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ACCD0E9C-7FE9-4460-9566-886201418846}" xr6:coauthVersionLast="47" xr6:coauthVersionMax="47" xr10:uidLastSave="{00000000-0000-0000-0000-000000000000}"/>
  <bookViews>
    <workbookView xWindow="28680" yWindow="-120" windowWidth="28110" windowHeight="16440" tabRatio="726" firstSheet="2" activeTab="7"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Sheep!$H$883:$V$992</definedName>
    <definedName name="_xlnm._FilterDatabase" localSheetId="9" hidden="1">Understory!$G$180:$O$181</definedName>
    <definedName name="a">Crop!$K$14</definedName>
    <definedName name="a_c2_c0" localSheetId="11">Sheep!$K$242:$M$242</definedName>
    <definedName name="arable" localSheetId="1">General!$J$69:$J$77</definedName>
    <definedName name="ave_pad_distance" localSheetId="13">Mach!$B$5</definedName>
    <definedName name="b">Crop!$L$14</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FeedSupply!$L$47</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Crop!$T$161:$T$239</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FeedSupply!$P$17</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43" i="6" l="1"/>
  <c r="G31" i="17"/>
  <c r="F31" i="17"/>
  <c r="O30" i="17"/>
  <c r="O29" i="17"/>
  <c r="O28" i="17"/>
  <c r="O27" i="17"/>
  <c r="N26" i="17"/>
  <c r="O26" i="17" s="1"/>
  <c r="L26" i="17"/>
  <c r="J26" i="17"/>
  <c r="H26" i="17"/>
  <c r="N25" i="17"/>
  <c r="O25" i="17" s="1"/>
  <c r="L25" i="17"/>
  <c r="J25" i="17"/>
  <c r="H25" i="17"/>
  <c r="O24" i="17"/>
  <c r="N24" i="17"/>
  <c r="L24" i="17"/>
  <c r="J24" i="17"/>
  <c r="H24" i="17"/>
  <c r="N23" i="17"/>
  <c r="O23" i="17" s="1"/>
  <c r="L23" i="17"/>
  <c r="J23" i="17"/>
  <c r="H23" i="17"/>
  <c r="M22" i="17"/>
  <c r="N22" i="17" s="1"/>
  <c r="O22" i="17" s="1"/>
  <c r="L22" i="17"/>
  <c r="J22" i="17"/>
  <c r="I22" i="17"/>
  <c r="H22" i="17"/>
  <c r="G22" i="17"/>
  <c r="J21" i="17"/>
  <c r="M21" i="17" s="1"/>
  <c r="H21" i="17"/>
  <c r="I21" i="17" s="1"/>
  <c r="I31" i="17" s="1"/>
  <c r="J883" i="1"/>
  <c r="I883" i="1"/>
  <c r="H883" i="1"/>
  <c r="R696" i="1"/>
  <c r="Q696" i="1"/>
  <c r="P696" i="1"/>
  <c r="O696" i="1"/>
  <c r="N696" i="1"/>
  <c r="M696" i="1"/>
  <c r="L696" i="1"/>
  <c r="K696" i="1"/>
  <c r="J696" i="1"/>
  <c r="H52" i="1"/>
  <c r="P52" i="1"/>
  <c r="O52" i="1"/>
  <c r="N52" i="1"/>
  <c r="M52" i="1"/>
  <c r="L52" i="1"/>
  <c r="K52" i="1"/>
  <c r="J52" i="1"/>
  <c r="I52" i="1"/>
  <c r="H70" i="28"/>
  <c r="I70" i="28" s="1"/>
  <c r="N21" i="17" l="1"/>
  <c r="M31" i="17"/>
  <c r="K21" i="17"/>
  <c r="H31" i="17"/>
  <c r="J31" i="17"/>
  <c r="G43" i="6"/>
  <c r="E140" i="10"/>
  <c r="G108" i="10"/>
  <c r="G28" i="23"/>
  <c r="G78" i="23" s="1"/>
  <c r="I98" i="23" s="1"/>
  <c r="G883" i="1"/>
  <c r="I837" i="1"/>
  <c r="I696" i="1"/>
  <c r="H105" i="1"/>
  <c r="T105" i="1" s="1"/>
  <c r="U105" i="1"/>
  <c r="V105" i="1"/>
  <c r="W105" i="1"/>
  <c r="X105" i="1"/>
  <c r="Y105" i="1"/>
  <c r="Z105" i="1"/>
  <c r="AA105" i="1"/>
  <c r="AB105" i="1"/>
  <c r="AC105" i="1"/>
  <c r="AD105" i="1"/>
  <c r="H83" i="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N31" i="17" l="1"/>
  <c r="O21" i="17"/>
  <c r="O31" i="17" s="1"/>
  <c r="K31" i="17"/>
  <c r="L21" i="17"/>
  <c r="L31" i="17" s="1"/>
  <c r="I127" i="23"/>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77" i="18" l="1"/>
  <c r="Y854" i="18"/>
  <c r="Z854" i="18"/>
  <c r="AA854" i="18"/>
  <c r="AB854" i="18"/>
  <c r="Y856" i="18"/>
  <c r="Z856" i="18"/>
  <c r="AA856" i="18"/>
  <c r="AB856" i="18"/>
  <c r="Y857" i="18"/>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46" i="18"/>
  <c r="Z846" i="18"/>
  <c r="AA846" i="18"/>
  <c r="AB846" i="18"/>
  <c r="AB845" i="18"/>
  <c r="AA845" i="18"/>
  <c r="Z845" i="18"/>
  <c r="N847" i="18"/>
  <c r="N848" i="18" s="1"/>
  <c r="N849" i="18" s="1"/>
  <c r="N850" i="18" s="1"/>
  <c r="N851" i="18" s="1"/>
  <c r="N852" i="18" s="1"/>
  <c r="N853" i="18" s="1"/>
  <c r="AB853" i="18" s="1"/>
  <c r="M847" i="18"/>
  <c r="M848" i="18" s="1"/>
  <c r="M849" i="18" s="1"/>
  <c r="M850" i="18" s="1"/>
  <c r="M851" i="18" s="1"/>
  <c r="M852" i="18" s="1"/>
  <c r="M853" i="18" s="1"/>
  <c r="AA853" i="18" s="1"/>
  <c r="L847" i="18"/>
  <c r="L848" i="18" s="1"/>
  <c r="L849" i="18" s="1"/>
  <c r="L850" i="18" s="1"/>
  <c r="L851" i="18" s="1"/>
  <c r="L852" i="18" s="1"/>
  <c r="L853" i="18" s="1"/>
  <c r="Z853" i="18" s="1"/>
  <c r="Z852" i="18" l="1"/>
  <c r="AA849" i="18"/>
  <c r="AB848" i="18"/>
  <c r="AB850" i="18"/>
  <c r="AB851" i="18"/>
  <c r="AA850" i="18"/>
  <c r="Z851" i="18"/>
  <c r="Z850" i="18"/>
  <c r="AA848" i="18"/>
  <c r="Z848" i="18"/>
  <c r="Z849" i="18"/>
  <c r="AA851" i="18"/>
  <c r="AB849" i="18"/>
  <c r="AB847" i="18"/>
  <c r="AA847" i="18"/>
  <c r="AB852" i="18"/>
  <c r="Z847" i="18"/>
  <c r="AA852"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1"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5" i="18"/>
  <c r="Y845" i="18" s="1"/>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48" i="18" l="1"/>
  <c r="Y847"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49" i="18" l="1"/>
  <c r="Y848"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0" i="18" l="1"/>
  <c r="Y849"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1" i="18" l="1"/>
  <c r="Y850"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2" i="18" l="1"/>
  <c r="Y851" i="18"/>
  <c r="AD742" i="27"/>
  <c r="T742" i="27" s="1"/>
  <c r="T732" i="27"/>
  <c r="T808" i="9"/>
  <c r="T788" i="9"/>
  <c r="T779" i="9"/>
  <c r="T798" i="9"/>
  <c r="T818" i="9"/>
  <c r="T838" i="9"/>
  <c r="T868" i="9"/>
  <c r="T858" i="9"/>
  <c r="T848" i="9"/>
  <c r="T828" i="9"/>
  <c r="U98" i="17"/>
  <c r="U111" i="17"/>
  <c r="U110" i="17"/>
  <c r="U105" i="17"/>
  <c r="U104" i="17"/>
  <c r="F112" i="17"/>
  <c r="U112" i="17" s="1"/>
  <c r="U103" i="17"/>
  <c r="K853" i="18" l="1"/>
  <c r="Y853" i="18" s="1"/>
  <c r="Y852"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G101" i="17" l="1"/>
  <c r="U99" i="17"/>
  <c r="F100" i="17"/>
  <c r="U100" i="17" s="1"/>
  <c r="K679" i="18"/>
  <c r="L679" i="18"/>
  <c r="M679" i="18"/>
  <c r="K703" i="18"/>
  <c r="L703" i="18"/>
  <c r="M703" i="18"/>
  <c r="K727" i="18"/>
  <c r="L727" i="18"/>
  <c r="M727" i="18"/>
  <c r="G102" i="17" l="1"/>
  <c r="F101" i="17"/>
  <c r="M730" i="18"/>
  <c r="L730" i="18"/>
  <c r="K706" i="18"/>
  <c r="L682" i="18"/>
  <c r="L706" i="18"/>
  <c r="M682" i="18"/>
  <c r="K682" i="18"/>
  <c r="K730" i="18"/>
  <c r="M706" i="18"/>
  <c r="S351" i="18"/>
  <c r="S352" i="18" s="1"/>
  <c r="T351" i="18"/>
  <c r="U351" i="18"/>
  <c r="U352" i="18" s="1"/>
  <c r="U353" i="18" s="1"/>
  <c r="R351" i="18"/>
  <c r="N117" i="22"/>
  <c r="N116" i="22"/>
  <c r="N114" i="22"/>
  <c r="N112" i="22"/>
  <c r="N110" i="22"/>
  <c r="J31" i="1"/>
  <c r="U31" i="17"/>
  <c r="K32" i="27" s="1"/>
  <c r="K96" i="18"/>
  <c r="K126" i="18"/>
  <c r="K136" i="18"/>
  <c r="K87" i="18"/>
  <c r="K107" i="18"/>
  <c r="K127" i="18"/>
  <c r="K147" i="18"/>
  <c r="K88" i="18"/>
  <c r="K108" i="18"/>
  <c r="K128" i="18"/>
  <c r="K148" i="18"/>
  <c r="K89" i="18"/>
  <c r="K109" i="18"/>
  <c r="K129" i="18"/>
  <c r="K90" i="18"/>
  <c r="K110" i="18"/>
  <c r="K130" i="18"/>
  <c r="K150" i="18"/>
  <c r="K161" i="18"/>
  <c r="K162" i="18"/>
  <c r="K163" i="18"/>
  <c r="K164" i="18"/>
  <c r="K105" i="18" l="1"/>
  <c r="K85" i="18"/>
  <c r="K159" i="18"/>
  <c r="K149" i="18"/>
  <c r="H99" i="17"/>
  <c r="AP157" i="18"/>
  <c r="AP164" i="18"/>
  <c r="AP156" i="18"/>
  <c r="AP163" i="18"/>
  <c r="AP155" i="18"/>
  <c r="AP162" i="18"/>
  <c r="AP161" i="18"/>
  <c r="AP160" i="18"/>
  <c r="AP159" i="18"/>
  <c r="AP158" i="18"/>
  <c r="Y31" i="17"/>
  <c r="Y27" i="17"/>
  <c r="Y21" i="17"/>
  <c r="Y28" i="17"/>
  <c r="Y29" i="17"/>
  <c r="Y30" i="17"/>
  <c r="Y25" i="17"/>
  <c r="K160" i="18"/>
  <c r="W26" i="17"/>
  <c r="W25" i="17"/>
  <c r="Y26" i="17"/>
  <c r="Y24" i="17"/>
  <c r="W24" i="17"/>
  <c r="F102" i="17"/>
  <c r="U102" i="17" s="1"/>
  <c r="U101" i="17"/>
  <c r="W31" i="17"/>
  <c r="W21" i="17"/>
  <c r="W29" i="17"/>
  <c r="W28" i="17"/>
  <c r="W30" i="17"/>
  <c r="W27" i="17"/>
  <c r="W23" i="17"/>
  <c r="Y23" i="17"/>
  <c r="G103" i="17"/>
  <c r="K733" i="18"/>
  <c r="L685" i="18"/>
  <c r="K685" i="18"/>
  <c r="K709" i="18"/>
  <c r="L733" i="18"/>
  <c r="M685" i="18"/>
  <c r="M709" i="18"/>
  <c r="L709" i="18"/>
  <c r="M733" i="18"/>
  <c r="K157" i="18"/>
  <c r="I100" i="17"/>
  <c r="K158" i="18"/>
  <c r="K146" i="18"/>
  <c r="T352" i="18"/>
  <c r="T353" i="18" s="1"/>
  <c r="S353" i="18"/>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AA28" i="17"/>
  <c r="AA26" i="17"/>
  <c r="AA23" i="17"/>
  <c r="AA25" i="17"/>
  <c r="AB31" i="17"/>
  <c r="AB21" i="17"/>
  <c r="AB24" i="17"/>
  <c r="AB28" i="17"/>
  <c r="AB25" i="17"/>
  <c r="AB27" i="17"/>
  <c r="AB29" i="17"/>
  <c r="AB26" i="17"/>
  <c r="AB23" i="17"/>
  <c r="AB30" i="17"/>
  <c r="H101" i="17"/>
  <c r="X31" i="17"/>
  <c r="X28" i="17"/>
  <c r="X25" i="17"/>
  <c r="X29" i="17"/>
  <c r="X23" i="17"/>
  <c r="X21" i="17"/>
  <c r="X30" i="17"/>
  <c r="X27" i="17"/>
  <c r="X24" i="17"/>
  <c r="X26" i="17"/>
  <c r="AB22" i="17"/>
  <c r="Z31" i="17"/>
  <c r="Z21" i="17"/>
  <c r="Z26" i="17"/>
  <c r="Z23" i="17"/>
  <c r="Z25" i="17"/>
  <c r="Z27" i="17"/>
  <c r="Z22" i="17"/>
  <c r="Z28" i="17"/>
  <c r="Z29" i="17"/>
  <c r="Z30" i="17"/>
  <c r="Z24" i="17"/>
  <c r="K712" i="18"/>
  <c r="L712" i="18"/>
  <c r="M712" i="18"/>
  <c r="K688" i="18"/>
  <c r="M688" i="18"/>
  <c r="L688" i="18"/>
  <c r="M736" i="18"/>
  <c r="L736" i="18"/>
  <c r="K736" i="18"/>
  <c r="O100" i="17"/>
  <c r="K156" i="18"/>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AA31" i="17"/>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AC31" i="17"/>
  <c r="AC28" i="17"/>
  <c r="AC21" i="17"/>
  <c r="AC27" i="17"/>
  <c r="AC29" i="17"/>
  <c r="AC30" i="17"/>
  <c r="AC23" i="17"/>
  <c r="AC26" i="17"/>
  <c r="AC24" i="17"/>
  <c r="AC25" i="17"/>
  <c r="H102" i="17"/>
  <c r="L715" i="18"/>
  <c r="L739" i="18"/>
  <c r="M739" i="18"/>
  <c r="K691" i="18"/>
  <c r="M715" i="18"/>
  <c r="L691" i="18"/>
  <c r="K739" i="18"/>
  <c r="M691" i="18"/>
  <c r="K715" i="18"/>
  <c r="I370" i="1"/>
  <c r="H370"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AD31" i="17"/>
  <c r="AD21" i="17"/>
  <c r="AD25" i="17"/>
  <c r="AD29" i="17"/>
  <c r="AD27" i="17"/>
  <c r="AD28" i="17"/>
  <c r="AD30" i="17"/>
  <c r="AD26" i="17"/>
  <c r="AD23" i="17"/>
  <c r="AD24" i="17"/>
  <c r="H103" i="17"/>
  <c r="O102" i="17"/>
  <c r="AD22" i="17"/>
  <c r="K694" i="18"/>
  <c r="M694" i="18"/>
  <c r="M742" i="18"/>
  <c r="K742" i="18"/>
  <c r="L742" i="18"/>
  <c r="L694" i="18"/>
  <c r="K718" i="18"/>
  <c r="M718" i="18"/>
  <c r="L718"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5" i="18"/>
  <c r="M745" i="18"/>
  <c r="K721" i="18"/>
  <c r="M721" i="18"/>
  <c r="M697" i="18"/>
  <c r="L697" i="18"/>
  <c r="L721" i="18"/>
  <c r="L745" i="18"/>
  <c r="K697"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0" i="18"/>
  <c r="AA820" i="18"/>
  <c r="Z820" i="18"/>
  <c r="Y820" i="18"/>
  <c r="Y819" i="18"/>
  <c r="C750" i="18"/>
  <c r="C749" i="18"/>
  <c r="C748"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53" i="1"/>
  <c r="H84" i="1" s="1"/>
  <c r="H54" i="1"/>
  <c r="H85" i="1" s="1"/>
  <c r="H55" i="1"/>
  <c r="H86" i="1" s="1"/>
  <c r="H56" i="1"/>
  <c r="H87" i="1" s="1"/>
  <c r="H57" i="1"/>
  <c r="H88" i="1" s="1"/>
  <c r="H58" i="1"/>
  <c r="H89" i="1" s="1"/>
  <c r="H59" i="1"/>
  <c r="H90" i="1" s="1"/>
  <c r="H60" i="1"/>
  <c r="H91" i="1" s="1"/>
  <c r="H61" i="1"/>
  <c r="H92" i="1" s="1"/>
  <c r="H62" i="1"/>
  <c r="H93" i="1" s="1"/>
  <c r="H45" i="1"/>
  <c r="H76" i="1" s="1"/>
  <c r="G54" i="22"/>
  <c r="T115" i="22" l="1"/>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6" i="18"/>
  <c r="H217" i="18"/>
  <c r="H215" i="18"/>
  <c r="C215" i="18"/>
  <c r="C214" i="18"/>
  <c r="C213" i="18"/>
  <c r="C212"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4" i="18"/>
  <c r="C403" i="18"/>
  <c r="C402" i="18"/>
  <c r="C401" i="18"/>
  <c r="C400" i="18"/>
  <c r="C399" i="18"/>
  <c r="C398" i="18"/>
  <c r="C397" i="18"/>
  <c r="I91" i="23" l="1"/>
  <c r="D67" i="23"/>
  <c r="D169" i="23"/>
  <c r="D172" i="23" s="1"/>
  <c r="G84" i="22"/>
  <c r="M119" i="22"/>
  <c r="G121" i="22"/>
  <c r="J144" i="22"/>
  <c r="M144" i="22"/>
  <c r="G146" i="22"/>
  <c r="D46" i="23" l="1"/>
  <c r="D49" i="23" s="1"/>
  <c r="D113" i="23"/>
  <c r="D116"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2" i="18"/>
  <c r="C511" i="18"/>
  <c r="C510" i="18"/>
  <c r="C509" i="18"/>
  <c r="C508" i="18"/>
  <c r="C507" i="18"/>
  <c r="C505" i="18"/>
  <c r="C427" i="18"/>
  <c r="C426"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37" i="19" s="1"/>
  <c r="SI38"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57" i="18"/>
  <c r="H456" i="18"/>
  <c r="H455" i="18"/>
  <c r="H454" i="18"/>
  <c r="H453" i="18"/>
  <c r="H452" i="18"/>
  <c r="H451" i="18"/>
  <c r="H450" i="18"/>
  <c r="H438" i="18"/>
  <c r="H437" i="18"/>
  <c r="H436" i="18"/>
  <c r="H435" i="18"/>
  <c r="H434" i="18"/>
  <c r="H433" i="18"/>
  <c r="H432" i="18"/>
  <c r="H431" i="18"/>
  <c r="H430" i="18"/>
  <c r="H449" i="18"/>
  <c r="C449"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610" i="18"/>
  <c r="L650" i="18"/>
  <c r="K460" i="18"/>
  <c r="L474" i="18"/>
  <c r="M346" i="18" s="1"/>
  <c r="L636" i="18"/>
  <c r="E58" i="19"/>
  <c r="E61" i="19" s="1"/>
  <c r="E64" i="19" s="1"/>
  <c r="E67" i="19" s="1"/>
  <c r="E70" i="19" s="1"/>
  <c r="E73" i="19" s="1"/>
  <c r="E76" i="19" s="1"/>
  <c r="E79" i="19" s="1"/>
  <c r="E82" i="19" s="1"/>
  <c r="E85" i="19" s="1"/>
  <c r="E88" i="19" s="1"/>
  <c r="E91" i="19" s="1"/>
  <c r="E94" i="19" s="1"/>
  <c r="E97" i="19" s="1"/>
  <c r="E100" i="19" s="1"/>
  <c r="E103" i="19" s="1"/>
  <c r="E106" i="19" s="1"/>
  <c r="E109" i="19" s="1"/>
  <c r="I470" i="18"/>
  <c r="I466" i="18"/>
  <c r="I471" i="18"/>
  <c r="I467" i="18"/>
  <c r="I472" i="18"/>
  <c r="I468" i="18"/>
  <c r="N731" i="18"/>
  <c r="C28" i="19"/>
  <c r="C45" i="19"/>
  <c r="C44" i="19"/>
  <c r="K253" i="18"/>
  <c r="L253" i="18" s="1"/>
  <c r="C239" i="18"/>
  <c r="N257" i="18"/>
  <c r="K428" i="18"/>
  <c r="C823" i="18"/>
  <c r="P257" i="18"/>
  <c r="T820" i="18"/>
  <c r="C38" i="18"/>
  <c r="Q187" i="18"/>
  <c r="C28" i="18"/>
  <c r="C237" i="18"/>
  <c r="C813" i="18"/>
  <c r="C769" i="18"/>
  <c r="C881" i="18"/>
  <c r="C778" i="18"/>
  <c r="C779" i="18"/>
  <c r="N273" i="18"/>
  <c r="S329" i="18"/>
  <c r="C822" i="18"/>
  <c r="C5" i="19"/>
  <c r="C5" i="18"/>
  <c r="C37" i="18"/>
  <c r="O273" i="18"/>
  <c r="U313" i="18"/>
  <c r="T329" i="18"/>
  <c r="U820" i="18"/>
  <c r="C228" i="18"/>
  <c r="P273" i="18"/>
  <c r="U329" i="18"/>
  <c r="V820" i="18"/>
  <c r="C871" i="18"/>
  <c r="C880" i="18"/>
  <c r="C238" i="18"/>
  <c r="O257" i="18"/>
  <c r="R352" i="18"/>
  <c r="S820" i="18"/>
  <c r="N686" i="18" l="1"/>
  <c r="AL70" i="18"/>
  <c r="AL71" i="18"/>
  <c r="AL65" i="18"/>
  <c r="AL67" i="18"/>
  <c r="AL68" i="18"/>
  <c r="AL69" i="18"/>
  <c r="AM66" i="18"/>
  <c r="AM71" i="18"/>
  <c r="AM69" i="18"/>
  <c r="AM68" i="18"/>
  <c r="AM65" i="18"/>
  <c r="AM67" i="18"/>
  <c r="AM70" i="18"/>
  <c r="AM72" i="18"/>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34" i="19" s="1"/>
  <c r="SI35" i="19" s="1"/>
  <c r="R353" i="18"/>
  <c r="U330" i="18"/>
  <c r="K47" i="19"/>
  <c r="L47" i="19" s="1"/>
  <c r="L460" i="18"/>
  <c r="K834" i="18"/>
  <c r="L428" i="18"/>
  <c r="N258" i="18"/>
  <c r="P258" i="18"/>
  <c r="U315" i="18"/>
  <c r="Q259" i="18"/>
  <c r="N274" i="18"/>
  <c r="R330" i="18"/>
  <c r="SI40" i="19" s="1"/>
  <c r="SI41" i="19" s="1"/>
  <c r="O274" i="18"/>
  <c r="S330" i="18"/>
  <c r="S314" i="18"/>
  <c r="O258" i="18"/>
  <c r="P274" i="18"/>
  <c r="T330" i="18"/>
  <c r="AI78" i="18" l="1"/>
  <c r="AH78" i="18" s="1"/>
  <c r="AI107" i="18"/>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0" i="18"/>
  <c r="P261"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V86" i="18" l="1" a="1"/>
  <c r="V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17"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T318" i="18"/>
  <c r="P277" i="18"/>
  <c r="T333" i="18"/>
  <c r="S317" i="18"/>
  <c r="O261" i="18"/>
  <c r="U334" i="18"/>
  <c r="R333" i="18"/>
  <c r="N277" i="18"/>
  <c r="N33" i="9" l="1"/>
  <c r="S104" i="18" s="1"/>
  <c r="N29" i="9"/>
  <c r="S100" i="18" s="1"/>
  <c r="N32" i="9"/>
  <c r="S103" i="18" s="1"/>
  <c r="N25" i="9"/>
  <c r="S96" i="18" s="1"/>
  <c r="N28" i="9"/>
  <c r="S99" i="18" s="1"/>
  <c r="N31" i="9"/>
  <c r="S102" i="18" s="1"/>
  <c r="N26" i="9"/>
  <c r="S97" i="18" s="1"/>
  <c r="N27" i="9"/>
  <c r="S98" i="18" s="1"/>
  <c r="N30" i="9"/>
  <c r="S101" i="18" s="1"/>
  <c r="N24" i="9"/>
  <c r="S95" i="18" s="1"/>
  <c r="O20" i="9"/>
  <c r="I251" i="18"/>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I687" i="18" l="1"/>
  <c r="AH690" i="18"/>
  <c r="AG693" i="18"/>
  <c r="AF696" i="18"/>
  <c r="AE699" i="18"/>
  <c r="AD702" i="18"/>
  <c r="AC705" i="18"/>
  <c r="AE719" i="18"/>
  <c r="AD722" i="18"/>
  <c r="AC725" i="18"/>
  <c r="AI727" i="18"/>
  <c r="AH730" i="18"/>
  <c r="AG733" i="18"/>
  <c r="AF736" i="18"/>
  <c r="AI747" i="18"/>
  <c r="AD676" i="18"/>
  <c r="AG679" i="18"/>
  <c r="AF682" i="18"/>
  <c r="AI693" i="18"/>
  <c r="AH696" i="18"/>
  <c r="AG699" i="18"/>
  <c r="AF702" i="18"/>
  <c r="AE705" i="18"/>
  <c r="AD708" i="18"/>
  <c r="AC711" i="18"/>
  <c r="AE725" i="18"/>
  <c r="AD728" i="18"/>
  <c r="AC731" i="18"/>
  <c r="AI733" i="18"/>
  <c r="AH736" i="18"/>
  <c r="AG739" i="18"/>
  <c r="AF742" i="18"/>
  <c r="AH679" i="18"/>
  <c r="AG682" i="18"/>
  <c r="AF685" i="18"/>
  <c r="AI696" i="18"/>
  <c r="AH699" i="18"/>
  <c r="AG702" i="18"/>
  <c r="AF705" i="18"/>
  <c r="AD711" i="18"/>
  <c r="AC714" i="18"/>
  <c r="AF725" i="18"/>
  <c r="AD731" i="18"/>
  <c r="AC734" i="18"/>
  <c r="AI736" i="18"/>
  <c r="AH739" i="18"/>
  <c r="AG742" i="18"/>
  <c r="AF676" i="18"/>
  <c r="AC677" i="18"/>
  <c r="AI679" i="18"/>
  <c r="AG685" i="18"/>
  <c r="AF688" i="18"/>
  <c r="AH702" i="18"/>
  <c r="AG705" i="18"/>
  <c r="AF708" i="18"/>
  <c r="AE711" i="18"/>
  <c r="AD714" i="18"/>
  <c r="AG725" i="18"/>
  <c r="AF679" i="18"/>
  <c r="AI690" i="18"/>
  <c r="AH693" i="18"/>
  <c r="AG696" i="18"/>
  <c r="AF699" i="18"/>
  <c r="AE702" i="18"/>
  <c r="AD705" i="18"/>
  <c r="AC708" i="18"/>
  <c r="AE722" i="18"/>
  <c r="AD725" i="18"/>
  <c r="AC728" i="18"/>
  <c r="AI730" i="18"/>
  <c r="AH733" i="18"/>
  <c r="AG736" i="18"/>
  <c r="AF739" i="18"/>
  <c r="AE676" i="18"/>
  <c r="AE708" i="18"/>
  <c r="AE728" i="18"/>
  <c r="AF745" i="18"/>
  <c r="AH682" i="18"/>
  <c r="AI699" i="18"/>
  <c r="AC717" i="18"/>
  <c r="AF677" i="18"/>
  <c r="AE680" i="18"/>
  <c r="AD683" i="18"/>
  <c r="AC686" i="18"/>
  <c r="AI688" i="18"/>
  <c r="AH691" i="18"/>
  <c r="AG694" i="18"/>
  <c r="AF697" i="18"/>
  <c r="AE700" i="18"/>
  <c r="AI708" i="18"/>
  <c r="AH711" i="18"/>
  <c r="AG714" i="18"/>
  <c r="AF717" i="18"/>
  <c r="AE720" i="18"/>
  <c r="AD723" i="18"/>
  <c r="AC726" i="18"/>
  <c r="AE740" i="18"/>
  <c r="AD743" i="18"/>
  <c r="AC746" i="18"/>
  <c r="AH677" i="18"/>
  <c r="AE686" i="18"/>
  <c r="AC692" i="18"/>
  <c r="AI694" i="18"/>
  <c r="AG700" i="18"/>
  <c r="AF703" i="18"/>
  <c r="AI714" i="18"/>
  <c r="AG720" i="18"/>
  <c r="AF723" i="18"/>
  <c r="AD729" i="18"/>
  <c r="AE746" i="18"/>
  <c r="AH703" i="18"/>
  <c r="AH723" i="18"/>
  <c r="AF729" i="18"/>
  <c r="AC738" i="18"/>
  <c r="AE695" i="18"/>
  <c r="AH706" i="18"/>
  <c r="AH726" i="18"/>
  <c r="AD738" i="18"/>
  <c r="AE678" i="18"/>
  <c r="AC684" i="18"/>
  <c r="AI706" i="18"/>
  <c r="AF715" i="18"/>
  <c r="AC724" i="18"/>
  <c r="AE738" i="18"/>
  <c r="AG677" i="18"/>
  <c r="AE683" i="18"/>
  <c r="AD686" i="18"/>
  <c r="AC689" i="18"/>
  <c r="AI691" i="18"/>
  <c r="AH694" i="18"/>
  <c r="AG697" i="18"/>
  <c r="AF700" i="18"/>
  <c r="AI711" i="18"/>
  <c r="AH714" i="18"/>
  <c r="AG717" i="18"/>
  <c r="AF720" i="18"/>
  <c r="AE723" i="18"/>
  <c r="AD726" i="18"/>
  <c r="AC729" i="18"/>
  <c r="AE743" i="18"/>
  <c r="AD746" i="18"/>
  <c r="AD689" i="18"/>
  <c r="AH697" i="18"/>
  <c r="AH717" i="18"/>
  <c r="AE726" i="18"/>
  <c r="AC732" i="18"/>
  <c r="AC698" i="18"/>
  <c r="AF709" i="18"/>
  <c r="AG726" i="18"/>
  <c r="AD735" i="18"/>
  <c r="AD678" i="18"/>
  <c r="AD698" i="18"/>
  <c r="AC701" i="18"/>
  <c r="AI703" i="18"/>
  <c r="AF712" i="18"/>
  <c r="AI723" i="18"/>
  <c r="AG729" i="18"/>
  <c r="AE735" i="18"/>
  <c r="AC741" i="18"/>
  <c r="AD701" i="18"/>
  <c r="AG712" i="18"/>
  <c r="AH729" i="18"/>
  <c r="AD741" i="18"/>
  <c r="AI677" i="18"/>
  <c r="AE689" i="18"/>
  <c r="AD692" i="18"/>
  <c r="AC695" i="18"/>
  <c r="AI697" i="18"/>
  <c r="AH700" i="18"/>
  <c r="AG703" i="18"/>
  <c r="AF706" i="18"/>
  <c r="AI717" i="18"/>
  <c r="AH720" i="18"/>
  <c r="AG723" i="18"/>
  <c r="AF726" i="18"/>
  <c r="AE729" i="18"/>
  <c r="AD732" i="18"/>
  <c r="AC735" i="18"/>
  <c r="AC678" i="18"/>
  <c r="AE692" i="18"/>
  <c r="AD695" i="18"/>
  <c r="AI700" i="18"/>
  <c r="AG706" i="18"/>
  <c r="AI720" i="18"/>
  <c r="AE732" i="18"/>
  <c r="AC681" i="18"/>
  <c r="AG709" i="18"/>
  <c r="AF732" i="18"/>
  <c r="AD681" i="18"/>
  <c r="AE698" i="18"/>
  <c r="AC704" i="18"/>
  <c r="AH709" i="18"/>
  <c r="AI726" i="18"/>
  <c r="AG732" i="18"/>
  <c r="AF735" i="18"/>
  <c r="AC744" i="18"/>
  <c r="AI682" i="18"/>
  <c r="AD690" i="18"/>
  <c r="AF711" i="18"/>
  <c r="AH718" i="18"/>
  <c r="AH725" i="18"/>
  <c r="AH732" i="18"/>
  <c r="AH738" i="18"/>
  <c r="AH744" i="18"/>
  <c r="AC683" i="18"/>
  <c r="AG711" i="18"/>
  <c r="AI718" i="18"/>
  <c r="AI725" i="18"/>
  <c r="AI732" i="18"/>
  <c r="AI738" i="18"/>
  <c r="AD684" i="18"/>
  <c r="AF690" i="18"/>
  <c r="AH712" i="18"/>
  <c r="AC719" i="18"/>
  <c r="AE684" i="18"/>
  <c r="AG690" i="18"/>
  <c r="AD719" i="18"/>
  <c r="AH745" i="18"/>
  <c r="AD677" i="18"/>
  <c r="AF691" i="18"/>
  <c r="AH705" i="18"/>
  <c r="AC713" i="18"/>
  <c r="AC720" i="18"/>
  <c r="AI739" i="18"/>
  <c r="AI745" i="18"/>
  <c r="AE677" i="18"/>
  <c r="AG684" i="18"/>
  <c r="AI705" i="18"/>
  <c r="AD713" i="18"/>
  <c r="AD720" i="18"/>
  <c r="AF727" i="18"/>
  <c r="AF733" i="18"/>
  <c r="AC740" i="18"/>
  <c r="AC747" i="18"/>
  <c r="AF678" i="18"/>
  <c r="AH684" i="18"/>
  <c r="AC707" i="18"/>
  <c r="AE713" i="18"/>
  <c r="AG727" i="18"/>
  <c r="AD734" i="18"/>
  <c r="AD740" i="18"/>
  <c r="AD747" i="18"/>
  <c r="AG688" i="18"/>
  <c r="AD710" i="18"/>
  <c r="AD737" i="18"/>
  <c r="AE744" i="18"/>
  <c r="AI681" i="18"/>
  <c r="AF718" i="18"/>
  <c r="AE690" i="18"/>
  <c r="AI744" i="18"/>
  <c r="AG745" i="18"/>
  <c r="AI712" i="18"/>
  <c r="AF684" i="18"/>
  <c r="AG691" i="18"/>
  <c r="AC699" i="18"/>
  <c r="AE710" i="18"/>
  <c r="AG678" i="18"/>
  <c r="AI684" i="18"/>
  <c r="AD699" i="18"/>
  <c r="AD707" i="18"/>
  <c r="AF721" i="18"/>
  <c r="AH727" i="18"/>
  <c r="AE734" i="18"/>
  <c r="AE741" i="18"/>
  <c r="AE747" i="18"/>
  <c r="AH685" i="18"/>
  <c r="AG721" i="18"/>
  <c r="AF741" i="18"/>
  <c r="AI678" i="18"/>
  <c r="AD693" i="18"/>
  <c r="AH721" i="18"/>
  <c r="AG735" i="18"/>
  <c r="AG747" i="18"/>
  <c r="AG701" i="18"/>
  <c r="AF694" i="18"/>
  <c r="AC716" i="18"/>
  <c r="AG687" i="18"/>
  <c r="AF681" i="18"/>
  <c r="AF730" i="18"/>
  <c r="AG730" i="18"/>
  <c r="AC696" i="18"/>
  <c r="AH724" i="18"/>
  <c r="AF744" i="18"/>
  <c r="AC690" i="18"/>
  <c r="AI724" i="18"/>
  <c r="AH678" i="18"/>
  <c r="AC693" i="18"/>
  <c r="AC700" i="18"/>
  <c r="AE707" i="18"/>
  <c r="AE714" i="18"/>
  <c r="AF747" i="18"/>
  <c r="AI685" i="18"/>
  <c r="AD700" i="18"/>
  <c r="AF714" i="18"/>
  <c r="AG741" i="18"/>
  <c r="AI715" i="18"/>
  <c r="AH676" i="18"/>
  <c r="AF687" i="18"/>
  <c r="AH708" i="18"/>
  <c r="AI676" i="18"/>
  <c r="AE681" i="18"/>
  <c r="AI701" i="18"/>
  <c r="AI709" i="18"/>
  <c r="AD716" i="18"/>
  <c r="AD724" i="18"/>
  <c r="AI742" i="18"/>
  <c r="AH687" i="18"/>
  <c r="AE716" i="18"/>
  <c r="AC743" i="18"/>
  <c r="AF724" i="18"/>
  <c r="AH688" i="18"/>
  <c r="AE717" i="18"/>
  <c r="AG724" i="18"/>
  <c r="AE731" i="18"/>
  <c r="AE737" i="18"/>
  <c r="AD704" i="18"/>
  <c r="AE696" i="18"/>
  <c r="AG738" i="18"/>
  <c r="AC687" i="18"/>
  <c r="AE693" i="18"/>
  <c r="AE701" i="18"/>
  <c r="AG715" i="18"/>
  <c r="AI721" i="18"/>
  <c r="AH735" i="18"/>
  <c r="AH741" i="18"/>
  <c r="AH747" i="18"/>
  <c r="AD687" i="18"/>
  <c r="AF693" i="18"/>
  <c r="AF701" i="18"/>
  <c r="AH715" i="18"/>
  <c r="AC722" i="18"/>
  <c r="AI729" i="18"/>
  <c r="AI735" i="18"/>
  <c r="AI741" i="18"/>
  <c r="AG676" i="18"/>
  <c r="AC680" i="18"/>
  <c r="AE687" i="18"/>
  <c r="AG708" i="18"/>
  <c r="AD680" i="18"/>
  <c r="AH701" i="18"/>
  <c r="AC723" i="18"/>
  <c r="AH742" i="18"/>
  <c r="AC702" i="18"/>
  <c r="AC710" i="18"/>
  <c r="AE724" i="18"/>
  <c r="AC737" i="18"/>
  <c r="AG681" i="18"/>
  <c r="AI702" i="18"/>
  <c r="AD717" i="18"/>
  <c r="AD744" i="18"/>
  <c r="AH681" i="18"/>
  <c r="AD696" i="18"/>
  <c r="AF738" i="18"/>
  <c r="AE704" i="18"/>
  <c r="AG718" i="18"/>
  <c r="AG744" i="18"/>
  <c r="AC703" i="18"/>
  <c r="AD727" i="18"/>
  <c r="AC727" i="18"/>
  <c r="AE703" i="18"/>
  <c r="AE679" i="18"/>
  <c r="AE727" i="18"/>
  <c r="AD703" i="18"/>
  <c r="AD679" i="18"/>
  <c r="AC679" i="18"/>
  <c r="AD706" i="18"/>
  <c r="AD730" i="18"/>
  <c r="AE730" i="18"/>
  <c r="AE682" i="18"/>
  <c r="AC706" i="18"/>
  <c r="AC730" i="18"/>
  <c r="AD682" i="18"/>
  <c r="AE706" i="18"/>
  <c r="AC682" i="18"/>
  <c r="AE685" i="18"/>
  <c r="AD685" i="18"/>
  <c r="AE733" i="18"/>
  <c r="AD709" i="18"/>
  <c r="AE709" i="18"/>
  <c r="AD733" i="18"/>
  <c r="AC709" i="18"/>
  <c r="AC733" i="18"/>
  <c r="AC685" i="18"/>
  <c r="AC736" i="18"/>
  <c r="AC712" i="18"/>
  <c r="AD736" i="18"/>
  <c r="AE736" i="18"/>
  <c r="AD688" i="18"/>
  <c r="AE688" i="18"/>
  <c r="AD712" i="18"/>
  <c r="AC688" i="18"/>
  <c r="AE712" i="18"/>
  <c r="AE715" i="18"/>
  <c r="AE739" i="18"/>
  <c r="AD715" i="18"/>
  <c r="AC691" i="18"/>
  <c r="AD739" i="18"/>
  <c r="AD691" i="18"/>
  <c r="AE691" i="18"/>
  <c r="AC739" i="18"/>
  <c r="AC715" i="18"/>
  <c r="AC742" i="18"/>
  <c r="AE694" i="18"/>
  <c r="AD718" i="18"/>
  <c r="AD694" i="18"/>
  <c r="AE742" i="18"/>
  <c r="AE718" i="18"/>
  <c r="AC694" i="18"/>
  <c r="AC718" i="18"/>
  <c r="AD742" i="18"/>
  <c r="AE745" i="18"/>
  <c r="AE721" i="18"/>
  <c r="AC745" i="18"/>
  <c r="AE697" i="18"/>
  <c r="AC721" i="18"/>
  <c r="AD745" i="18"/>
  <c r="AC697" i="18"/>
  <c r="AD721" i="18"/>
  <c r="AD697" i="18"/>
  <c r="AG704" i="18"/>
  <c r="AI704" i="18"/>
  <c r="AH704" i="18"/>
  <c r="AF704" i="18"/>
  <c r="AI707" i="18"/>
  <c r="AH707" i="18"/>
  <c r="AG707" i="18"/>
  <c r="AF707" i="18"/>
  <c r="AG710" i="18"/>
  <c r="AI710" i="18"/>
  <c r="AF710" i="18"/>
  <c r="AH710" i="18"/>
  <c r="AF713" i="18"/>
  <c r="AI713" i="18"/>
  <c r="AG713" i="18"/>
  <c r="AH713" i="18"/>
  <c r="AI716" i="18"/>
  <c r="AG716" i="18"/>
  <c r="AF716" i="18"/>
  <c r="AH716" i="18"/>
  <c r="AG719" i="18"/>
  <c r="AI719" i="18"/>
  <c r="AF719" i="18"/>
  <c r="AH719" i="18"/>
  <c r="AF722" i="18"/>
  <c r="AI722" i="18"/>
  <c r="AH722" i="18"/>
  <c r="AG722" i="18"/>
  <c r="AF680" i="18"/>
  <c r="AI728" i="18"/>
  <c r="AF728" i="18"/>
  <c r="AH680" i="18"/>
  <c r="AH728" i="18"/>
  <c r="AG680" i="18"/>
  <c r="AG728" i="18"/>
  <c r="AI680" i="18"/>
  <c r="AH731" i="18"/>
  <c r="AG683" i="18"/>
  <c r="AI683" i="18"/>
  <c r="AF683" i="18"/>
  <c r="AF731" i="18"/>
  <c r="AH683" i="18"/>
  <c r="AG731" i="18"/>
  <c r="AI731" i="18"/>
  <c r="AG686" i="18"/>
  <c r="AF689" i="18"/>
  <c r="AG734" i="18"/>
  <c r="AH686" i="18"/>
  <c r="AI734" i="18"/>
  <c r="AF686" i="18"/>
  <c r="AI686" i="18"/>
  <c r="AF734" i="18"/>
  <c r="AH734" i="18"/>
  <c r="AH689" i="18"/>
  <c r="AI689" i="18"/>
  <c r="AF692" i="18"/>
  <c r="AG737" i="18"/>
  <c r="AG689" i="18"/>
  <c r="AH737" i="18"/>
  <c r="AI737" i="18"/>
  <c r="AF737" i="18"/>
  <c r="AG692" i="18"/>
  <c r="AF740" i="18"/>
  <c r="AI692" i="18"/>
  <c r="AH692" i="18"/>
  <c r="AI740" i="18"/>
  <c r="AG740" i="18"/>
  <c r="AH740" i="18"/>
  <c r="AF695" i="18"/>
  <c r="AF743" i="18"/>
  <c r="AH695" i="18"/>
  <c r="AI695" i="18"/>
  <c r="AG695" i="18"/>
  <c r="AH743" i="18"/>
  <c r="AI743" i="18"/>
  <c r="AF698" i="18"/>
  <c r="AG743" i="18"/>
  <c r="AI746" i="18"/>
  <c r="AI698" i="18"/>
  <c r="AH746" i="18"/>
  <c r="AG746" i="18"/>
  <c r="AH698" i="18"/>
  <c r="AG698" i="18"/>
  <c r="AF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AC676"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33" i="19"/>
  <c r="K337" i="18"/>
  <c r="K341" i="18" s="1"/>
  <c r="L217" i="18"/>
  <c r="M217" i="18" s="1"/>
  <c r="J216" i="18"/>
  <c r="K216" i="18" s="1"/>
  <c r="J217" i="18"/>
  <c r="K217" i="18" s="1"/>
  <c r="J215" i="18"/>
  <c r="K215" i="18" s="1"/>
  <c r="M337" i="18" l="1"/>
  <c r="M341" i="18" s="1"/>
  <c r="L337" i="18"/>
  <c r="L341"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37"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42"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CW42"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39" i="19" s="1"/>
  <c r="NO40" i="19"/>
  <c r="NO41" i="19" s="1"/>
  <c r="NO42" i="19" s="1"/>
  <c r="OA34" i="19"/>
  <c r="OA35" i="19" s="1"/>
  <c r="OA36" i="19" s="1"/>
  <c r="OA37" i="19"/>
  <c r="OA38" i="19" s="1"/>
  <c r="OA39" i="19" s="1"/>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BG36" i="19" s="1"/>
  <c r="IA40" i="19"/>
  <c r="IA41" i="19" s="1"/>
  <c r="IA42"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6" i="19" s="1"/>
  <c r="BD37" i="19"/>
  <c r="BD38" i="19" s="1"/>
  <c r="BD39"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42"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C34" i="19"/>
  <c r="BC35" i="19" s="1"/>
  <c r="BC36" i="19" s="1"/>
  <c r="BC37" i="19"/>
  <c r="BC38" i="19" s="1"/>
  <c r="BC39" i="19" s="1"/>
  <c r="BC40" i="19"/>
  <c r="BC41" i="19" s="1"/>
  <c r="BC42" i="19" s="1"/>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44" i="27" l="1"/>
  <c r="R144" i="27"/>
  <c r="Q144" i="27"/>
  <c r="P144" i="27"/>
  <c r="O144" i="27"/>
  <c r="N144" i="27"/>
  <c r="M144" i="27"/>
  <c r="L144" i="27"/>
  <c r="K144" i="27"/>
  <c r="S145" i="9"/>
  <c r="R145" i="9"/>
  <c r="Q145" i="9"/>
  <c r="P145" i="9"/>
  <c r="O145" i="9"/>
  <c r="N145" i="9"/>
  <c r="M145" i="9"/>
  <c r="L145" i="9"/>
  <c r="K145" i="9"/>
  <c r="I809" i="1"/>
  <c r="I808" i="1"/>
  <c r="I807" i="1"/>
  <c r="P630" i="9" l="1"/>
  <c r="L491" i="9"/>
  <c r="P459" i="9"/>
  <c r="M157" i="9"/>
  <c r="L889" i="9"/>
  <c r="W889" i="9"/>
  <c r="O491" i="9"/>
  <c r="P157" i="9"/>
  <c r="Z491" i="9"/>
  <c r="Y491" i="9" s="1"/>
  <c r="P152" i="9"/>
  <c r="P153" i="9" s="1"/>
  <c r="Z889" i="9"/>
  <c r="O889" i="9"/>
  <c r="S630" i="9"/>
  <c r="S459" i="9"/>
  <c r="P154" i="9"/>
  <c r="P155" i="9" s="1"/>
  <c r="K154" i="9"/>
  <c r="K155" i="9" s="1"/>
  <c r="U889" i="9"/>
  <c r="K157" i="9"/>
  <c r="K152" i="9"/>
  <c r="K153" i="9" s="1"/>
  <c r="N630" i="9"/>
  <c r="J491" i="9"/>
  <c r="N459" i="9"/>
  <c r="J889" i="9"/>
  <c r="Q154" i="9"/>
  <c r="Q152" i="9"/>
  <c r="T459" i="9"/>
  <c r="AA889" i="9"/>
  <c r="T630" i="9"/>
  <c r="P491" i="9"/>
  <c r="P889" i="9"/>
  <c r="Q157" i="9"/>
  <c r="O630" i="9"/>
  <c r="K491" i="9"/>
  <c r="K889" i="9"/>
  <c r="L154" i="9"/>
  <c r="L155" i="9" s="1"/>
  <c r="L157" i="9"/>
  <c r="L152" i="9"/>
  <c r="L153" i="9" s="1"/>
  <c r="O459" i="9"/>
  <c r="V889" i="9"/>
  <c r="N157" i="9"/>
  <c r="M491" i="9"/>
  <c r="X889" i="9"/>
  <c r="M889" i="9"/>
  <c r="Q630" i="9"/>
  <c r="Q459" i="9"/>
  <c r="R459" i="9"/>
  <c r="O154" i="9"/>
  <c r="O155" i="9" s="1"/>
  <c r="R630" i="9"/>
  <c r="O157" i="9"/>
  <c r="N491" i="9"/>
  <c r="N889" i="9"/>
  <c r="O152" i="9"/>
  <c r="O153" i="9" s="1"/>
  <c r="Y889" i="9"/>
  <c r="R157" i="9"/>
  <c r="U459" i="9"/>
  <c r="Q491" i="9"/>
  <c r="R152" i="9"/>
  <c r="R154" i="9"/>
  <c r="U630" i="9"/>
  <c r="AB889" i="9"/>
  <c r="Q889" i="9"/>
  <c r="S152" i="9"/>
  <c r="S153" i="9" s="1"/>
  <c r="S154" i="9"/>
  <c r="S155" i="9" s="1"/>
  <c r="V459" i="9"/>
  <c r="R491" i="9"/>
  <c r="AC889" i="9"/>
  <c r="AC491" i="9"/>
  <c r="AB491" i="9" s="1"/>
  <c r="AA491" i="9" s="1"/>
  <c r="X491" i="9" s="1"/>
  <c r="W491" i="9" s="1"/>
  <c r="V491" i="9" s="1"/>
  <c r="U491" i="9" s="1"/>
  <c r="R889" i="9"/>
  <c r="S157" i="9"/>
  <c r="V630" i="9"/>
  <c r="R153" i="9" l="1"/>
  <c r="N152" i="9"/>
  <c r="N153" i="9" s="1"/>
  <c r="R155" i="9"/>
  <c r="N154" i="9"/>
  <c r="N155" i="9" s="1"/>
  <c r="Q153" i="9"/>
  <c r="M152" i="9"/>
  <c r="M153" i="9" s="1"/>
  <c r="Q155" i="9"/>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25DF2B92-1175-48B0-B7E2-E5B3E374AFCB}">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60F89A0A-9DCE-4287-ABCF-F047E1CD6F87}">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35A600D5-BA77-4F9B-A7E5-7C557A67A24F}">
      <text>
        <r>
          <rPr>
            <sz val="9"/>
            <color indexed="81"/>
            <rFont val="Tahoma"/>
            <family val="2"/>
          </rPr>
          <t>Break of season</t>
        </r>
      </text>
    </comment>
    <comment ref="K22" authorId="1" shapeId="0" xr:uid="{6F64FE39-0750-494F-9C7D-DE0A28653CDF}">
      <text>
        <r>
          <rPr>
            <sz val="9"/>
            <color indexed="81"/>
            <rFont val="Tahoma"/>
            <family val="2"/>
          </rPr>
          <t>Break of season</t>
        </r>
      </text>
    </comment>
    <comment ref="M23" authorId="1" shapeId="0" xr:uid="{BCBD87B5-16CC-4277-8FB8-D0727DA33D67}">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78"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<sst xmlns="http://schemas.openxmlformats.org/spreadsheetml/2006/main" count="7495" uniqueCount="1233">
  <si>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</si>
  <si>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</si>
  <si>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</si>
  <si>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</si>
  <si>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</si>
  <si>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</si>
  <si>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</si>
  <si>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</si>
  <si>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</si>
  <si>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</si>
  <si>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</si>
  <si>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</si>
  <si>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</si>
  <si>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</si>
  <si>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</si>
  <si>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</si>
  <si>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</si>
  <si>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</si>
  <si>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</si>
  <si>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</si>
  <si>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</si>
  <si>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</si>
  <si>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</si>
  <si>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</si>
  <si>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</si>
  <si>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</si>
  <si>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</si>
  <si>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</si>
  <si>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</si>
  <si>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</si>
  <si>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</si>
  <si>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</si>
  <si>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</si>
  <si>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</si>
  <si>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</si>
  <si>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</si>
  <si>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</si>
  <si>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</si>
  <si>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</si>
  <si>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</si>
  <si>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</si>
  <si>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</si>
  <si>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</si>
  <si>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</si>
  <si>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</si>
  <si>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</si>
  <si>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</si>
  <si>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</si>
  <si>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</si>
  <si>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</si>
  <si>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</si>
  <si>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</si>
  <si>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</si>
  <si>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</si>
  <si>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</si>
  <si>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</si>
  <si>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</si>
  <si>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</si>
  <si>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</si>
  <si>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</si>
  <si>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</si>
  <si>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</si>
  <si>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</si>
  <si>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</si>
  <si>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</si>
  <si>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</si>
  <si>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</si>
  <si>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</si>
  <si>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</si>
  <si>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</si>
  <si>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</si>
  <si>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</si>
  <si>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</si>
  <si>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</si>
  <si>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</si>
  <si>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</si>
  <si>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</si>
  <si>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</si>
  <si>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</si>
  <si>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</si>
  <si>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</si>
  <si>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</si>
  <si>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</si>
  <si>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</si>
  <si>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</si>
  <si>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</si>
  <si>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</si>
  <si>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</si>
  <si>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</si>
  <si>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</si>
  <si>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</si>
  <si>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</si>
  <si>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</si>
  <si>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</si>
  <si>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</si>
  <si>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</si>
  <si>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</si>
  <si>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</si>
  <si>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</si>
  <si>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</si>
  <si>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</si>
  <si>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</si>
  <si>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</si>
  <si>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</si>
  <si>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</si>
  <si>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</si>
  <si>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</si>
  <si>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</si>
  <si>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</si>
  <si>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</si>
  <si>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</si>
  <si>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</si>
  <si>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</si>
  <si>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</si>
  <si>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</si>
  <si>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</si>
  <si>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</si>
  <si>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</si>
  <si>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</si>
  <si>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</si>
  <si>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</si>
  <si>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</si>
  <si>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</si>
  <si>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</si>
  <si>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</si>
  <si>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</si>
  <si>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</si>
  <si>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</si>
  <si>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</si>
  <si>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</si>
  <si>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</si>
  <si>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</si>
  <si>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</si>
  <si>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</si>
  <si>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</si>
  <si>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</si>
  <si>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</si>
  <si>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</si>
  <si>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</si>
  <si>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</si>
  <si>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</si>
  <si>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</si>
  <si>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</si>
  <si>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</si>
  <si>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</si>
  <si>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</si>
  <si>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</si>
  <si>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</si>
  <si>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</si>
  <si>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</si>
  <si>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</si>
  <si>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</si>
  <si>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</si>
  <si>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</si>
  <si>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</si>
  <si>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</si>
  <si>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</si>
  <si>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</si>
  <si>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</si>
  <si>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</si>
  <si>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</si>
  <si>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</si>
  <si>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</si>
  <si>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</si>
  <si>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</si>
  <si>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</si>
  <si>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</si>
  <si>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</si>
  <si>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</si>
  <si>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</si>
  <si>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</si>
  <si>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</si>
  <si>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</si>
  <si>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</si>
  <si>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</si>
  <si>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</si>
  <si>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</si>
  <si>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</si>
  <si>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</si>
  <si>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</si>
  <si>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</si>
  <si>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</si>
  <si>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</si>
  <si>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</si>
  <si>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</si>
  <si>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</si>
  <si>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</si>
  <si>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</si>
  <si>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</si>
  <si>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</si>
  <si>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</si>
  <si>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</si>
  <si>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</si>
  <si>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</si>
  <si>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</si>
  <si>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</si>
  <si>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</si>
  <si>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</si>
  <si>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</si>
  <si>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</si>
  <si>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</si>
  <si>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</si>
  <si>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</si>
  <si>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</si>
  <si>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</si>
  <si>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</si>
  <si>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</si>
  <si>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</si>
  <si>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</si>
  <si>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</si>
  <si>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</si>
  <si>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</si>
  <si>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</si>
  <si>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</si>
  <si>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</si>
  <si>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</si>
  <si>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</si>
  <si>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</si>
  <si>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</si>
  <si>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</si>
  <si>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</si>
  <si>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</si>
  <si>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</si>
  <si>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</si>
  <si>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</si>
  <si>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</si>
  <si>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</si>
  <si>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</si>
  <si>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</si>
  <si>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</si>
  <si>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</si>
  <si>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</si>
  <si>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</si>
  <si>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</si>
  <si>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</si>
  <si>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</si>
  <si>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</si>
  <si>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</si>
  <si>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</si>
  <si>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</si>
  <si>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</si>
  <si>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</si>
  <si>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</si>
  <si>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</si>
  <si>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</si>
  <si>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</si>
  <si>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</si>
  <si>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</si>
  <si>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</si>
  <si>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</si>
  <si>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</si>
  <si>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</si>
  <si>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</si>
  <si>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</si>
  <si>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</si>
  <si>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</si>
  <si>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</si>
  <si>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</si>
  <si>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</si>
  <si>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</si>
  <si>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</si>
  <si>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</si>
  <si>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</si>
  <si>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</si>
  <si>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</si>
  <si>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</si>
  <si>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</si>
  <si>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</si>
  <si>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</si>
  <si>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</si>
  <si>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</si>
  <si>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</si>
  <si>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</si>
  <si>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</si>
  <si>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</si>
  <si>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</si>
  <si>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</si>
  <si>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</si>
  <si>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</si>
  <si>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</si>
  <si>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</si>
  <si>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</si>
  <si>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</si>
  <si>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</si>
  <si>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</si>
  <si>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</si>
  <si>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</si>
  <si>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</si>
  <si>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</si>
  <si>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</si>
  <si>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</si>
  <si>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</si>
  <si>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</si>
  <si>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</si>
  <si>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</si>
  <si>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</si>
  <si>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</si>
  <si>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</si>
  <si>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</si>
  <si>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</si>
  <si>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</si>
  <si>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</si>
  <si>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</si>
  <si>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</si>
  <si>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</si>
  <si>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</si>
  <si>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</si>
  <si>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</si>
  <si>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</si>
  <si>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</si>
  <si>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</si>
  <si>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</si>
  <si>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</si>
  <si>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</si>
  <si>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</si>
  <si>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</si>
  <si>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</si>
  <si>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</si>
  <si>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</si>
  <si>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</si>
  <si>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</si>
  <si>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</si>
  <si>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</si>
  <si>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</si>
  <si>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</si>
  <si>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</si>
  <si>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</si>
  <si>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</si>
  <si>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</si>
  <si>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</si>
  <si>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</si>
  <si>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</si>
  <si>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</si>
  <si>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</si>
  <si>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</si>
  <si>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</si>
  <si>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</si>
  <si>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</si>
  <si>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</si>
  <si>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</si>
  <si>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</si>
  <si>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</si>
  <si>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</si>
  <si>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</si>
  <si>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</si>
  <si>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</si>
  <si>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</si>
  <si>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</si>
  <si>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</si>
  <si>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</si>
  <si>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</si>
  <si>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</si>
  <si>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</si>
  <si>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</si>
  <si>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</si>
  <si>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</si>
  <si>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</si>
  <si>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</si>
  <si>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</si>
  <si>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</si>
  <si>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</si>
  <si>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</si>
  <si>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</si>
  <si>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</si>
  <si>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</si>
  <si>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</si>
  <si>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</si>
  <si>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</si>
  <si>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</si>
  <si>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</si>
  <si>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</si>
  <si>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</si>
  <si>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</si>
  <si>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</si>
  <si>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</si>
  <si>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</si>
  <si>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</si>
  <si>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</si>
  <si>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</si>
  <si>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</si>
  <si>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</si>
  <si>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</si>
  <si>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</si>
  <si>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</si>
  <si>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</si>
  <si>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</si>
  <si>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</si>
  <si>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</si>
  <si>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</si>
  <si>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</si>
  <si>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</si>
  <si>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</si>
  <si>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</si>
  <si>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</si>
  <si>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</si>
  <si>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</si>
  <si>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</si>
  <si>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</si>
  <si>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</si>
  <si>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</si>
  <si>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</si>
  <si>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</si>
  <si>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</si>
  <si>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</si>
  <si>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</si>
  <si>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</si>
  <si>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</si>
  <si>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</si>
  <si>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</si>
  <si>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</si>
  <si>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</si>
  <si>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</si>
  <si>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</si>
  <si>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</si>
  <si>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</si>
  <si>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</si>
  <si>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</si>
  <si>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</si>
  <si>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</si>
  <si>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</si>
  <si>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</si>
  <si>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</si>
  <si>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</si>
  <si>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</si>
  <si>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</si>
  <si>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</si>
  <si>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</si>
  <si>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</si>
  <si>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</si>
  <si>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</si>
  <si>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</si>
  <si>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</si>
  <si>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</si>
  <si>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</si>
  <si>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</si>
  <si>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</si>
  <si>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</si>
  <si>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</si>
  <si>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</si>
  <si>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</si>
  <si>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</si>
  <si>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</si>
  <si>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</si>
  <si>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</si>
  <si>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</si>
  <si>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</si>
  <si>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</si>
  <si>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</si>
  <si>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</si>
  <si>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</si>
  <si>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</si>
  <si>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</si>
  <si>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</si>
  <si>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</si>
  <si>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</si>
  <si>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</si>
  <si>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</si>
  <si>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</si>
  <si>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</si>
  <si>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</si>
  <si>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</si>
  <si>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</si>
  <si>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</si>
  <si>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</si>
  <si>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</si>
  <si>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</si>
  <si>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</si>
  <si>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</si>
  <si>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</si>
  <si>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</si>
  <si>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</si>
  <si>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</si>
  <si>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</si>
  <si>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</si>
  <si>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</si>
  <si>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</si>
  <si>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</si>
  <si>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</si>
  <si>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</si>
  <si>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</si>
  <si>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</si>
  <si>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</si>
  <si>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</si>
  <si>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</si>
  <si>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</si>
  <si>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</si>
  <si>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</si>
  <si>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</si>
  <si>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</si>
  <si>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</si>
  <si>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</si>
  <si>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</si>
  <si>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</si>
  <si>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</si>
  <si>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</si>
  <si>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</si>
  <si>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</si>
  <si>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</si>
  <si>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</si>
  <si>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</si>
  <si>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</si>
  <si>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</si>
  <si>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</si>
  <si>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</si>
  <si>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</si>
  <si>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</si>
  <si>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</si>
  <si>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</si>
  <si>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</si>
  <si>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</si>
  <si>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</si>
  <si>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</si>
  <si>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</si>
  <si>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</si>
  <si>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</si>
  <si>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</si>
  <si>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</si>
  <si>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</si>
  <si>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</si>
  <si>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</si>
  <si>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</si>
  <si>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</si>
  <si>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</si>
  <si>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</si>
  <si>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</si>
  <si>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</si>
  <si>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</si>
  <si>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</si>
  <si>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</si>
  <si>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</si>
  <si>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</si>
  <si>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</si>
  <si>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</si>
  <si>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</si>
  <si>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</si>
  <si>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</si>
  <si>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</si>
  <si>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</si>
  <si>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</si>
  <si>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</si>
  <si>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</si>
  <si>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</si>
  <si>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</si>
  <si>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</si>
  <si>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</si>
  <si>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</si>
  <si>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</si>
  <si>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</si>
  <si>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</si>
  <si>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</si>
  <si>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</si>
  <si>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</si>
  <si>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</si>
  <si>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</si>
  <si>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</si>
  <si>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</si>
  <si>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</si>
  <si>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</si>
  <si>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</si>
  <si>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</si>
  <si>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</si>
  <si>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</si>
  <si>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</si>
  <si>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</si>
  <si>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</si>
  <si>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</si>
  <si>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</si>
  <si>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</si>
  <si>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</si>
  <si>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</si>
  <si>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</si>
  <si>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</si>
  <si>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</si>
  <si>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</si>
  <si>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</si>
  <si>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</si>
  <si>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</si>
  <si>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</si>
  <si>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</si>
  <si>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</si>
  <si>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</si>
  <si>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</si>
  <si>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</si>
  <si>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</si>
  <si>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</si>
  <si>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</si>
  <si>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</si>
  <si>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</si>
  <si>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</si>
  <si>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</si>
  <si>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</si>
  <si>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</si>
  <si>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</si>
  <si>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</si>
  <si>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</si>
  <si>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</si>
  <si>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</si>
  <si>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</si>
  <si>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</si>
  <si>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</si>
  <si>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</si>
  <si>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</si>
  <si>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</si>
  <si>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</si>
  <si>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</si>
  <si>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</si>
  <si>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</si>
  <si>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</si>
  <si>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</si>
  <si>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</si>
  <si>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</si>
  <si>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</si>
  <si>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</si>
  <si>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</si>
  <si>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</si>
  <si>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</si>
  <si>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</si>
  <si>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</si>
  <si>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</si>
  <si>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</si>
  <si>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</si>
  <si>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</si>
  <si>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</si>
  <si>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</si>
  <si>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</si>
  <si>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</si>
  <si>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</si>
  <si>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</si>
  <si>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</si>
  <si>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</si>
  <si>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</si>
  <si>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</si>
  <si>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</si>
  <si>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</si>
  <si>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</si>
  <si>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</si>
  <si>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</si>
  <si>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</si>
  <si>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</si>
  <si>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</si>
  <si>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</si>
  <si>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</si>
  <si>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</si>
  <si>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</si>
  <si>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</si>
  <si>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</si>
  <si>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</si>
  <si>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</si>
  <si>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</si>
  <si>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</si>
  <si>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</si>
  <si>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</si>
  <si>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</si>
  <si>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</si>
  <si>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</si>
  <si>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</si>
  <si>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</si>
  <si>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</si>
  <si>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</si>
  <si>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</si>
  <si>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</si>
  <si>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</si>
  <si>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</si>
  <si>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</si>
  <si>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</si>
  <si>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</si>
  <si>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</si>
  <si>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</si>
  <si>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</si>
  <si>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</si>
  <si>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</si>
  <si>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</si>
  <si>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</si>
  <si>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</si>
  <si>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</si>
  <si>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</si>
  <si>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</si>
  <si>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</si>
  <si>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</si>
  <si>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</si>
  <si>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</si>
  <si>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</si>
  <si>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</si>
  <si>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</si>
  <si>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</si>
  <si>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</si>
  <si>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</si>
  <si>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</si>
  <si>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</si>
  <si>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</si>
  <si>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</si>
  <si>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</si>
  <si>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</si>
  <si>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</si>
  <si>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</si>
  <si>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</si>
  <si>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</si>
  <si>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</si>
  <si>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</si>
  <si>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</si>
  <si>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</si>
  <si>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</si>
  <si>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</si>
  <si>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</si>
  <si>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</si>
  <si>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</si>
  <si>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</si>
  <si>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</si>
  <si>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</si>
  <si>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</si>
  <si>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</si>
  <si>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</si>
  <si>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</si>
  <si>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</si>
  <si>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</si>
  <si>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</si>
  <si>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</si>
  <si>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</si>
  <si>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</si>
  <si>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</si>
  <si>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</si>
  <si>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</si>
  <si>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</si>
  <si>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</si>
  <si>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</si>
  <si>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</si>
  <si>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</si>
  <si>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</si>
  <si>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</si>
  <si>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</si>
  <si>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</si>
  <si>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</si>
  <si>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</si>
  <si>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</si>
  <si>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</si>
  <si>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</si>
  <si>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</si>
  <si>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</si>
  <si>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</si>
  <si>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</si>
  <si>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</si>
  <si>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</si>
  <si>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</si>
  <si>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</si>
  <si>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</si>
  <si>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</si>
  <si>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</si>
  <si>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</si>
  <si>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</si>
  <si>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</si>
  <si>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</si>
  <si>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</si>
  <si>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</si>
  <si>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</si>
  <si>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</si>
  <si>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</si>
  <si>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</si>
  <si>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</si>
  <si>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</si>
  <si>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</si>
  <si>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</si>
  <si>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</si>
  <si>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</si>
  <si>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</si>
  <si>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</si>
  <si>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</si>
  <si>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</si>
  <si>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</si>
  <si>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</si>
  <si>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</si>
  <si>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</si>
  <si>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</si>
  <si>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</si>
  <si>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</si>
  <si>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</si>
  <si>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</si>
  <si>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</si>
  <si>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</si>
  <si>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</si>
  <si>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</si>
  <si>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</si>
  <si>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</si>
  <si>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</si>
  <si>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</si>
  <si>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</si>
  <si>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</si>
  <si>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</si>
  <si>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</si>
  <si>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</si>
  <si>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</si>
  <si>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</si>
  <si>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</si>
  <si>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</si>
  <si>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</si>
  <si>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</si>
  <si>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</si>
  <si>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</si>
  <si>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</si>
  <si>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</si>
  <si>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</si>
  <si>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</si>
  <si>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</si>
  <si>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</si>
  <si>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</si>
  <si>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</si>
  <si>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</si>
  <si>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</si>
  <si>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</si>
  <si>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</si>
  <si>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</si>
  <si>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</si>
  <si>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</si>
  <si>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</si>
  <si>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</si>
  <si>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</si>
  <si>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</si>
  <si>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</si>
  <si>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</si>
  <si>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</si>
  <si>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</si>
  <si>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</si>
  <si>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</si>
  <si>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</si>
  <si>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</si>
  <si>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</si>
  <si>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</si>
  <si>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</si>
  <si>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</si>
  <si>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</si>
  <si>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</si>
  <si>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</si>
  <si>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</si>
  <si>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</si>
  <si>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</si>
  <si>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</si>
  <si>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</si>
  <si>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</si>
  <si>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</si>
  <si>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</si>
  <si>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</si>
  <si>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</si>
  <si>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</si>
  <si>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</si>
  <si>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</si>
  <si>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</si>
  <si>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</si>
  <si>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</si>
  <si>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</si>
  <si>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</si>
  <si>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</si>
  <si>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</si>
  <si>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</si>
  <si>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</si>
  <si>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</si>
  <si>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</si>
  <si>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</si>
  <si>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</si>
  <si>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</si>
  <si>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</si>
  <si>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</si>
  <si>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</si>
  <si>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</si>
  <si>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</si>
  <si>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</si>
  <si>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</si>
  <si>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</si>
  <si>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</si>
  <si>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</si>
  <si>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</si>
  <si>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</si>
  <si>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</si>
  <si>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</si>
  <si>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</si>
  <si>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</si>
  <si>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</si>
  <si>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</si>
  <si>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</si>
  <si>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</si>
  <si>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</si>
  <si>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</si>
  <si>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</si>
  <si>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</si>
  <si>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</si>
  <si>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</si>
  <si>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</si>
  <si>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</si>
  <si>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</si>
  <si>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</si>
  <si>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</si>
  <si>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</si>
  <si>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</si>
  <si>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</si>
  <si>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</si>
  <si>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</si>
  <si>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</si>
  <si>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</si>
  <si>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</si>
  <si>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</si>
  <si>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</si>
  <si>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</si>
  <si>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</si>
  <si>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</si>
  <si>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</si>
  <si>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</si>
  <si>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</si>
  <si>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</si>
  <si>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</si>
  <si>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</si>
  <si>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</si>
  <si>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</si>
  <si>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</si>
  <si>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</si>
  <si>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</si>
  <si>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</si>
  <si>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</si>
  <si>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</si>
  <si>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</si>
  <si>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</si>
  <si>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</si>
  <si>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</si>
  <si>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</si>
  <si>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</si>
  <si>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</si>
  <si>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</si>
  <si>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</si>
  <si>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</si>
  <si>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</si>
  <si>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</si>
  <si>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</si>
  <si>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</si>
  <si>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</si>
  <si>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</si>
  <si>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</si>
  <si>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</si>
  <si>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</si>
  <si>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</si>
  <si>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</si>
  <si>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</si>
  <si>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</si>
  <si>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</si>
  <si>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</si>
  <si>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</si>
  <si>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</si>
  <si>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</si>
  <si>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</si>
  <si>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</si>
  <si>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</si>
  <si>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</si>
  <si>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</si>
  <si>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</si>
  <si>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</si>
  <si>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</si>
  <si>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</si>
  <si>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</si>
  <si>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</si>
  <si>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</si>
  <si>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</si>
  <si>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</si>
  <si>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</si>
  <si>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</si>
  <si>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</si>
  <si>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</si>
  <si>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</si>
  <si>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</si>
  <si>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</si>
  <si>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</si>
  <si>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</si>
  <si>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</si>
  <si>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</si>
  <si>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</si>
  <si>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</si>
  <si>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</si>
  <si>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</si>
  <si>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</si>
  <si>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</si>
  <si>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</si>
  <si>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</si>
  <si>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</si>
  <si>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</si>
  <si>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</si>
  <si>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</si>
  <si>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</si>
  <si>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</si>
  <si>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</si>
  <si>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</si>
  <si>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</si>
  <si>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</si>
  <si>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</si>
  <si>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</si>
  <si>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</si>
  <si>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</si>
  <si>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</si>
  <si>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</si>
  <si>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</si>
  <si>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</si>
  <si>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</si>
  <si>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</si>
  <si>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</si>
  <si>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</si>
  <si>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</si>
  <si>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</si>
  <si>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</si>
  <si>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</si>
  <si>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</si>
  <si>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</si>
  <si>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</si>
  <si>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</si>
  <si>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</si>
  <si>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</si>
  <si>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</si>
  <si>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</si>
  <si>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</si>
  <si>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</si>
  <si>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</si>
  <si>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</si>
  <si>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</si>
  <si>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</si>
  <si>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</si>
  <si>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</si>
  <si>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</si>
  <si>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</si>
  <si>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</si>
  <si>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</si>
  <si>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</si>
  <si>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</si>
  <si>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</si>
  <si>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</si>
  <si>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</si>
  <si>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</si>
  <si>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</si>
  <si>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</si>
  <si>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</si>
  <si>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</si>
  <si>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</si>
  <si>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</si>
  <si>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</si>
  <si>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</si>
  <si>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</si>
  <si>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</si>
  <si>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</si>
  <si>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</si>
  <si>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</si>
  <si>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</si>
  <si>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</si>
  <si>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</si>
  <si>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</si>
  <si>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</si>
  <si>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</si>
  <si>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</si>
  <si>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</si>
  <si>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</si>
  <si>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</si>
  <si>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</si>
  <si>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</si>
  <si>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</si>
  <si>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</si>
  <si>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</si>
  <si>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</si>
  <si>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</si>
  <si>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</si>
  <si>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</si>
  <si>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</si>
  <si>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</si>
  <si>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</si>
  <si>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</si>
  <si>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</si>
  <si>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</si>
  <si>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</si>
  <si>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</si>
  <si>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</si>
  <si>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</si>
  <si>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</si>
  <si>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</si>
  <si>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</si>
  <si>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</si>
  <si>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</si>
  <si>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</si>
  <si>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</si>
  <si>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</si>
  <si>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</si>
  <si>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</si>
  <si>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</si>
  <si>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</si>
  <si>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</si>
  <si>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</si>
  <si>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</si>
  <si>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</si>
  <si>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</si>
  <si>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</si>
  <si>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</si>
  <si>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</si>
  <si>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</si>
  <si>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</si>
  <si>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</si>
  <si>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</si>
  <si>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</si>
  <si>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</si>
  <si>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</si>
  <si>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</si>
  <si>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</si>
  <si>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</si>
  <si>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</si>
  <si>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</si>
  <si>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</si>
  <si>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</si>
  <si>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</si>
  <si>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</si>
  <si>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</si>
  <si>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</si>
  <si>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</si>
  <si>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</si>
  <si>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</si>
  <si>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</si>
  <si>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</si>
  <si>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</si>
  <si>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</si>
  <si>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</si>
  <si>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</si>
  <si>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</si>
  <si>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</si>
  <si>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</si>
  <si>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</si>
  <si>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</si>
  <si>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</si>
  <si>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</si>
  <si>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</si>
  <si>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</si>
  <si>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</si>
  <si>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</si>
  <si>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</si>
  <si>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</si>
  <si>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</si>
  <si>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</si>
  <si>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</si>
  <si>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</si>
  <si>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</si>
  <si>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</si>
  <si>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</si>
  <si>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</si>
  <si>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</si>
  <si>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</si>
  <si>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</si>
  <si>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</si>
  <si>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</si>
  <si>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</si>
  <si>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</si>
  <si>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</si>
  <si>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</si>
  <si>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</si>
  <si>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</si>
  <si>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</si>
  <si>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</si>
  <si>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</si>
  <si>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</si>
  <si>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</si>
  <si>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</si>
  <si>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</si>
  <si>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</si>
  <si>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</si>
  <si>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</si>
  <si>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</si>
  <si>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</si>
  <si>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</si>
  <si>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</si>
  <si>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</si>
  <si>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</si>
  <si>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</si>
  <si>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</si>
  <si>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</si>
  <si>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</si>
  <si>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</si>
  <si>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</si>
  <si>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</si>
  <si>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</si>
  <si>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</si>
  <si>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</si>
  <si>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</si>
  <si>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</si>
  <si>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</si>
  <si>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</si>
  <si>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</si>
  <si>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</si>
  <si>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</si>
  <si>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</si>
  <si>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</si>
  <si>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</si>
  <si>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</si>
  <si>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</si>
  <si>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</si>
  <si>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</si>
  <si>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</si>
  <si>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</si>
  <si>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</si>
  <si>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</si>
  <si>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</si>
  <si>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</si>
  <si>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</si>
  <si>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</si>
  <si>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</si>
  <si>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</si>
  <si>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</si>
  <si>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</si>
  <si>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</si>
  <si>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</si>
  <si>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</si>
  <si>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</si>
  <si>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</si>
  <si>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</si>
  <si>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</si>
  <si>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</si>
  <si>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</si>
  <si>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</si>
  <si>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</si>
  <si>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</si>
  <si>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</si>
  <si>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</si>
  <si>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</si>
  <si>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</si>
  <si>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</si>
  <si>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</si>
  <si>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</si>
  <si>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</si>
  <si>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</si>
  <si>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</si>
  <si>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</si>
  <si>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</si>
  <si>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</si>
  <si>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</si>
  <si>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</si>
  <si>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</si>
  <si>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</si>
  <si>
    <t>21Jun24: Create Pingelly GEPEP farm. TOL 1Jul
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</si>
  <si>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Aug24: Altered period dates for MP model, adjusted PGR to match
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</si>
</sst>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15" workbookViewId="0">
      <selection activeCell="G107" sqref="G107"/>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972</v>
      </c>
      <c r="H4" s="14"/>
      <c r="I4" s="14" t="s">
        <v>306</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973</v>
      </c>
      <c r="I6" s="248" t="s">
        <v>1160</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29" t="s">
        <v>951</v>
      </c>
      <c r="H14" s="33"/>
      <c r="I14" s="35" t="s">
        <v>953</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1157</v>
      </c>
      <c r="Q15" s="33"/>
      <c r="R15" s="33"/>
      <c r="S15" s="33"/>
      <c r="T15" s="35" t="s">
        <v>1105</v>
      </c>
      <c r="U15" s="33"/>
      <c r="V15" s="33"/>
      <c r="W15" s="17"/>
      <c r="X15" s="9"/>
      <c r="Y15" s="9"/>
      <c r="Z15" s="9"/>
    </row>
    <row r="16" spans="1:26" customFormat="1" ht="12" customHeight="1" outlineLevel="1" x14ac:dyDescent="0.25">
      <c r="A16" s="7"/>
      <c r="B16" s="8"/>
      <c r="C16" s="18"/>
      <c r="D16" s="18"/>
      <c r="E16" s="18"/>
      <c r="F16" s="27"/>
      <c r="G16" t="s">
        <v>945</v>
      </c>
      <c r="H16" s="33" t="s">
        <v>1158</v>
      </c>
      <c r="I16" t="s">
        <v>1159</v>
      </c>
      <c r="K16" t="s">
        <v>952</v>
      </c>
      <c r="L16" s="33" t="s">
        <v>1158</v>
      </c>
      <c r="M16" t="s">
        <v>1159</v>
      </c>
      <c r="N16" s="33"/>
      <c r="O16" t="s">
        <v>946</v>
      </c>
      <c r="P16" s="33" t="s">
        <v>926</v>
      </c>
      <c r="Q16" s="33" t="s">
        <v>927</v>
      </c>
      <c r="R16" s="33" t="s">
        <v>890</v>
      </c>
      <c r="S16" s="33"/>
      <c r="T16" s="33" t="s">
        <v>926</v>
      </c>
      <c r="U16" s="33" t="s">
        <v>927</v>
      </c>
      <c r="V16" s="33" t="s">
        <v>890</v>
      </c>
      <c r="W16" s="17"/>
      <c r="X16" s="9"/>
      <c r="Y16" s="9"/>
      <c r="Z16" s="9"/>
    </row>
    <row r="17" spans="1:26" customFormat="1" ht="12" customHeight="1" outlineLevel="1" x14ac:dyDescent="0.2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25">
      <c r="A18" s="7"/>
      <c r="B18" s="8"/>
      <c r="C18" s="18"/>
      <c r="D18" s="18"/>
      <c r="E18" s="18"/>
      <c r="F18" s="27"/>
      <c r="G18" s="485" t="s">
        <v>916</v>
      </c>
      <c r="H18" s="206" t="b">
        <v>1</v>
      </c>
      <c r="I18" s="206" t="b">
        <v>1</v>
      </c>
      <c r="K18" s="646" t="s">
        <v>798</v>
      </c>
      <c r="L18" s="206" t="b">
        <v>1</v>
      </c>
      <c r="M18" s="797" t="b">
        <v>1</v>
      </c>
      <c r="N18" s="33"/>
      <c r="O18" s="485" t="s">
        <v>798</v>
      </c>
      <c r="P18" s="206" t="b">
        <v>1</v>
      </c>
      <c r="Q18" s="206" t="b">
        <v>1</v>
      </c>
      <c r="R18" s="206" t="b">
        <v>0</v>
      </c>
      <c r="S18" s="33"/>
      <c r="T18" s="206" t="b">
        <v>1</v>
      </c>
      <c r="U18" s="206" t="b">
        <v>1</v>
      </c>
      <c r="V18" s="206" t="b">
        <v>0</v>
      </c>
      <c r="W18" s="17"/>
      <c r="X18" s="9"/>
      <c r="Y18" s="9"/>
      <c r="Z18" s="9"/>
    </row>
    <row r="19" spans="1:26" customFormat="1" ht="12" customHeight="1" outlineLevel="1" x14ac:dyDescent="0.25">
      <c r="A19" s="7"/>
      <c r="B19" s="8"/>
      <c r="C19" s="18"/>
      <c r="D19" s="18"/>
      <c r="E19" s="18"/>
      <c r="F19" s="27"/>
      <c r="G19" s="485" t="s">
        <v>65</v>
      </c>
      <c r="H19" s="206" t="b">
        <v>1</v>
      </c>
      <c r="I19" s="797" t="b">
        <v>1</v>
      </c>
      <c r="K19" s="646" t="s">
        <v>328</v>
      </c>
      <c r="L19" s="798"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25">
      <c r="A20" s="7"/>
      <c r="B20" s="8"/>
      <c r="C20" s="18"/>
      <c r="D20" s="18"/>
      <c r="E20" s="18"/>
      <c r="F20" s="27"/>
      <c r="G20" t="s">
        <v>69</v>
      </c>
      <c r="H20" s="798" t="b">
        <v>1</v>
      </c>
      <c r="I20" s="625" t="b">
        <v>1</v>
      </c>
      <c r="K20" s="485" t="s">
        <v>329</v>
      </c>
      <c r="L20" s="206" t="b">
        <v>0</v>
      </c>
      <c r="M20" s="241" t="b">
        <v>0</v>
      </c>
      <c r="N20" s="33"/>
      <c r="O20" s="485" t="s">
        <v>916</v>
      </c>
      <c r="P20" s="206" t="b">
        <v>1</v>
      </c>
      <c r="Q20" s="206" t="b">
        <v>1</v>
      </c>
      <c r="R20" s="206" t="b">
        <v>0</v>
      </c>
      <c r="S20" s="33"/>
      <c r="T20" s="206" t="b">
        <v>1</v>
      </c>
      <c r="U20" s="206" t="b">
        <v>0</v>
      </c>
      <c r="V20" s="206" t="b">
        <v>0</v>
      </c>
      <c r="W20" s="17"/>
      <c r="X20" s="9"/>
      <c r="Y20" s="9"/>
      <c r="Z20" s="9"/>
    </row>
    <row r="21" spans="1:26" customFormat="1" ht="12" customHeight="1" outlineLevel="1" x14ac:dyDescent="0.25">
      <c r="A21" s="7"/>
      <c r="B21" s="8"/>
      <c r="C21" s="18"/>
      <c r="D21" s="18"/>
      <c r="E21" s="18"/>
      <c r="F21" s="27"/>
      <c r="G21" s="485" t="s">
        <v>72</v>
      </c>
      <c r="H21" s="206" t="b">
        <v>0</v>
      </c>
      <c r="I21" s="241" t="b">
        <v>0</v>
      </c>
      <c r="K21" s="485" t="s">
        <v>947</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2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25">
      <c r="A23" s="7"/>
      <c r="B23" s="8"/>
      <c r="C23" s="18"/>
      <c r="D23" s="18"/>
      <c r="E23" s="18"/>
      <c r="F23" s="27"/>
      <c r="G23" s="485" t="s">
        <v>68</v>
      </c>
      <c r="H23" s="206" t="b">
        <v>1</v>
      </c>
      <c r="I23" s="206" t="b">
        <v>1</v>
      </c>
      <c r="K23" s="646" t="s">
        <v>1039</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25">
      <c r="A24" s="7"/>
      <c r="B24" s="8"/>
      <c r="C24" s="18"/>
      <c r="D24" s="18"/>
      <c r="E24" s="18"/>
      <c r="F24" s="27"/>
      <c r="G24" s="485" t="s">
        <v>1228</v>
      </c>
      <c r="H24" s="206" t="b">
        <v>0</v>
      </c>
      <c r="I24" s="206" t="b">
        <v>0</v>
      </c>
      <c r="K24" s="646" t="s">
        <v>331</v>
      </c>
      <c r="L24" s="206" t="b">
        <v>0</v>
      </c>
      <c r="M24" s="206" t="b">
        <v>0</v>
      </c>
      <c r="N24" s="33"/>
      <c r="O24" s="485" t="s">
        <v>329</v>
      </c>
      <c r="P24" s="206" t="b">
        <v>1</v>
      </c>
      <c r="Q24" s="206" t="b">
        <v>1</v>
      </c>
      <c r="R24" s="206" t="b">
        <v>0</v>
      </c>
      <c r="S24" s="33"/>
      <c r="T24" s="206" t="b">
        <v>1</v>
      </c>
      <c r="U24" s="206" t="b">
        <v>0</v>
      </c>
      <c r="V24" s="206" t="b">
        <v>0</v>
      </c>
      <c r="W24" s="17"/>
      <c r="X24" s="9"/>
      <c r="Y24" s="9"/>
      <c r="Z24" s="9"/>
    </row>
    <row r="25" spans="1:26" customFormat="1" ht="12" customHeight="1" outlineLevel="1" x14ac:dyDescent="0.25">
      <c r="A25" s="7"/>
      <c r="B25" s="8"/>
      <c r="C25" s="18"/>
      <c r="D25" s="18"/>
      <c r="E25" s="18"/>
      <c r="F25" s="27"/>
      <c r="G25" s="485" t="s">
        <v>66</v>
      </c>
      <c r="H25" s="206" t="b">
        <v>1</v>
      </c>
      <c r="I25" s="206" t="b">
        <v>1</v>
      </c>
      <c r="K25" s="646" t="s">
        <v>948</v>
      </c>
      <c r="L25" s="206" t="b">
        <v>0</v>
      </c>
      <c r="M25" s="206" t="b">
        <v>0</v>
      </c>
      <c r="N25" s="33"/>
      <c r="O25" s="485" t="s">
        <v>947</v>
      </c>
      <c r="P25" s="206" t="b">
        <v>1</v>
      </c>
      <c r="Q25" s="206" t="b">
        <v>1</v>
      </c>
      <c r="R25" s="206" t="b">
        <v>0</v>
      </c>
      <c r="S25" s="33"/>
      <c r="T25" s="206" t="b">
        <v>1</v>
      </c>
      <c r="U25" s="206" t="b">
        <v>0</v>
      </c>
      <c r="V25" s="206" t="b">
        <v>0</v>
      </c>
      <c r="W25" s="17"/>
      <c r="X25" s="9"/>
      <c r="Y25" s="9"/>
      <c r="Z25" s="9"/>
    </row>
    <row r="26" spans="1:26" customFormat="1" ht="12" customHeight="1" outlineLevel="1" x14ac:dyDescent="0.25">
      <c r="A26" s="7"/>
      <c r="B26" s="8"/>
      <c r="C26" s="18"/>
      <c r="D26" s="18"/>
      <c r="E26" s="18"/>
      <c r="F26" s="27"/>
      <c r="G26" s="485" t="s">
        <v>917</v>
      </c>
      <c r="H26" s="206" t="b">
        <v>1</v>
      </c>
      <c r="I26" s="206" t="b">
        <v>1</v>
      </c>
      <c r="K26" s="646" t="s">
        <v>332</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25">
      <c r="A27" s="7"/>
      <c r="B27" s="8"/>
      <c r="C27" s="18"/>
      <c r="D27" s="18"/>
      <c r="E27" s="18"/>
      <c r="F27" s="27"/>
      <c r="G27" s="485" t="s">
        <v>217</v>
      </c>
      <c r="H27" s="206" t="b">
        <v>1</v>
      </c>
      <c r="I27" s="206" t="b">
        <v>1</v>
      </c>
      <c r="K27" s="647" t="s">
        <v>949</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2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1</v>
      </c>
      <c r="U28" s="206" t="b">
        <v>0</v>
      </c>
      <c r="V28" s="206" t="b">
        <v>0</v>
      </c>
      <c r="W28" s="17"/>
      <c r="X28" s="9"/>
      <c r="Y28" s="9"/>
      <c r="Z28" s="9"/>
    </row>
    <row r="29" spans="1:26" customFormat="1" ht="12" customHeight="1" outlineLevel="1" x14ac:dyDescent="0.25">
      <c r="A29" s="7"/>
      <c r="B29" s="8"/>
      <c r="C29" s="18"/>
      <c r="D29" s="18"/>
      <c r="E29" s="18"/>
      <c r="F29" s="27"/>
      <c r="G29" s="485" t="s">
        <v>919</v>
      </c>
      <c r="H29" s="206" t="b">
        <v>1</v>
      </c>
      <c r="I29" s="206" t="b">
        <v>1</v>
      </c>
      <c r="K29" s="647" t="s">
        <v>950</v>
      </c>
      <c r="L29" s="206" t="b">
        <v>0</v>
      </c>
      <c r="M29" s="206" t="b">
        <v>0</v>
      </c>
      <c r="N29" s="33"/>
      <c r="O29" s="485" t="s">
        <v>1228</v>
      </c>
      <c r="P29" s="206" t="b">
        <v>1</v>
      </c>
      <c r="Q29" s="206" t="b">
        <v>1</v>
      </c>
      <c r="R29" s="206" t="b">
        <v>0</v>
      </c>
      <c r="S29" s="33"/>
      <c r="T29" s="206" t="b">
        <v>1</v>
      </c>
      <c r="U29" s="206" t="b">
        <v>0</v>
      </c>
      <c r="V29" s="206" t="b">
        <v>0</v>
      </c>
      <c r="W29" s="17"/>
      <c r="X29" s="9"/>
      <c r="Y29" s="9"/>
      <c r="Z29" s="9"/>
    </row>
    <row r="30" spans="1:26" customFormat="1" ht="12" customHeight="1" outlineLevel="1" x14ac:dyDescent="0.25">
      <c r="A30" s="7"/>
      <c r="B30" s="8"/>
      <c r="C30" s="18"/>
      <c r="D30" s="18"/>
      <c r="E30" s="18"/>
      <c r="F30" s="27"/>
      <c r="G30" s="485" t="s">
        <v>74</v>
      </c>
      <c r="H30" s="206" t="b">
        <v>0</v>
      </c>
      <c r="I30" s="206" t="b">
        <v>0</v>
      </c>
      <c r="K30" s="33"/>
      <c r="L30" s="33"/>
      <c r="M30" s="33"/>
      <c r="N30" s="33"/>
      <c r="O30" s="485" t="s">
        <v>66</v>
      </c>
      <c r="P30" s="206" t="b">
        <v>1</v>
      </c>
      <c r="Q30" s="206" t="b">
        <v>1</v>
      </c>
      <c r="R30" s="206" t="b">
        <v>0</v>
      </c>
      <c r="S30" s="33"/>
      <c r="T30" s="206" t="b">
        <v>1</v>
      </c>
      <c r="U30" s="206" t="b">
        <v>0</v>
      </c>
      <c r="V30" s="206" t="b">
        <v>0</v>
      </c>
      <c r="W30" s="17"/>
      <c r="X30" s="9"/>
      <c r="Y30" s="9"/>
      <c r="Z30" s="9"/>
    </row>
    <row r="31" spans="1:26" customFormat="1" ht="12" customHeight="1" outlineLevel="1" x14ac:dyDescent="0.25">
      <c r="A31" s="7"/>
      <c r="B31" s="8"/>
      <c r="C31" s="18"/>
      <c r="D31" s="18"/>
      <c r="E31" s="18"/>
      <c r="F31" s="27"/>
      <c r="G31" s="485" t="s">
        <v>64</v>
      </c>
      <c r="H31" s="206" t="b">
        <v>1</v>
      </c>
      <c r="I31" s="206" t="b">
        <v>1</v>
      </c>
      <c r="K31" s="33"/>
      <c r="L31" s="33"/>
      <c r="M31" s="33"/>
      <c r="N31" s="33"/>
      <c r="O31" s="485" t="s">
        <v>917</v>
      </c>
      <c r="P31" s="206" t="b">
        <v>1</v>
      </c>
      <c r="Q31" s="206" t="b">
        <v>1</v>
      </c>
      <c r="R31" s="206" t="b">
        <v>0</v>
      </c>
      <c r="S31" s="33"/>
      <c r="T31" s="206" t="b">
        <v>1</v>
      </c>
      <c r="U31" s="206" t="b">
        <v>0</v>
      </c>
      <c r="V31" s="206" t="b">
        <v>0</v>
      </c>
      <c r="W31" s="17"/>
      <c r="X31" s="9"/>
      <c r="Y31" s="9"/>
      <c r="Z31" s="9"/>
    </row>
    <row r="32" spans="1:26" customFormat="1" ht="12" customHeight="1" outlineLevel="1" x14ac:dyDescent="0.25">
      <c r="A32" s="7"/>
      <c r="B32" s="8"/>
      <c r="C32" s="18"/>
      <c r="D32" s="18"/>
      <c r="E32" s="18"/>
      <c r="F32" s="27"/>
      <c r="G32" s="485" t="s">
        <v>915</v>
      </c>
      <c r="H32" s="206" t="b">
        <v>1</v>
      </c>
      <c r="I32" s="206" t="b">
        <v>1</v>
      </c>
      <c r="K32" s="33"/>
      <c r="L32" s="33"/>
      <c r="M32" s="33"/>
      <c r="N32" s="33"/>
      <c r="O32" s="485" t="s">
        <v>217</v>
      </c>
      <c r="P32" s="206" t="b">
        <v>1</v>
      </c>
      <c r="Q32" s="206" t="b">
        <v>1</v>
      </c>
      <c r="R32" s="206" t="b">
        <v>0</v>
      </c>
      <c r="S32" s="33"/>
      <c r="T32" s="206" t="b">
        <v>1</v>
      </c>
      <c r="U32" s="206" t="b">
        <v>0</v>
      </c>
      <c r="V32" s="206" t="b">
        <v>0</v>
      </c>
      <c r="W32" s="17"/>
      <c r="X32" s="9"/>
      <c r="Y32" s="9"/>
      <c r="Z32" s="9"/>
    </row>
    <row r="33" spans="1:26" customFormat="1" ht="12" customHeight="1" outlineLevel="1" x14ac:dyDescent="0.25">
      <c r="A33" s="7"/>
      <c r="B33" s="8"/>
      <c r="C33" s="18"/>
      <c r="D33" s="18"/>
      <c r="E33" s="18"/>
      <c r="F33" s="27"/>
      <c r="G33" s="485" t="s">
        <v>71</v>
      </c>
      <c r="H33" s="206" t="b">
        <v>1</v>
      </c>
      <c r="I33" s="206" t="b">
        <v>1</v>
      </c>
      <c r="K33" s="33"/>
      <c r="L33" s="33"/>
      <c r="M33" s="33"/>
      <c r="N33" s="33"/>
      <c r="O33" s="485" t="s">
        <v>63</v>
      </c>
      <c r="P33" s="206" t="b">
        <v>1</v>
      </c>
      <c r="Q33" s="206" t="b">
        <v>1</v>
      </c>
      <c r="R33" s="206" t="b">
        <v>0</v>
      </c>
      <c r="S33" s="33"/>
      <c r="T33" s="206" t="b">
        <v>1</v>
      </c>
      <c r="U33" s="206" t="b">
        <v>0</v>
      </c>
      <c r="V33" s="206" t="b">
        <v>0</v>
      </c>
      <c r="W33" s="17"/>
      <c r="X33" s="9"/>
      <c r="Y33" s="9"/>
      <c r="Z33" s="9"/>
    </row>
    <row r="34" spans="1:26" customFormat="1" ht="12" customHeight="1" outlineLevel="1" x14ac:dyDescent="0.25">
      <c r="A34" s="7"/>
      <c r="B34" s="8"/>
      <c r="C34" s="18"/>
      <c r="D34" s="18"/>
      <c r="E34" s="18"/>
      <c r="F34" s="27"/>
      <c r="G34" s="486" t="s">
        <v>918</v>
      </c>
      <c r="H34" s="206" t="b">
        <v>1</v>
      </c>
      <c r="I34" s="206" t="b">
        <v>1</v>
      </c>
      <c r="K34" s="33"/>
      <c r="L34" s="33"/>
      <c r="M34" s="33"/>
      <c r="N34" s="33"/>
      <c r="O34" s="485" t="s">
        <v>919</v>
      </c>
      <c r="P34" s="206" t="b">
        <v>1</v>
      </c>
      <c r="Q34" s="206" t="b">
        <v>1</v>
      </c>
      <c r="R34" s="206" t="b">
        <v>0</v>
      </c>
      <c r="S34" s="33"/>
      <c r="T34" s="206" t="b">
        <v>1</v>
      </c>
      <c r="U34" s="206" t="b">
        <v>0</v>
      </c>
      <c r="V34" s="206" t="b">
        <v>0</v>
      </c>
      <c r="W34" s="17"/>
      <c r="X34" s="9"/>
      <c r="Y34" s="9"/>
      <c r="Z34" s="9"/>
    </row>
    <row r="35" spans="1:26" customFormat="1" ht="12" customHeight="1" outlineLevel="1" x14ac:dyDescent="0.25">
      <c r="A35" s="7"/>
      <c r="B35" s="8"/>
      <c r="C35" s="18"/>
      <c r="D35" s="18"/>
      <c r="E35" s="18"/>
      <c r="F35" s="27"/>
      <c r="K35" s="33"/>
      <c r="L35" s="33"/>
      <c r="M35" s="33"/>
      <c r="N35" s="33"/>
      <c r="O35" s="485" t="s">
        <v>330</v>
      </c>
      <c r="P35" s="206" t="b">
        <v>1</v>
      </c>
      <c r="Q35" s="206" t="b">
        <v>1</v>
      </c>
      <c r="R35" s="206" t="b">
        <v>0</v>
      </c>
      <c r="S35" s="33"/>
      <c r="T35" s="206" t="b">
        <v>1</v>
      </c>
      <c r="U35" s="206" t="b">
        <v>0</v>
      </c>
      <c r="V35" s="206" t="b">
        <v>0</v>
      </c>
      <c r="W35" s="17"/>
      <c r="X35" s="9"/>
      <c r="Y35" s="9"/>
      <c r="Z35" s="9"/>
    </row>
    <row r="36" spans="1:26" customFormat="1" ht="12" customHeight="1" outlineLevel="1" x14ac:dyDescent="0.25">
      <c r="A36" s="7"/>
      <c r="B36" s="8"/>
      <c r="C36" s="18"/>
      <c r="D36" s="18"/>
      <c r="E36" s="18"/>
      <c r="F36" s="27"/>
      <c r="K36" s="33"/>
      <c r="L36" s="33"/>
      <c r="M36" s="33"/>
      <c r="N36" s="33"/>
      <c r="O36" s="485" t="s">
        <v>1039</v>
      </c>
      <c r="P36" s="206" t="b">
        <v>1</v>
      </c>
      <c r="Q36" s="206" t="b">
        <v>1</v>
      </c>
      <c r="R36" s="206" t="b">
        <v>0</v>
      </c>
      <c r="S36" s="33"/>
      <c r="T36" s="206" t="b">
        <v>1</v>
      </c>
      <c r="U36" s="206" t="b">
        <v>0</v>
      </c>
      <c r="V36" s="206" t="b">
        <v>0</v>
      </c>
      <c r="W36" s="17"/>
      <c r="X36" s="9"/>
      <c r="Y36" s="9"/>
      <c r="Z36" s="9"/>
    </row>
    <row r="37" spans="1:26" customFormat="1" ht="12" customHeight="1" outlineLevel="1" x14ac:dyDescent="0.25">
      <c r="A37" s="7"/>
      <c r="B37" s="8"/>
      <c r="C37" s="18"/>
      <c r="D37" s="18"/>
      <c r="E37" s="18"/>
      <c r="F37" s="27"/>
      <c r="K37" s="33"/>
      <c r="L37" s="33"/>
      <c r="M37" s="33"/>
      <c r="N37" s="33"/>
      <c r="O37" s="485" t="s">
        <v>331</v>
      </c>
      <c r="P37" s="206" t="b">
        <v>1</v>
      </c>
      <c r="Q37" s="206" t="b">
        <v>1</v>
      </c>
      <c r="R37" s="206" t="b">
        <v>0</v>
      </c>
      <c r="S37" s="33"/>
      <c r="T37" s="206" t="b">
        <v>1</v>
      </c>
      <c r="U37" s="206" t="b">
        <v>0</v>
      </c>
      <c r="V37" s="206" t="b">
        <v>0</v>
      </c>
      <c r="W37" s="17"/>
      <c r="X37" s="9"/>
      <c r="Y37" s="9"/>
      <c r="Z37" s="9"/>
    </row>
    <row r="38" spans="1:26" customFormat="1" ht="12" customHeight="1" outlineLevel="1" x14ac:dyDescent="0.25">
      <c r="A38" s="7"/>
      <c r="B38" s="8"/>
      <c r="C38" s="18"/>
      <c r="D38" s="18"/>
      <c r="E38" s="18"/>
      <c r="F38" s="27"/>
      <c r="K38" s="33"/>
      <c r="L38" s="33"/>
      <c r="M38" s="33"/>
      <c r="N38" s="33"/>
      <c r="O38" s="485" t="s">
        <v>948</v>
      </c>
      <c r="P38" s="206" t="b">
        <v>1</v>
      </c>
      <c r="Q38" s="206" t="b">
        <v>1</v>
      </c>
      <c r="R38" s="206" t="b">
        <v>0</v>
      </c>
      <c r="S38" s="33"/>
      <c r="T38" s="206" t="b">
        <v>1</v>
      </c>
      <c r="U38" s="206" t="b">
        <v>0</v>
      </c>
      <c r="V38" s="206" t="b">
        <v>0</v>
      </c>
      <c r="W38" s="17"/>
      <c r="X38" s="9"/>
      <c r="Y38" s="9"/>
      <c r="Z38" s="9"/>
    </row>
    <row r="39" spans="1:26" customFormat="1" ht="12" customHeight="1" outlineLevel="1" x14ac:dyDescent="0.25">
      <c r="A39" s="7"/>
      <c r="B39" s="8"/>
      <c r="C39" s="18"/>
      <c r="D39" s="18"/>
      <c r="E39" s="18"/>
      <c r="F39" s="27"/>
      <c r="K39" s="33"/>
      <c r="L39" s="33"/>
      <c r="M39" s="33"/>
      <c r="N39" s="33"/>
      <c r="O39" s="485" t="s">
        <v>332</v>
      </c>
      <c r="P39" s="206" t="b">
        <v>1</v>
      </c>
      <c r="Q39" s="206" t="b">
        <v>1</v>
      </c>
      <c r="R39" s="206" t="b">
        <v>0</v>
      </c>
      <c r="S39" s="33"/>
      <c r="T39" s="206" t="b">
        <v>1</v>
      </c>
      <c r="U39" s="206" t="b">
        <v>0</v>
      </c>
      <c r="V39" s="206" t="b">
        <v>0</v>
      </c>
      <c r="W39" s="17"/>
      <c r="X39" s="9"/>
      <c r="Y39" s="9"/>
      <c r="Z39" s="9"/>
    </row>
    <row r="40" spans="1:26" customFormat="1" ht="12" customHeight="1" outlineLevel="1" x14ac:dyDescent="0.25">
      <c r="A40" s="7"/>
      <c r="B40" s="8"/>
      <c r="C40" s="18"/>
      <c r="D40" s="18"/>
      <c r="E40" s="18"/>
      <c r="F40" s="27"/>
      <c r="K40" s="33"/>
      <c r="L40" s="33"/>
      <c r="M40" s="33"/>
      <c r="N40" s="33"/>
      <c r="O40" s="485" t="s">
        <v>949</v>
      </c>
      <c r="P40" s="206" t="b">
        <v>1</v>
      </c>
      <c r="Q40" s="206" t="b">
        <v>1</v>
      </c>
      <c r="R40" s="206" t="b">
        <v>0</v>
      </c>
      <c r="S40" s="33"/>
      <c r="T40" s="206" t="b">
        <v>1</v>
      </c>
      <c r="U40" s="206" t="b">
        <v>0</v>
      </c>
      <c r="V40" s="206" t="b">
        <v>0</v>
      </c>
      <c r="W40" s="17"/>
      <c r="X40" s="9"/>
      <c r="Y40" s="9"/>
      <c r="Z40" s="9"/>
    </row>
    <row r="41" spans="1:26" customFormat="1" ht="12" customHeight="1" outlineLevel="1" x14ac:dyDescent="0.25">
      <c r="A41" s="7"/>
      <c r="B41" s="8"/>
      <c r="C41" s="18"/>
      <c r="D41" s="18"/>
      <c r="E41" s="18"/>
      <c r="F41" s="27"/>
      <c r="K41" s="33"/>
      <c r="L41" s="33"/>
      <c r="M41" s="33"/>
      <c r="N41" s="33"/>
      <c r="O41" s="485" t="s">
        <v>74</v>
      </c>
      <c r="P41" s="206" t="b">
        <v>1</v>
      </c>
      <c r="Q41" s="206" t="b">
        <v>1</v>
      </c>
      <c r="R41" s="206" t="b">
        <v>0</v>
      </c>
      <c r="S41" s="33"/>
      <c r="T41" s="206" t="b">
        <v>1</v>
      </c>
      <c r="U41" s="206" t="b">
        <v>0</v>
      </c>
      <c r="V41" s="206" t="b">
        <v>0</v>
      </c>
      <c r="W41" s="17"/>
      <c r="X41" s="9"/>
      <c r="Y41" s="9"/>
      <c r="Z41" s="9"/>
    </row>
    <row r="42" spans="1:26" customFormat="1" ht="12" customHeight="1" outlineLevel="1" x14ac:dyDescent="0.25">
      <c r="A42" s="7"/>
      <c r="B42" s="8"/>
      <c r="C42" s="18"/>
      <c r="D42" s="18"/>
      <c r="E42" s="18"/>
      <c r="F42" s="27"/>
      <c r="K42" s="33"/>
      <c r="L42" s="33"/>
      <c r="M42" s="33"/>
      <c r="N42" s="33"/>
      <c r="O42" s="485" t="s">
        <v>64</v>
      </c>
      <c r="P42" s="206" t="b">
        <v>1</v>
      </c>
      <c r="Q42" s="206" t="b">
        <v>1</v>
      </c>
      <c r="R42" s="206" t="b">
        <v>0</v>
      </c>
      <c r="S42" s="33"/>
      <c r="T42" s="206" t="b">
        <v>1</v>
      </c>
      <c r="U42" s="206" t="b">
        <v>0</v>
      </c>
      <c r="V42" s="206" t="b">
        <v>0</v>
      </c>
      <c r="W42" s="17"/>
      <c r="X42" s="9"/>
      <c r="Y42" s="9"/>
      <c r="Z42" s="9"/>
    </row>
    <row r="43" spans="1:26" customFormat="1" ht="12" customHeight="1" outlineLevel="1" x14ac:dyDescent="0.25">
      <c r="A43" s="7"/>
      <c r="B43" s="8"/>
      <c r="C43" s="18"/>
      <c r="D43" s="18"/>
      <c r="E43" s="18"/>
      <c r="F43" s="27"/>
      <c r="K43" s="33"/>
      <c r="L43" s="33"/>
      <c r="M43" s="33"/>
      <c r="N43" s="33"/>
      <c r="O43" s="485" t="s">
        <v>915</v>
      </c>
      <c r="P43" s="206" t="b">
        <v>1</v>
      </c>
      <c r="Q43" s="206" t="b">
        <v>1</v>
      </c>
      <c r="R43" s="206" t="b">
        <v>0</v>
      </c>
      <c r="S43" s="33"/>
      <c r="T43" s="206" t="b">
        <v>1</v>
      </c>
      <c r="U43" s="206" t="b">
        <v>0</v>
      </c>
      <c r="V43" s="206" t="b">
        <v>0</v>
      </c>
      <c r="W43" s="17"/>
      <c r="X43" s="9"/>
      <c r="Y43" s="9"/>
      <c r="Z43" s="9"/>
    </row>
    <row r="44" spans="1:26" customFormat="1" ht="12" customHeight="1" outlineLevel="1" x14ac:dyDescent="0.25">
      <c r="A44" s="7"/>
      <c r="B44" s="8"/>
      <c r="C44" s="18"/>
      <c r="D44" s="18"/>
      <c r="E44" s="18"/>
      <c r="F44" s="27"/>
      <c r="K44" s="33"/>
      <c r="L44" s="33"/>
      <c r="M44" s="33"/>
      <c r="N44" s="33"/>
      <c r="O44" s="485" t="s">
        <v>333</v>
      </c>
      <c r="P44" s="206" t="b">
        <v>1</v>
      </c>
      <c r="Q44" s="206" t="b">
        <v>1</v>
      </c>
      <c r="R44" s="206" t="b">
        <v>0</v>
      </c>
      <c r="S44" s="39"/>
      <c r="T44" s="206" t="b">
        <v>1</v>
      </c>
      <c r="U44" s="206" t="b">
        <v>0</v>
      </c>
      <c r="V44" s="206" t="b">
        <v>0</v>
      </c>
      <c r="W44" s="17"/>
      <c r="X44" s="9"/>
      <c r="Y44" s="9"/>
      <c r="Z44" s="9"/>
    </row>
    <row r="45" spans="1:26" customFormat="1" ht="12" customHeight="1" outlineLevel="1" x14ac:dyDescent="0.25">
      <c r="A45" s="7"/>
      <c r="B45" s="8"/>
      <c r="C45" s="18"/>
      <c r="D45" s="18"/>
      <c r="E45" s="18"/>
      <c r="F45" s="27"/>
      <c r="K45" s="33"/>
      <c r="L45" s="33"/>
      <c r="M45" s="33"/>
      <c r="N45" s="33"/>
      <c r="O45" s="485" t="s">
        <v>950</v>
      </c>
      <c r="P45" s="206" t="b">
        <v>1</v>
      </c>
      <c r="Q45" s="206" t="b">
        <v>1</v>
      </c>
      <c r="R45" s="206" t="b">
        <v>0</v>
      </c>
      <c r="S45" s="39"/>
      <c r="T45" s="206" t="b">
        <v>1</v>
      </c>
      <c r="U45" s="206" t="b">
        <v>0</v>
      </c>
      <c r="V45" s="206" t="b">
        <v>0</v>
      </c>
      <c r="W45" s="17"/>
      <c r="X45" s="9"/>
      <c r="Y45" s="9"/>
      <c r="Z45" s="9"/>
    </row>
    <row r="46" spans="1:26" customFormat="1" ht="12" customHeight="1" outlineLevel="1" x14ac:dyDescent="0.25">
      <c r="A46" s="7"/>
      <c r="B46" s="8"/>
      <c r="C46" s="18"/>
      <c r="D46" s="18"/>
      <c r="E46" s="18"/>
      <c r="F46" s="27"/>
      <c r="K46" s="33"/>
      <c r="L46" s="33"/>
      <c r="M46" s="33"/>
      <c r="N46" s="33"/>
      <c r="O46" s="485" t="s">
        <v>71</v>
      </c>
      <c r="P46" s="206" t="b">
        <v>1</v>
      </c>
      <c r="Q46" s="206" t="b">
        <v>1</v>
      </c>
      <c r="R46" s="206" t="b">
        <v>0</v>
      </c>
      <c r="S46" s="39"/>
      <c r="T46" s="206" t="b">
        <v>1</v>
      </c>
      <c r="U46" s="206" t="b">
        <v>0</v>
      </c>
      <c r="V46" s="206" t="b">
        <v>0</v>
      </c>
      <c r="W46" s="17"/>
      <c r="X46" s="9"/>
      <c r="Y46" s="9"/>
      <c r="Z46" s="9"/>
    </row>
    <row r="47" spans="1:26" customFormat="1" ht="12" customHeight="1" outlineLevel="1" x14ac:dyDescent="0.25">
      <c r="A47" s="7"/>
      <c r="B47" s="8"/>
      <c r="C47" s="18"/>
      <c r="D47" s="18"/>
      <c r="E47" s="18"/>
      <c r="F47" s="27"/>
      <c r="K47" s="33"/>
      <c r="L47" s="33"/>
      <c r="M47" s="33"/>
      <c r="N47" s="33"/>
      <c r="O47" s="486" t="s">
        <v>918</v>
      </c>
      <c r="P47" s="206" t="b">
        <v>1</v>
      </c>
      <c r="Q47" s="206" t="b">
        <v>1</v>
      </c>
      <c r="R47" s="206" t="b">
        <v>0</v>
      </c>
      <c r="S47" s="39"/>
      <c r="T47" s="206" t="b">
        <v>1</v>
      </c>
      <c r="U47" s="206" t="b">
        <v>0</v>
      </c>
      <c r="V47" s="206" t="b">
        <v>0</v>
      </c>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 outlineLevel="1" x14ac:dyDescent="0.25">
      <c r="A68" s="7"/>
      <c r="B68" s="8"/>
      <c r="C68" s="18"/>
      <c r="D68" s="18"/>
      <c r="E68" s="18"/>
      <c r="F68" s="27"/>
      <c r="G68" t="s">
        <v>212</v>
      </c>
      <c r="H68" t="s">
        <v>213</v>
      </c>
      <c r="I68" s="809" t="s">
        <v>1176</v>
      </c>
      <c r="J68" s="809" t="s">
        <v>1175</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2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85" t="s">
        <v>857</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85" t="s">
        <v>858</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85" t="s">
        <v>859</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86" t="s">
        <v>1097</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765</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766</v>
      </c>
      <c r="J90" s="14" t="s">
        <v>776</v>
      </c>
      <c r="K90" s="14" t="s">
        <v>777</v>
      </c>
      <c r="L90" s="14" t="s">
        <v>1042</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1094</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767</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995</v>
      </c>
      <c r="K106" s="18"/>
      <c r="L106" s="18"/>
      <c r="M106" s="24"/>
      <c r="N106" s="823" t="s">
        <v>892</v>
      </c>
      <c r="O106" s="25"/>
      <c r="P106" s="658" t="s">
        <v>891</v>
      </c>
      <c r="Q106" s="658"/>
      <c r="R106" s="658"/>
      <c r="S106" s="25"/>
      <c r="T106" s="23" t="s">
        <v>942</v>
      </c>
      <c r="U106" s="23"/>
      <c r="V106" s="658" t="s">
        <v>891</v>
      </c>
      <c r="W106" s="658"/>
      <c r="X106" s="658"/>
      <c r="Y106" s="25"/>
      <c r="Z106" s="23" t="s">
        <v>942</v>
      </c>
      <c r="AA106" s="23"/>
      <c r="AB106" s="23" t="s">
        <v>1111</v>
      </c>
      <c r="AC106" s="23"/>
      <c r="AD106" s="23"/>
      <c r="AE106" s="134" t="s">
        <v>1108</v>
      </c>
      <c r="AF106" s="23"/>
      <c r="AG106" s="17"/>
      <c r="AH106" s="9"/>
      <c r="AI106" s="9"/>
      <c r="AJ106" s="9"/>
    </row>
    <row r="107" spans="1:36" customFormat="1" ht="12" customHeight="1" outlineLevel="1" x14ac:dyDescent="0.25">
      <c r="A107" s="7"/>
      <c r="B107" s="8"/>
      <c r="C107" s="18"/>
      <c r="D107" s="18"/>
      <c r="E107" s="18"/>
      <c r="F107" s="18"/>
      <c r="G107" s="199"/>
      <c r="H107" s="199"/>
      <c r="I107" s="199"/>
      <c r="J107" s="23" t="s">
        <v>1006</v>
      </c>
      <c r="K107" s="18"/>
      <c r="L107" s="24" t="s">
        <v>337</v>
      </c>
      <c r="M107" s="24" t="s">
        <v>339</v>
      </c>
      <c r="N107" s="824"/>
      <c r="O107" s="25"/>
      <c r="P107" s="25" t="s">
        <v>926</v>
      </c>
      <c r="Q107" s="25" t="s">
        <v>927</v>
      </c>
      <c r="R107" s="25" t="s">
        <v>890</v>
      </c>
      <c r="S107" s="25"/>
      <c r="T107" s="23"/>
      <c r="U107" s="23"/>
      <c r="V107" s="25" t="s">
        <v>926</v>
      </c>
      <c r="W107" s="25" t="s">
        <v>927</v>
      </c>
      <c r="X107" s="25" t="s">
        <v>890</v>
      </c>
      <c r="Y107" s="25"/>
      <c r="Z107" s="23"/>
      <c r="AA107" s="23"/>
      <c r="AB107" s="23" t="s">
        <v>1109</v>
      </c>
      <c r="AC107" s="23" t="s">
        <v>1110</v>
      </c>
      <c r="AD107" s="23"/>
      <c r="AE107" s="23" t="s">
        <v>1106</v>
      </c>
      <c r="AF107" s="23" t="s">
        <v>1107</v>
      </c>
      <c r="AG107" s="17"/>
      <c r="AH107" s="9"/>
      <c r="AI107" s="9"/>
      <c r="AJ107" s="9"/>
    </row>
    <row r="108" spans="1:36" customFormat="1" ht="12" customHeight="1" outlineLevel="1" x14ac:dyDescent="0.25">
      <c r="A108" s="7"/>
      <c r="B108" s="8"/>
      <c r="C108" s="18"/>
      <c r="D108" s="18"/>
      <c r="E108" s="18"/>
      <c r="F108" s="27"/>
      <c r="J108" s="163" t="s">
        <v>996</v>
      </c>
      <c r="K108" s="487" t="s">
        <v>796</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25">
      <c r="A109" s="7"/>
      <c r="B109" s="8"/>
      <c r="C109" s="18"/>
      <c r="D109" s="18"/>
      <c r="E109" s="18"/>
      <c r="F109" s="27"/>
      <c r="J109" s="163" t="s">
        <v>997</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J110" s="163" t="s">
        <v>998</v>
      </c>
      <c r="K110" s="488" t="s">
        <v>768</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25">
      <c r="A111" s="7"/>
      <c r="B111" s="8"/>
      <c r="C111" s="18"/>
      <c r="D111" s="18"/>
      <c r="E111" s="18"/>
      <c r="F111" s="27"/>
      <c r="J111" s="163" t="s">
        <v>999</v>
      </c>
      <c r="K111" s="488" t="s">
        <v>769</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1000</v>
      </c>
      <c r="K112" s="488" t="s">
        <v>770</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25">
      <c r="A113" s="7"/>
      <c r="B113" s="8"/>
      <c r="C113" s="18"/>
      <c r="D113" s="18"/>
      <c r="E113" s="18"/>
      <c r="F113" s="27"/>
      <c r="J113" s="163" t="s">
        <v>1001</v>
      </c>
      <c r="K113" s="488" t="s">
        <v>771</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25">
      <c r="A114" s="7"/>
      <c r="B114" s="8"/>
      <c r="C114" s="18"/>
      <c r="D114" s="18"/>
      <c r="E114" s="18"/>
      <c r="F114" s="27"/>
      <c r="J114" s="163" t="s">
        <v>1002</v>
      </c>
      <c r="K114" s="488" t="s">
        <v>772</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1003</v>
      </c>
      <c r="K115" s="488" t="s">
        <v>773</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1004</v>
      </c>
      <c r="K116" s="488" t="s">
        <v>774</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687" t="s">
        <v>1005</v>
      </c>
      <c r="K117" s="489" t="s">
        <v>775</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3"/>
      <c r="M118" s="33"/>
      <c r="N118" s="33"/>
      <c r="O118" s="166" t="s">
        <v>889</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1142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1141</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1143</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1144</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52"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1138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1139</v>
      </c>
      <c r="L31" s="30"/>
      <c r="N31" t="s">
        <v>1140</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2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2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2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1032</v>
      </c>
      <c r="I78" s="181" t="s">
        <v>310</v>
      </c>
      <c r="J78" s="181" t="s">
        <v>307</v>
      </c>
      <c r="M78" s="182"/>
      <c r="N78" s="182" t="s">
        <v>1032</v>
      </c>
      <c r="O78" s="182" t="s">
        <v>308</v>
      </c>
      <c r="P78" s="188" t="s">
        <v>309</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2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2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2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2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2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topLeftCell="A897" zoomScale="87" zoomScaleNormal="87" workbookViewId="0">
      <selection activeCell="H883" sqref="H883:Q883"/>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923</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921</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922</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944</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7" t="s">
        <v>744</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x14ac:dyDescent="0.2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x14ac:dyDescent="0.25">
      <c r="A43" s="7"/>
      <c r="B43" s="8"/>
      <c r="C43" s="18"/>
      <c r="D43" s="18"/>
      <c r="E43" s="18"/>
      <c r="F43" s="27"/>
      <c r="G43" s="36" t="s">
        <v>1227</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6"/>
      <c r="H52" s="630" t="str">
        <f>General!G24</f>
        <v>ms</v>
      </c>
      <c r="I52" s="229">
        <f>(0.65*I59+0.35*I51)*0.8</f>
        <v>20</v>
      </c>
      <c r="J52" s="229">
        <f t="shared" ref="J52:P52" si="2">(0.65*J59+0.35*J51)*0.8</f>
        <v>18</v>
      </c>
      <c r="K52" s="229">
        <f t="shared" si="2"/>
        <v>0</v>
      </c>
      <c r="L52" s="229">
        <f t="shared" si="2"/>
        <v>0</v>
      </c>
      <c r="M52" s="229">
        <f t="shared" si="2"/>
        <v>0</v>
      </c>
      <c r="N52" s="229">
        <f t="shared" si="2"/>
        <v>-19</v>
      </c>
      <c r="O52" s="229">
        <f t="shared" si="2"/>
        <v>-27</v>
      </c>
      <c r="P52" s="229">
        <f t="shared" si="2"/>
        <v>-34</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outlineLevel="1" x14ac:dyDescent="0.2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3"/>
      <c r="H64" s="160" t="s">
        <v>212</v>
      </c>
      <c r="I64" s="105">
        <f>I44</f>
        <v>106</v>
      </c>
      <c r="J64" s="105">
        <f t="shared" ref="J64:P64" si="3">J44</f>
        <v>113</v>
      </c>
      <c r="K64" s="105">
        <f t="shared" si="3"/>
        <v>120</v>
      </c>
      <c r="L64" s="105">
        <f t="shared" si="3"/>
        <v>127</v>
      </c>
      <c r="M64" s="105">
        <f t="shared" si="3"/>
        <v>134</v>
      </c>
      <c r="N64" s="105">
        <f t="shared" si="3"/>
        <v>141</v>
      </c>
      <c r="O64" s="105">
        <f t="shared" si="3"/>
        <v>148</v>
      </c>
      <c r="P64" s="105">
        <f t="shared" si="3"/>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6"/>
      <c r="H70" s="630" t="s">
        <v>857</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6"/>
      <c r="H71" s="630" t="s">
        <v>858</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6"/>
      <c r="H72" s="630" t="s">
        <v>859</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6"/>
      <c r="H73" s="630" t="s">
        <v>1097</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3"/>
      <c r="H75" s="160" t="s">
        <v>781</v>
      </c>
      <c r="I75" s="36" t="s">
        <v>796</v>
      </c>
      <c r="J75" s="36" t="s">
        <v>380</v>
      </c>
      <c r="K75" s="27" t="s">
        <v>768</v>
      </c>
      <c r="L75" s="27" t="s">
        <v>769</v>
      </c>
      <c r="M75" s="27" t="s">
        <v>770</v>
      </c>
      <c r="N75" s="36" t="s">
        <v>771</v>
      </c>
      <c r="O75" s="36" t="s">
        <v>772</v>
      </c>
      <c r="P75" s="36" t="s">
        <v>773</v>
      </c>
      <c r="Q75" s="36" t="s">
        <v>774</v>
      </c>
      <c r="R75" s="36" t="s">
        <v>775</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6"/>
      <c r="H76" s="630" t="str">
        <f t="shared" ref="H76:H93" si="4">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6"/>
      <c r="H77" s="630" t="str">
        <f t="shared" si="4"/>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6"/>
      <c r="H78" s="630" t="str">
        <f t="shared" si="4"/>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6"/>
      <c r="H79" s="630" t="str">
        <f t="shared" si="4"/>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6"/>
      <c r="H80" s="630" t="str">
        <f t="shared" si="4"/>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5" outlineLevel="1" x14ac:dyDescent="0.25">
      <c r="A81" s="7"/>
      <c r="B81" s="8"/>
      <c r="C81" s="18"/>
      <c r="D81" s="18"/>
      <c r="E81" s="18"/>
      <c r="F81" s="27"/>
      <c r="G81" s="36"/>
      <c r="H81" s="630" t="str">
        <f t="shared" si="4"/>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5" outlineLevel="1" x14ac:dyDescent="0.25">
      <c r="A82" s="7"/>
      <c r="B82" s="8"/>
      <c r="C82" s="18"/>
      <c r="D82" s="18"/>
      <c r="E82" s="18"/>
      <c r="F82" s="27"/>
      <c r="G82" s="36"/>
      <c r="H82" s="630" t="str">
        <f t="shared" si="4"/>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5" outlineLevel="1" x14ac:dyDescent="0.25">
      <c r="A83" s="7"/>
      <c r="B83" s="8"/>
      <c r="C83" s="18"/>
      <c r="D83" s="18"/>
      <c r="E83" s="18"/>
      <c r="F83" s="27"/>
      <c r="G83" s="36"/>
      <c r="H83" s="630" t="str">
        <f t="shared" si="4"/>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5" outlineLevel="1" x14ac:dyDescent="0.25">
      <c r="A84" s="7"/>
      <c r="B84" s="8"/>
      <c r="C84" s="18"/>
      <c r="D84" s="18"/>
      <c r="E84" s="18"/>
      <c r="F84" s="27"/>
      <c r="G84" s="36"/>
      <c r="H84" s="630" t="str">
        <f t="shared" si="4"/>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5" outlineLevel="1" x14ac:dyDescent="0.25">
      <c r="A85" s="7"/>
      <c r="B85" s="8"/>
      <c r="C85" s="18"/>
      <c r="D85" s="18"/>
      <c r="E85" s="18"/>
      <c r="F85" s="27"/>
      <c r="G85" s="36"/>
      <c r="H85" s="630" t="str">
        <f t="shared" si="4"/>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5" outlineLevel="1" x14ac:dyDescent="0.25">
      <c r="A86" s="7"/>
      <c r="B86" s="8"/>
      <c r="C86" s="18"/>
      <c r="D86" s="18"/>
      <c r="E86" s="18"/>
      <c r="F86" s="27"/>
      <c r="G86" s="36"/>
      <c r="H86" s="630" t="str">
        <f t="shared" si="4"/>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5" outlineLevel="1" x14ac:dyDescent="0.25">
      <c r="A87" s="7"/>
      <c r="B87" s="8"/>
      <c r="C87" s="18"/>
      <c r="D87" s="18"/>
      <c r="E87" s="18"/>
      <c r="F87" s="27"/>
      <c r="G87" s="36"/>
      <c r="H87" s="630" t="str">
        <f t="shared" si="4"/>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5" outlineLevel="1" x14ac:dyDescent="0.25">
      <c r="A88" s="7"/>
      <c r="B88" s="8"/>
      <c r="C88" s="18"/>
      <c r="D88" s="18"/>
      <c r="E88" s="18"/>
      <c r="F88" s="27"/>
      <c r="G88" s="36"/>
      <c r="H88" s="630" t="str">
        <f t="shared" si="4"/>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5" outlineLevel="1" x14ac:dyDescent="0.25">
      <c r="A89" s="7"/>
      <c r="B89" s="8"/>
      <c r="C89" s="18"/>
      <c r="D89" s="18"/>
      <c r="E89" s="18"/>
      <c r="F89" s="27"/>
      <c r="G89" s="36"/>
      <c r="H89" s="630" t="str">
        <f t="shared" si="4"/>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5" outlineLevel="1" x14ac:dyDescent="0.25">
      <c r="A90" s="7"/>
      <c r="B90" s="8"/>
      <c r="C90" s="18"/>
      <c r="D90" s="18"/>
      <c r="E90" s="18"/>
      <c r="F90" s="27"/>
      <c r="G90" s="36"/>
      <c r="H90" s="630" t="str">
        <f t="shared" si="4"/>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5" outlineLevel="1" x14ac:dyDescent="0.25">
      <c r="A91" s="7"/>
      <c r="B91" s="8"/>
      <c r="C91" s="18"/>
      <c r="D91" s="18"/>
      <c r="E91" s="18"/>
      <c r="F91" s="27"/>
      <c r="G91" s="36"/>
      <c r="H91" s="630" t="str">
        <f t="shared" si="4"/>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5" outlineLevel="1" x14ac:dyDescent="0.25">
      <c r="A92" s="7"/>
      <c r="B92" s="8"/>
      <c r="C92" s="18"/>
      <c r="D92" s="18"/>
      <c r="E92" s="18"/>
      <c r="F92" s="27"/>
      <c r="G92" s="36"/>
      <c r="H92" s="630" t="str">
        <f t="shared" si="4"/>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5" outlineLevel="1" x14ac:dyDescent="0.25">
      <c r="A93" s="7"/>
      <c r="B93" s="8"/>
      <c r="C93" s="18"/>
      <c r="D93" s="18"/>
      <c r="E93" s="18"/>
      <c r="F93" s="27"/>
      <c r="G93" s="36"/>
      <c r="H93" s="630" t="str">
        <f t="shared" si="4"/>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5" outlineLevel="1" x14ac:dyDescent="0.2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5" outlineLevel="1" x14ac:dyDescent="0.2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5" x14ac:dyDescent="0.2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5" outlineLevel="1" x14ac:dyDescent="0.25">
      <c r="A97" s="7"/>
      <c r="B97" s="8"/>
      <c r="C97" s="18"/>
      <c r="D97" s="18"/>
      <c r="E97" s="18"/>
      <c r="F97" s="27"/>
      <c r="G97" s="35"/>
      <c r="H97" s="36" t="s">
        <v>98</v>
      </c>
      <c r="I97" s="36" t="s">
        <v>796</v>
      </c>
      <c r="J97" s="36" t="s">
        <v>380</v>
      </c>
      <c r="K97" s="27" t="s">
        <v>768</v>
      </c>
      <c r="L97" s="27" t="s">
        <v>769</v>
      </c>
      <c r="M97" s="27" t="s">
        <v>770</v>
      </c>
      <c r="N97" s="36" t="s">
        <v>771</v>
      </c>
      <c r="O97" s="36" t="s">
        <v>772</v>
      </c>
      <c r="P97" s="36" t="s">
        <v>773</v>
      </c>
      <c r="Q97" s="36" t="s">
        <v>774</v>
      </c>
      <c r="R97" s="36" t="s">
        <v>775</v>
      </c>
      <c r="S97" s="36"/>
      <c r="T97" s="36" t="s">
        <v>98</v>
      </c>
      <c r="U97" s="36" t="s">
        <v>796</v>
      </c>
      <c r="V97" s="36" t="s">
        <v>380</v>
      </c>
      <c r="W97" s="27" t="s">
        <v>768</v>
      </c>
      <c r="X97" s="27" t="s">
        <v>769</v>
      </c>
      <c r="Y97" s="27" t="s">
        <v>770</v>
      </c>
      <c r="Z97" s="36" t="s">
        <v>771</v>
      </c>
      <c r="AA97" s="36" t="s">
        <v>772</v>
      </c>
      <c r="AB97" s="36" t="s">
        <v>773</v>
      </c>
      <c r="AC97" s="36" t="s">
        <v>774</v>
      </c>
      <c r="AD97" s="36" t="s">
        <v>775</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5" outlineLevel="1" x14ac:dyDescent="0.2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5">MIN(364,INT((J98 - DATE(YEAR(J98),1,1))))</f>
        <v>338</v>
      </c>
      <c r="W98" s="676">
        <f t="shared" si="5"/>
        <v>338</v>
      </c>
      <c r="X98" s="676">
        <f t="shared" si="5"/>
        <v>338</v>
      </c>
      <c r="Y98" s="676">
        <f t="shared" si="5"/>
        <v>338</v>
      </c>
      <c r="Z98" s="676">
        <f t="shared" si="5"/>
        <v>338</v>
      </c>
      <c r="AA98" s="676">
        <f t="shared" si="5"/>
        <v>338</v>
      </c>
      <c r="AB98" s="676">
        <f t="shared" si="5"/>
        <v>338</v>
      </c>
      <c r="AC98" s="676">
        <f t="shared" si="5"/>
        <v>338</v>
      </c>
      <c r="AD98" s="676">
        <f t="shared" si="5"/>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5" outlineLevel="1" x14ac:dyDescent="0.2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6">H99</f>
        <v>bd</v>
      </c>
      <c r="U99" s="676">
        <f t="shared" ref="U99:U115" si="7">MIN(364,INT((I99 - DATE(YEAR(I99),1,1))))</f>
        <v>338</v>
      </c>
      <c r="V99" s="676">
        <f t="shared" ref="V99:V115" si="8">MIN(364,INT((J99 - DATE(YEAR(J99),1,1))))</f>
        <v>338</v>
      </c>
      <c r="W99" s="676">
        <f t="shared" ref="W99:W115" si="9">MIN(364,INT((K99 - DATE(YEAR(K99),1,1))))</f>
        <v>338</v>
      </c>
      <c r="X99" s="676">
        <f t="shared" ref="X99:X115" si="10">MIN(364,INT((L99 - DATE(YEAR(L99),1,1))))</f>
        <v>338</v>
      </c>
      <c r="Y99" s="676">
        <f t="shared" ref="Y99:Y115" si="11">MIN(364,INT((M99 - DATE(YEAR(M99),1,1))))</f>
        <v>338</v>
      </c>
      <c r="Z99" s="676">
        <f t="shared" ref="Z99:Z115" si="12">MIN(364,INT((N99 - DATE(YEAR(N99),1,1))))</f>
        <v>338</v>
      </c>
      <c r="AA99" s="676">
        <f t="shared" ref="AA99:AA115" si="13">MIN(364,INT((O99 - DATE(YEAR(O99),1,1))))</f>
        <v>338</v>
      </c>
      <c r="AB99" s="676">
        <f t="shared" ref="AB99:AB115" si="14">MIN(364,INT((P99 - DATE(YEAR(P99),1,1))))</f>
        <v>338</v>
      </c>
      <c r="AC99" s="676">
        <f t="shared" ref="AC99:AC115" si="15">MIN(364,INT((Q99 - DATE(YEAR(Q99),1,1))))</f>
        <v>338</v>
      </c>
      <c r="AD99" s="676">
        <f t="shared" ref="AD99:AD115" si="16">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5" outlineLevel="1" x14ac:dyDescent="0.2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6"/>
        <v>f</v>
      </c>
      <c r="U100" s="676">
        <f t="shared" si="7"/>
        <v>338</v>
      </c>
      <c r="V100" s="676">
        <f t="shared" si="8"/>
        <v>338</v>
      </c>
      <c r="W100" s="676">
        <f t="shared" si="9"/>
        <v>338</v>
      </c>
      <c r="X100" s="676">
        <f t="shared" si="10"/>
        <v>338</v>
      </c>
      <c r="Y100" s="676">
        <f t="shared" si="11"/>
        <v>338</v>
      </c>
      <c r="Z100" s="676">
        <f t="shared" si="12"/>
        <v>338</v>
      </c>
      <c r="AA100" s="676">
        <f t="shared" si="13"/>
        <v>338</v>
      </c>
      <c r="AB100" s="676">
        <f t="shared" si="14"/>
        <v>338</v>
      </c>
      <c r="AC100" s="676">
        <f t="shared" si="15"/>
        <v>338</v>
      </c>
      <c r="AD100" s="676">
        <f t="shared" si="16"/>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5" outlineLevel="1" x14ac:dyDescent="0.2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6"/>
        <v>h</v>
      </c>
      <c r="U101" s="676">
        <f t="shared" si="7"/>
        <v>328</v>
      </c>
      <c r="V101" s="676">
        <f t="shared" si="8"/>
        <v>328</v>
      </c>
      <c r="W101" s="676">
        <f t="shared" si="9"/>
        <v>328</v>
      </c>
      <c r="X101" s="676">
        <f t="shared" si="10"/>
        <v>328</v>
      </c>
      <c r="Y101" s="676">
        <f t="shared" si="11"/>
        <v>328</v>
      </c>
      <c r="Z101" s="676">
        <f t="shared" si="12"/>
        <v>328</v>
      </c>
      <c r="AA101" s="676">
        <f t="shared" si="13"/>
        <v>328</v>
      </c>
      <c r="AB101" s="676">
        <f t="shared" si="14"/>
        <v>328</v>
      </c>
      <c r="AC101" s="676">
        <f t="shared" si="15"/>
        <v>328</v>
      </c>
      <c r="AD101" s="676">
        <f t="shared" si="16"/>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5" outlineLevel="1" x14ac:dyDescent="0.2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6"/>
        <v>i</v>
      </c>
      <c r="U102" s="676">
        <f t="shared" si="7"/>
        <v>338</v>
      </c>
      <c r="V102" s="676">
        <f t="shared" si="8"/>
        <v>338</v>
      </c>
      <c r="W102" s="676">
        <f t="shared" si="9"/>
        <v>338</v>
      </c>
      <c r="X102" s="676">
        <f t="shared" si="10"/>
        <v>338</v>
      </c>
      <c r="Y102" s="676">
        <f t="shared" si="11"/>
        <v>338</v>
      </c>
      <c r="Z102" s="676">
        <f t="shared" si="12"/>
        <v>338</v>
      </c>
      <c r="AA102" s="676">
        <f t="shared" si="13"/>
        <v>338</v>
      </c>
      <c r="AB102" s="676">
        <f t="shared" si="14"/>
        <v>338</v>
      </c>
      <c r="AC102" s="676">
        <f t="shared" si="15"/>
        <v>338</v>
      </c>
      <c r="AD102" s="676">
        <f t="shared" si="16"/>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5" outlineLevel="1" x14ac:dyDescent="0.2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6"/>
        <v>k</v>
      </c>
      <c r="U103" s="676">
        <f t="shared" si="7"/>
        <v>338</v>
      </c>
      <c r="V103" s="676">
        <f t="shared" si="8"/>
        <v>338</v>
      </c>
      <c r="W103" s="676">
        <f t="shared" si="9"/>
        <v>338</v>
      </c>
      <c r="X103" s="676">
        <f t="shared" si="10"/>
        <v>338</v>
      </c>
      <c r="Y103" s="676">
        <f t="shared" si="11"/>
        <v>338</v>
      </c>
      <c r="Z103" s="676">
        <f t="shared" si="12"/>
        <v>338</v>
      </c>
      <c r="AA103" s="676">
        <f t="shared" si="13"/>
        <v>338</v>
      </c>
      <c r="AB103" s="676">
        <f t="shared" si="14"/>
        <v>338</v>
      </c>
      <c r="AC103" s="676">
        <f t="shared" si="15"/>
        <v>338</v>
      </c>
      <c r="AD103" s="676">
        <f t="shared" si="16"/>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5" outlineLevel="1" x14ac:dyDescent="0.2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6"/>
        <v>l</v>
      </c>
      <c r="U104" s="676">
        <f t="shared" si="7"/>
        <v>338</v>
      </c>
      <c r="V104" s="676">
        <f t="shared" si="8"/>
        <v>338</v>
      </c>
      <c r="W104" s="676">
        <f t="shared" si="9"/>
        <v>338</v>
      </c>
      <c r="X104" s="676">
        <f t="shared" si="10"/>
        <v>338</v>
      </c>
      <c r="Y104" s="676">
        <f t="shared" si="11"/>
        <v>338</v>
      </c>
      <c r="Z104" s="676">
        <f t="shared" si="12"/>
        <v>338</v>
      </c>
      <c r="AA104" s="676">
        <f t="shared" si="13"/>
        <v>338</v>
      </c>
      <c r="AB104" s="676">
        <f t="shared" si="14"/>
        <v>338</v>
      </c>
      <c r="AC104" s="676">
        <f t="shared" si="15"/>
        <v>338</v>
      </c>
      <c r="AD104" s="676">
        <f t="shared" si="16"/>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5" outlineLevel="1" x14ac:dyDescent="0.2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7">H105</f>
        <v>ms</v>
      </c>
      <c r="U105" s="676">
        <f t="shared" ref="U105" si="18">MIN(364,INT((I105 - DATE(YEAR(I105),1,1))))</f>
        <v>338</v>
      </c>
      <c r="V105" s="676">
        <f t="shared" ref="V105" si="19">MIN(364,INT((J105 - DATE(YEAR(J105),1,1))))</f>
        <v>338</v>
      </c>
      <c r="W105" s="676">
        <f t="shared" ref="W105" si="20">MIN(364,INT((K105 - DATE(YEAR(K105),1,1))))</f>
        <v>338</v>
      </c>
      <c r="X105" s="676">
        <f t="shared" ref="X105" si="21">MIN(364,INT((L105 - DATE(YEAR(L105),1,1))))</f>
        <v>338</v>
      </c>
      <c r="Y105" s="676">
        <f t="shared" ref="Y105" si="22">MIN(364,INT((M105 - DATE(YEAR(M105),1,1))))</f>
        <v>338</v>
      </c>
      <c r="Z105" s="676">
        <f t="shared" ref="Z105" si="23">MIN(364,INT((N105 - DATE(YEAR(N105),1,1))))</f>
        <v>338</v>
      </c>
      <c r="AA105" s="676">
        <f t="shared" ref="AA105" si="24">MIN(364,INT((O105 - DATE(YEAR(O105),1,1))))</f>
        <v>338</v>
      </c>
      <c r="AB105" s="676">
        <f t="shared" ref="AB105" si="25">MIN(364,INT((P105 - DATE(YEAR(P105),1,1))))</f>
        <v>338</v>
      </c>
      <c r="AC105" s="676">
        <f t="shared" ref="AC105" si="26">MIN(364,INT((Q105 - DATE(YEAR(Q105),1,1))))</f>
        <v>338</v>
      </c>
      <c r="AD105" s="676">
        <f t="shared" ref="AD105" si="27">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5" outlineLevel="1" x14ac:dyDescent="0.2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6"/>
        <v>o</v>
      </c>
      <c r="U106" s="676">
        <f t="shared" si="7"/>
        <v>338</v>
      </c>
      <c r="V106" s="676">
        <f t="shared" si="8"/>
        <v>338</v>
      </c>
      <c r="W106" s="676">
        <f t="shared" si="9"/>
        <v>338</v>
      </c>
      <c r="X106" s="676">
        <f t="shared" si="10"/>
        <v>338</v>
      </c>
      <c r="Y106" s="676">
        <f t="shared" si="11"/>
        <v>338</v>
      </c>
      <c r="Z106" s="676">
        <f t="shared" si="12"/>
        <v>338</v>
      </c>
      <c r="AA106" s="676">
        <f t="shared" si="13"/>
        <v>338</v>
      </c>
      <c r="AB106" s="676">
        <f t="shared" si="14"/>
        <v>338</v>
      </c>
      <c r="AC106" s="676">
        <f t="shared" si="15"/>
        <v>338</v>
      </c>
      <c r="AD106" s="676">
        <f t="shared" si="16"/>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5" outlineLevel="1" x14ac:dyDescent="0.2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6"/>
        <v>od</v>
      </c>
      <c r="U107" s="676">
        <f t="shared" si="7"/>
        <v>338</v>
      </c>
      <c r="V107" s="676">
        <f t="shared" si="8"/>
        <v>338</v>
      </c>
      <c r="W107" s="676">
        <f t="shared" si="9"/>
        <v>338</v>
      </c>
      <c r="X107" s="676">
        <f t="shared" si="10"/>
        <v>338</v>
      </c>
      <c r="Y107" s="676">
        <f t="shared" si="11"/>
        <v>338</v>
      </c>
      <c r="Z107" s="676">
        <f t="shared" si="12"/>
        <v>338</v>
      </c>
      <c r="AA107" s="676">
        <f t="shared" si="13"/>
        <v>338</v>
      </c>
      <c r="AB107" s="676">
        <f t="shared" si="14"/>
        <v>338</v>
      </c>
      <c r="AC107" s="676">
        <f t="shared" si="15"/>
        <v>338</v>
      </c>
      <c r="AD107" s="676">
        <f t="shared" si="16"/>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5" outlineLevel="1" x14ac:dyDescent="0.2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6"/>
        <v>of</v>
      </c>
      <c r="U108" s="676">
        <f t="shared" si="7"/>
        <v>328</v>
      </c>
      <c r="V108" s="676">
        <f t="shared" si="8"/>
        <v>328</v>
      </c>
      <c r="W108" s="676">
        <f t="shared" si="9"/>
        <v>328</v>
      </c>
      <c r="X108" s="676">
        <f t="shared" si="10"/>
        <v>328</v>
      </c>
      <c r="Y108" s="676">
        <f t="shared" si="11"/>
        <v>328</v>
      </c>
      <c r="Z108" s="676">
        <f t="shared" si="12"/>
        <v>328</v>
      </c>
      <c r="AA108" s="676">
        <f t="shared" si="13"/>
        <v>328</v>
      </c>
      <c r="AB108" s="676">
        <f t="shared" si="14"/>
        <v>328</v>
      </c>
      <c r="AC108" s="676">
        <f t="shared" si="15"/>
        <v>328</v>
      </c>
      <c r="AD108" s="676">
        <f t="shared" si="16"/>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5" outlineLevel="1" x14ac:dyDescent="0.2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6"/>
        <v>r</v>
      </c>
      <c r="U109" s="676">
        <f t="shared" si="7"/>
        <v>328</v>
      </c>
      <c r="V109" s="676">
        <f t="shared" si="8"/>
        <v>328</v>
      </c>
      <c r="W109" s="676">
        <f t="shared" si="9"/>
        <v>328</v>
      </c>
      <c r="X109" s="676">
        <f t="shared" si="10"/>
        <v>328</v>
      </c>
      <c r="Y109" s="676">
        <f t="shared" si="11"/>
        <v>328</v>
      </c>
      <c r="Z109" s="676">
        <f t="shared" si="12"/>
        <v>328</v>
      </c>
      <c r="AA109" s="676">
        <f t="shared" si="13"/>
        <v>328</v>
      </c>
      <c r="AB109" s="676">
        <f t="shared" si="14"/>
        <v>328</v>
      </c>
      <c r="AC109" s="676">
        <f t="shared" si="15"/>
        <v>328</v>
      </c>
      <c r="AD109" s="676">
        <f t="shared" si="16"/>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5" outlineLevel="1" x14ac:dyDescent="0.2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6"/>
        <v>rd</v>
      </c>
      <c r="U110" s="676">
        <f t="shared" si="7"/>
        <v>328</v>
      </c>
      <c r="V110" s="676">
        <f t="shared" si="8"/>
        <v>328</v>
      </c>
      <c r="W110" s="676">
        <f t="shared" si="9"/>
        <v>328</v>
      </c>
      <c r="X110" s="676">
        <f t="shared" si="10"/>
        <v>328</v>
      </c>
      <c r="Y110" s="676">
        <f t="shared" si="11"/>
        <v>328</v>
      </c>
      <c r="Z110" s="676">
        <f t="shared" si="12"/>
        <v>328</v>
      </c>
      <c r="AA110" s="676">
        <f t="shared" si="13"/>
        <v>328</v>
      </c>
      <c r="AB110" s="676">
        <f t="shared" si="14"/>
        <v>328</v>
      </c>
      <c r="AC110" s="676">
        <f t="shared" si="15"/>
        <v>328</v>
      </c>
      <c r="AD110" s="676">
        <f t="shared" si="16"/>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5" outlineLevel="1" x14ac:dyDescent="0.2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6"/>
        <v>v</v>
      </c>
      <c r="U111" s="676">
        <f t="shared" si="7"/>
        <v>338</v>
      </c>
      <c r="V111" s="676">
        <f t="shared" si="8"/>
        <v>338</v>
      </c>
      <c r="W111" s="676">
        <f t="shared" si="9"/>
        <v>338</v>
      </c>
      <c r="X111" s="676">
        <f t="shared" si="10"/>
        <v>338</v>
      </c>
      <c r="Y111" s="676">
        <f t="shared" si="11"/>
        <v>338</v>
      </c>
      <c r="Z111" s="676">
        <f t="shared" si="12"/>
        <v>338</v>
      </c>
      <c r="AA111" s="676">
        <f t="shared" si="13"/>
        <v>338</v>
      </c>
      <c r="AB111" s="676">
        <f t="shared" si="14"/>
        <v>338</v>
      </c>
      <c r="AC111" s="676">
        <f t="shared" si="15"/>
        <v>338</v>
      </c>
      <c r="AD111" s="676">
        <f t="shared" si="16"/>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5" outlineLevel="1" x14ac:dyDescent="0.2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6"/>
        <v>w</v>
      </c>
      <c r="U112" s="676">
        <f t="shared" si="7"/>
        <v>338</v>
      </c>
      <c r="V112" s="676">
        <f t="shared" si="8"/>
        <v>338</v>
      </c>
      <c r="W112" s="676">
        <f t="shared" si="9"/>
        <v>338</v>
      </c>
      <c r="X112" s="676">
        <f t="shared" si="10"/>
        <v>338</v>
      </c>
      <c r="Y112" s="676">
        <f t="shared" si="11"/>
        <v>338</v>
      </c>
      <c r="Z112" s="676">
        <f t="shared" si="12"/>
        <v>338</v>
      </c>
      <c r="AA112" s="676">
        <f t="shared" si="13"/>
        <v>338</v>
      </c>
      <c r="AB112" s="676">
        <f t="shared" si="14"/>
        <v>338</v>
      </c>
      <c r="AC112" s="676">
        <f t="shared" si="15"/>
        <v>338</v>
      </c>
      <c r="AD112" s="676">
        <f t="shared" si="16"/>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5" outlineLevel="1" x14ac:dyDescent="0.2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6"/>
        <v>wd</v>
      </c>
      <c r="U113" s="676">
        <f t="shared" si="7"/>
        <v>338</v>
      </c>
      <c r="V113" s="676">
        <f t="shared" si="8"/>
        <v>338</v>
      </c>
      <c r="W113" s="676">
        <f t="shared" si="9"/>
        <v>338</v>
      </c>
      <c r="X113" s="676">
        <f t="shared" si="10"/>
        <v>338</v>
      </c>
      <c r="Y113" s="676">
        <f t="shared" si="11"/>
        <v>338</v>
      </c>
      <c r="Z113" s="676">
        <f t="shared" si="12"/>
        <v>338</v>
      </c>
      <c r="AA113" s="676">
        <f t="shared" si="13"/>
        <v>338</v>
      </c>
      <c r="AB113" s="676">
        <f t="shared" si="14"/>
        <v>338</v>
      </c>
      <c r="AC113" s="676">
        <f t="shared" si="15"/>
        <v>338</v>
      </c>
      <c r="AD113" s="676">
        <f t="shared" si="16"/>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5" outlineLevel="1" x14ac:dyDescent="0.2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6"/>
        <v>z</v>
      </c>
      <c r="U114" s="676">
        <f t="shared" si="7"/>
        <v>328</v>
      </c>
      <c r="V114" s="676">
        <f t="shared" si="8"/>
        <v>328</v>
      </c>
      <c r="W114" s="676">
        <f t="shared" si="9"/>
        <v>328</v>
      </c>
      <c r="X114" s="676">
        <f t="shared" si="10"/>
        <v>328</v>
      </c>
      <c r="Y114" s="676">
        <f t="shared" si="11"/>
        <v>328</v>
      </c>
      <c r="Z114" s="676">
        <f t="shared" si="12"/>
        <v>328</v>
      </c>
      <c r="AA114" s="676">
        <f t="shared" si="13"/>
        <v>328</v>
      </c>
      <c r="AB114" s="676">
        <f t="shared" si="14"/>
        <v>328</v>
      </c>
      <c r="AC114" s="676">
        <f t="shared" si="15"/>
        <v>328</v>
      </c>
      <c r="AD114" s="676">
        <f t="shared" si="16"/>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5" outlineLevel="1" x14ac:dyDescent="0.2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6"/>
        <v>zd</v>
      </c>
      <c r="U115" s="676">
        <f t="shared" si="7"/>
        <v>328</v>
      </c>
      <c r="V115" s="676">
        <f t="shared" si="8"/>
        <v>328</v>
      </c>
      <c r="W115" s="676">
        <f t="shared" si="9"/>
        <v>328</v>
      </c>
      <c r="X115" s="676">
        <f t="shared" si="10"/>
        <v>328</v>
      </c>
      <c r="Y115" s="676">
        <f t="shared" si="11"/>
        <v>328</v>
      </c>
      <c r="Z115" s="676">
        <f t="shared" si="12"/>
        <v>328</v>
      </c>
      <c r="AA115" s="676">
        <f t="shared" si="13"/>
        <v>328</v>
      </c>
      <c r="AB115" s="676">
        <f t="shared" si="14"/>
        <v>328</v>
      </c>
      <c r="AC115" s="676">
        <f t="shared" si="15"/>
        <v>328</v>
      </c>
      <c r="AD115" s="676">
        <f t="shared" si="16"/>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5" outlineLevel="1" x14ac:dyDescent="0.2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5" outlineLevel="1" x14ac:dyDescent="0.2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5" outlineLevel="1" x14ac:dyDescent="0.2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5" outlineLevel="1" x14ac:dyDescent="0.2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5" x14ac:dyDescent="0.2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5" x14ac:dyDescent="0.25">
      <c r="A121" s="7"/>
      <c r="B121" s="8"/>
      <c r="C121" s="18"/>
      <c r="D121" s="18"/>
      <c r="E121" s="18"/>
      <c r="F121" s="27"/>
      <c r="G121" s="742"/>
      <c r="H121" s="36" t="s">
        <v>1146</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35" customHeight="1" outlineLevel="1" x14ac:dyDescent="0.2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5" outlineLevel="1" x14ac:dyDescent="0.2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0999999999999996" customHeight="1" outlineLevel="1" x14ac:dyDescent="0.2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35" customHeight="1" outlineLevel="1" x14ac:dyDescent="0.2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2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2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0999999999999996" customHeight="1" outlineLevel="1" thickBot="1" x14ac:dyDescent="0.3">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0999999999999996" customHeight="1" outlineLevel="1" x14ac:dyDescent="0.2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2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2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2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2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2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25">
      <c r="A135" s="7"/>
      <c r="B135" s="8"/>
      <c r="C135" s="18"/>
      <c r="D135" s="18"/>
      <c r="E135" s="18"/>
      <c r="F135" s="18"/>
      <c r="G135" s="18"/>
      <c r="H135" s="818" t="s">
        <v>1182</v>
      </c>
      <c r="I135" s="818"/>
      <c r="J135" s="818" t="s">
        <v>1221</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2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2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5" outlineLevel="1" x14ac:dyDescent="0.2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5" outlineLevel="1" x14ac:dyDescent="0.2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2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2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0999999999999996" customHeight="1" outlineLevel="1" x14ac:dyDescent="0.2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35" customHeight="1" outlineLevel="1" x14ac:dyDescent="0.2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2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2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0999999999999996" customHeight="1" outlineLevel="1" thickBot="1" x14ac:dyDescent="0.3">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0999999999999996" customHeight="1" outlineLevel="1" x14ac:dyDescent="0.2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2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2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2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2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2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2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2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2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2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25">
      <c r="A157" s="7"/>
      <c r="B157" s="8"/>
      <c r="C157" s="18"/>
      <c r="D157" s="18"/>
      <c r="E157" s="18"/>
      <c r="F157" s="18"/>
      <c r="G157" s="18"/>
      <c r="H157" s="18"/>
      <c r="I157" s="23"/>
      <c r="J157" s="23"/>
      <c r="K157" s="23"/>
      <c r="L157" s="23"/>
      <c r="M157" s="23"/>
      <c r="N157" s="199" t="s">
        <v>1218</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2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2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25">
      <c r="A160" s="7"/>
      <c r="B160" s="8"/>
      <c r="C160" s="18"/>
      <c r="D160" s="18"/>
      <c r="E160" s="18"/>
      <c r="F160" s="18"/>
      <c r="G160" s="18"/>
      <c r="H160" s="24" t="s">
        <v>327</v>
      </c>
      <c r="I160" s="24" t="s">
        <v>326</v>
      </c>
      <c r="J160" s="24" t="s">
        <v>324</v>
      </c>
      <c r="K160" s="24" t="s">
        <v>325</v>
      </c>
      <c r="L160" s="24" t="s">
        <v>323</v>
      </c>
      <c r="M160" s="24" t="s">
        <v>322</v>
      </c>
      <c r="N160" s="23" t="s">
        <v>793</v>
      </c>
      <c r="O160" s="23"/>
      <c r="P160" s="23"/>
      <c r="Q160" s="23"/>
      <c r="R160" s="23" t="s">
        <v>767</v>
      </c>
      <c r="S160" s="23"/>
      <c r="T160" s="23" t="s">
        <v>1219</v>
      </c>
      <c r="U160" s="23"/>
      <c r="V160" s="23" t="s">
        <v>1151</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5" outlineLevel="1" x14ac:dyDescent="0.25">
      <c r="A161" s="7"/>
      <c r="B161" s="8"/>
      <c r="C161" s="18"/>
      <c r="D161" s="18"/>
      <c r="E161" s="18"/>
      <c r="F161" s="27"/>
      <c r="G161" t="str">
        <f t="shared" ref="G161:G239" si="28">_xlfn.CONCAT(H161:M161)</f>
        <v>AAAA2A1a</v>
      </c>
      <c r="H161" s="648" t="s">
        <v>23</v>
      </c>
      <c r="I161" s="648" t="s">
        <v>23</v>
      </c>
      <c r="J161" s="648" t="s">
        <v>23</v>
      </c>
      <c r="K161" s="648" t="s">
        <v>1132</v>
      </c>
      <c r="L161" s="648" t="s">
        <v>219</v>
      </c>
      <c r="M161" s="649" t="s">
        <v>70</v>
      </c>
      <c r="N161" t="b">
        <f>AND(COUNTIF(G162:$G$239,G161))</f>
        <v>0</v>
      </c>
      <c r="O161" s="34" t="s">
        <v>23</v>
      </c>
      <c r="R161" s="248" t="b">
        <v>1</v>
      </c>
      <c r="T161" s="248">
        <f t="shared" ref="T161:T225" si="29">IF(OR(M161="a",M161="a2",M161="sp"),0,1)</f>
        <v>0</v>
      </c>
      <c r="V161" s="230">
        <f>1-T161</f>
        <v>1</v>
      </c>
      <c r="AX161" s="17"/>
      <c r="AY161" s="9"/>
      <c r="AZ161" s="9"/>
      <c r="BA161" s="9"/>
    </row>
    <row r="162" spans="1:53" ht="15" outlineLevel="1" x14ac:dyDescent="0.25">
      <c r="A162" s="7"/>
      <c r="B162" s="8"/>
      <c r="C162" s="18"/>
      <c r="D162" s="18"/>
      <c r="E162" s="18"/>
      <c r="F162" s="27"/>
      <c r="G162" t="str">
        <f t="shared" si="28"/>
        <v>GGGGAg1a2</v>
      </c>
      <c r="H162" s="648" t="s">
        <v>147</v>
      </c>
      <c r="I162" s="648" t="s">
        <v>147</v>
      </c>
      <c r="J162" s="648" t="s">
        <v>147</v>
      </c>
      <c r="K162" s="648" t="s">
        <v>147</v>
      </c>
      <c r="L162" s="648" t="s">
        <v>1128</v>
      </c>
      <c r="M162" s="648" t="s">
        <v>798</v>
      </c>
      <c r="N162" t="b">
        <f>AND(COUNTIF(G163:$G$239,G162))</f>
        <v>0</v>
      </c>
      <c r="O162" s="34" t="s">
        <v>1104</v>
      </c>
      <c r="R162" s="248" t="b">
        <v>1</v>
      </c>
      <c r="T162" s="248">
        <f t="shared" si="29"/>
        <v>0</v>
      </c>
      <c r="V162" s="230">
        <f t="shared" ref="V162:V225" si="30">1-T162</f>
        <v>1</v>
      </c>
      <c r="AX162" s="17"/>
      <c r="AY162" s="9"/>
      <c r="AZ162" s="9"/>
      <c r="BA162" s="9"/>
    </row>
    <row r="163" spans="1:53" ht="15" outlineLevel="1" x14ac:dyDescent="0.25">
      <c r="A163" s="7"/>
      <c r="B163" s="8"/>
      <c r="C163" s="18"/>
      <c r="D163" s="18"/>
      <c r="E163" s="18"/>
      <c r="F163" s="27"/>
      <c r="G163" t="str">
        <f t="shared" ref="G163" si="31">_xlfn.CONCAT(H163:M163)</f>
        <v>GGGGSg1a2</v>
      </c>
      <c r="H163" s="648" t="s">
        <v>147</v>
      </c>
      <c r="I163" s="648" t="s">
        <v>147</v>
      </c>
      <c r="J163" s="648" t="s">
        <v>147</v>
      </c>
      <c r="K163" s="648" t="s">
        <v>147</v>
      </c>
      <c r="L163" s="648" t="s">
        <v>1129</v>
      </c>
      <c r="M163" s="648" t="s">
        <v>798</v>
      </c>
      <c r="N163" t="b">
        <f>AND(COUNTIF(G164:$G$239,G163))</f>
        <v>0</v>
      </c>
      <c r="O163" s="34" t="s">
        <v>1104</v>
      </c>
      <c r="R163" s="248" t="b">
        <v>1</v>
      </c>
      <c r="T163" s="248">
        <f t="shared" si="29"/>
        <v>0</v>
      </c>
      <c r="V163" s="230">
        <f t="shared" si="30"/>
        <v>1</v>
      </c>
      <c r="AX163" s="17"/>
      <c r="AY163" s="9"/>
      <c r="AZ163" s="9"/>
      <c r="BA163" s="9"/>
    </row>
    <row r="164" spans="1:53" ht="15" outlineLevel="1" x14ac:dyDescent="0.25">
      <c r="A164" s="7"/>
      <c r="B164" s="8"/>
      <c r="C164" s="18"/>
      <c r="D164" s="18"/>
      <c r="E164" s="18"/>
      <c r="F164" s="27"/>
      <c r="G164" t="str">
        <f t="shared" si="28"/>
        <v>GGGAg2Na2</v>
      </c>
      <c r="H164" s="648" t="s">
        <v>147</v>
      </c>
      <c r="I164" s="648" t="s">
        <v>147</v>
      </c>
      <c r="J164" s="648" t="s">
        <v>147</v>
      </c>
      <c r="K164" s="648" t="s">
        <v>1131</v>
      </c>
      <c r="L164" s="648" t="s">
        <v>75</v>
      </c>
      <c r="M164" s="648" t="s">
        <v>798</v>
      </c>
      <c r="N164" t="b">
        <f>AND(COUNTIF(G165:$G$239,G164))</f>
        <v>0</v>
      </c>
      <c r="O164" s="34" t="s">
        <v>1104</v>
      </c>
      <c r="R164" s="248" t="b">
        <v>1</v>
      </c>
      <c r="T164" s="248">
        <f t="shared" si="29"/>
        <v>0</v>
      </c>
      <c r="V164" s="230">
        <f t="shared" si="30"/>
        <v>1</v>
      </c>
      <c r="AX164" s="17"/>
      <c r="AY164" s="9"/>
      <c r="AZ164" s="9"/>
      <c r="BA164" s="9"/>
    </row>
    <row r="165" spans="1:53" ht="15" outlineLevel="1" x14ac:dyDescent="0.25">
      <c r="A165" s="7"/>
      <c r="B165" s="8"/>
      <c r="C165" s="18"/>
      <c r="D165" s="18"/>
      <c r="E165" s="18"/>
      <c r="F165" s="27"/>
      <c r="G165" t="str">
        <f t="shared" si="28"/>
        <v>GGGAg2Ea2</v>
      </c>
      <c r="H165" s="648" t="s">
        <v>147</v>
      </c>
      <c r="I165" s="648" t="s">
        <v>147</v>
      </c>
      <c r="J165" s="648" t="s">
        <v>147</v>
      </c>
      <c r="K165" s="648" t="s">
        <v>1131</v>
      </c>
      <c r="L165" s="648" t="s">
        <v>76</v>
      </c>
      <c r="M165" s="648" t="s">
        <v>798</v>
      </c>
      <c r="N165" t="b">
        <f>AND(COUNTIF(G166:$G$239,G165))</f>
        <v>0</v>
      </c>
      <c r="O165" s="34" t="s">
        <v>1104</v>
      </c>
      <c r="R165" s="248" t="b">
        <v>1</v>
      </c>
      <c r="T165" s="248">
        <f t="shared" si="29"/>
        <v>0</v>
      </c>
      <c r="V165" s="230">
        <f t="shared" si="30"/>
        <v>1</v>
      </c>
      <c r="AX165" s="17"/>
      <c r="AY165" s="9"/>
      <c r="AZ165" s="9"/>
      <c r="BA165" s="9"/>
    </row>
    <row r="166" spans="1:53" ht="15" outlineLevel="1" x14ac:dyDescent="0.25">
      <c r="A166" s="7"/>
      <c r="B166" s="8"/>
      <c r="C166" s="18"/>
      <c r="D166" s="18"/>
      <c r="E166" s="18"/>
      <c r="F166" s="27"/>
      <c r="G166" t="str">
        <f t="shared" si="28"/>
        <v>GGGAg2OFa2</v>
      </c>
      <c r="H166" s="648" t="s">
        <v>147</v>
      </c>
      <c r="I166" s="648" t="s">
        <v>147</v>
      </c>
      <c r="J166" s="648" t="s">
        <v>147</v>
      </c>
      <c r="K166" s="648" t="s">
        <v>1131</v>
      </c>
      <c r="L166" s="648" t="s">
        <v>148</v>
      </c>
      <c r="M166" s="648" t="s">
        <v>798</v>
      </c>
      <c r="N166" t="b">
        <f>AND(COUNTIF(G167:$G$239,G166))</f>
        <v>0</v>
      </c>
      <c r="O166" s="34" t="s">
        <v>1104</v>
      </c>
      <c r="R166" s="248" t="b">
        <v>1</v>
      </c>
      <c r="T166" s="248">
        <f t="shared" si="29"/>
        <v>0</v>
      </c>
      <c r="V166" s="230">
        <f t="shared" si="30"/>
        <v>1</v>
      </c>
      <c r="AX166" s="17"/>
      <c r="AY166" s="9"/>
      <c r="AZ166" s="9"/>
      <c r="BA166" s="9"/>
    </row>
    <row r="167" spans="1:53" ht="15" outlineLevel="1" x14ac:dyDescent="0.25">
      <c r="A167" s="7"/>
      <c r="B167" s="8"/>
      <c r="C167" s="18"/>
      <c r="D167" s="18"/>
      <c r="E167" s="18"/>
      <c r="F167" s="27"/>
      <c r="G167" t="str">
        <f t="shared" si="28"/>
        <v>GGGC1Na2</v>
      </c>
      <c r="H167" s="648" t="s">
        <v>147</v>
      </c>
      <c r="I167" s="648" t="s">
        <v>147</v>
      </c>
      <c r="J167" s="648" t="s">
        <v>147</v>
      </c>
      <c r="K167" s="648" t="s">
        <v>220</v>
      </c>
      <c r="L167" s="648" t="s">
        <v>75</v>
      </c>
      <c r="M167" s="648" t="s">
        <v>798</v>
      </c>
      <c r="N167" t="b">
        <f>AND(COUNTIF(G168:$G$239,G167))</f>
        <v>0</v>
      </c>
      <c r="O167" s="34" t="s">
        <v>1104</v>
      </c>
      <c r="R167" s="248" t="b">
        <v>1</v>
      </c>
      <c r="T167" s="248">
        <f t="shared" si="29"/>
        <v>0</v>
      </c>
      <c r="V167" s="230">
        <f t="shared" si="30"/>
        <v>1</v>
      </c>
      <c r="AX167" s="17"/>
      <c r="AY167" s="9"/>
      <c r="AZ167" s="9"/>
      <c r="BA167" s="9"/>
    </row>
    <row r="168" spans="1:53" ht="15" outlineLevel="1" x14ac:dyDescent="0.25">
      <c r="A168" s="7"/>
      <c r="B168" s="8"/>
      <c r="C168" s="18"/>
      <c r="D168" s="18"/>
      <c r="E168" s="18"/>
      <c r="F168" s="27"/>
      <c r="G168" t="str">
        <f t="shared" si="28"/>
        <v>GGGC1Ea2</v>
      </c>
      <c r="H168" s="648" t="s">
        <v>147</v>
      </c>
      <c r="I168" s="648" t="s">
        <v>147</v>
      </c>
      <c r="J168" s="648" t="s">
        <v>147</v>
      </c>
      <c r="K168" s="648" t="s">
        <v>220</v>
      </c>
      <c r="L168" s="648" t="s">
        <v>76</v>
      </c>
      <c r="M168" s="648" t="s">
        <v>798</v>
      </c>
      <c r="N168" t="b">
        <f>AND(COUNTIF(G169:$G$239,G168))</f>
        <v>0</v>
      </c>
      <c r="O168" s="34" t="s">
        <v>1104</v>
      </c>
      <c r="R168" s="248" t="b">
        <v>1</v>
      </c>
      <c r="T168" s="248">
        <f t="shared" si="29"/>
        <v>0</v>
      </c>
      <c r="V168" s="230">
        <f t="shared" si="30"/>
        <v>1</v>
      </c>
      <c r="AX168" s="17"/>
      <c r="AY168" s="9"/>
      <c r="AZ168" s="9"/>
      <c r="BA168" s="9"/>
    </row>
    <row r="169" spans="1:53" ht="15" outlineLevel="1" x14ac:dyDescent="0.25">
      <c r="A169" s="7"/>
      <c r="B169" s="8"/>
      <c r="C169" s="18"/>
      <c r="D169" s="18"/>
      <c r="E169" s="18"/>
      <c r="F169" s="27"/>
      <c r="G169" t="str">
        <f t="shared" si="28"/>
        <v>GGGC1Pa2</v>
      </c>
      <c r="H169" s="648" t="s">
        <v>147</v>
      </c>
      <c r="I169" s="648" t="s">
        <v>147</v>
      </c>
      <c r="J169" s="648" t="s">
        <v>147</v>
      </c>
      <c r="K169" s="648" t="s">
        <v>220</v>
      </c>
      <c r="L169" s="648" t="s">
        <v>77</v>
      </c>
      <c r="M169" s="648" t="s">
        <v>798</v>
      </c>
      <c r="N169" t="b">
        <f>AND(COUNTIF(G170:$G$239,G169))</f>
        <v>0</v>
      </c>
      <c r="O169" s="34" t="s">
        <v>1104</v>
      </c>
      <c r="R169" s="248" t="b">
        <v>1</v>
      </c>
      <c r="T169" s="248">
        <f t="shared" si="29"/>
        <v>0</v>
      </c>
      <c r="V169" s="230">
        <f t="shared" si="30"/>
        <v>1</v>
      </c>
      <c r="AX169" s="17"/>
      <c r="AY169" s="9"/>
      <c r="AZ169" s="9"/>
      <c r="BA169" s="9"/>
    </row>
    <row r="170" spans="1:53" ht="15" outlineLevel="1" x14ac:dyDescent="0.25">
      <c r="A170" s="7"/>
      <c r="B170" s="8"/>
      <c r="C170" s="18"/>
      <c r="D170" s="18"/>
      <c r="E170" s="18"/>
      <c r="F170" s="27"/>
      <c r="G170" t="str">
        <f t="shared" si="28"/>
        <v>GGGC1OFa2</v>
      </c>
      <c r="H170" s="648" t="s">
        <v>147</v>
      </c>
      <c r="I170" s="648" t="s">
        <v>147</v>
      </c>
      <c r="J170" s="648" t="s">
        <v>147</v>
      </c>
      <c r="K170" s="648" t="s">
        <v>220</v>
      </c>
      <c r="L170" s="648" t="s">
        <v>148</v>
      </c>
      <c r="M170" s="648" t="s">
        <v>798</v>
      </c>
      <c r="N170" t="b">
        <f>AND(COUNTIF(G171:$G$239,G170))</f>
        <v>0</v>
      </c>
      <c r="O170" s="34" t="s">
        <v>1104</v>
      </c>
      <c r="R170" s="248" t="b">
        <v>1</v>
      </c>
      <c r="T170" s="248">
        <f t="shared" si="29"/>
        <v>0</v>
      </c>
      <c r="V170" s="230">
        <f t="shared" si="30"/>
        <v>1</v>
      </c>
      <c r="AX170" s="17"/>
      <c r="AY170" s="9"/>
      <c r="AZ170" s="9"/>
      <c r="BA170" s="9"/>
    </row>
    <row r="171" spans="1:53" ht="15" outlineLevel="1" x14ac:dyDescent="0.25">
      <c r="A171" s="7"/>
      <c r="B171" s="8"/>
      <c r="C171" s="18"/>
      <c r="D171" s="18"/>
      <c r="E171" s="18"/>
      <c r="F171" s="27"/>
      <c r="G171" t="str">
        <f t="shared" ref="G171" si="32">_xlfn.CONCAT(H171:M171)</f>
        <v>SPSPSPSPSPsp</v>
      </c>
      <c r="H171" s="648" t="s">
        <v>1095</v>
      </c>
      <c r="I171" s="648" t="s">
        <v>1095</v>
      </c>
      <c r="J171" s="648" t="s">
        <v>1095</v>
      </c>
      <c r="K171" s="648" t="s">
        <v>1095</v>
      </c>
      <c r="L171" s="648" t="s">
        <v>1095</v>
      </c>
      <c r="M171" s="649" t="s">
        <v>1039</v>
      </c>
      <c r="N171" t="b">
        <f>AND(COUNTIF(G172:$G$239,G171))</f>
        <v>0</v>
      </c>
      <c r="O171" s="34" t="s">
        <v>1096</v>
      </c>
      <c r="R171" s="248" t="b">
        <v>1</v>
      </c>
      <c r="T171" s="248">
        <f t="shared" si="29"/>
        <v>0</v>
      </c>
      <c r="V171" s="230">
        <f t="shared" si="30"/>
        <v>1</v>
      </c>
      <c r="AX171" s="17"/>
      <c r="AY171" s="9"/>
      <c r="AZ171" s="9"/>
      <c r="BA171" s="9"/>
    </row>
    <row r="172" spans="1:53" ht="15" outlineLevel="1" x14ac:dyDescent="0.25">
      <c r="A172" s="7"/>
      <c r="B172" s="8"/>
      <c r="C172" s="18"/>
      <c r="D172" s="18"/>
      <c r="E172" s="18"/>
      <c r="F172" s="27"/>
      <c r="G172" t="str">
        <f t="shared" ref="G172:G192" si="33">_xlfn.CONCAT(H172:M172)</f>
        <v>ANWFWb</v>
      </c>
      <c r="H172" s="648" t="s">
        <v>23</v>
      </c>
      <c r="I172" s="648" t="s">
        <v>75</v>
      </c>
      <c r="J172" s="648" t="s">
        <v>8</v>
      </c>
      <c r="K172" s="648" t="s">
        <v>10</v>
      </c>
      <c r="L172" s="648" t="s">
        <v>8</v>
      </c>
      <c r="M172" s="649" t="s">
        <v>67</v>
      </c>
      <c r="N172" t="b">
        <f>AND(COUNTIF(G173:$G$239,G172))</f>
        <v>0</v>
      </c>
      <c r="O172" s="34" t="s">
        <v>1164</v>
      </c>
      <c r="R172" s="248" t="b">
        <v>1</v>
      </c>
      <c r="T172" s="248">
        <f t="shared" si="29"/>
        <v>1</v>
      </c>
      <c r="V172" s="230">
        <f t="shared" si="30"/>
        <v>0</v>
      </c>
      <c r="AX172" s="17"/>
      <c r="AY172" s="9"/>
      <c r="AZ172" s="9"/>
      <c r="BA172" s="9"/>
    </row>
    <row r="173" spans="1:53" ht="15" outlineLevel="1" x14ac:dyDescent="0.25">
      <c r="A173" s="7"/>
      <c r="B173" s="8"/>
      <c r="C173" s="18"/>
      <c r="D173" s="18"/>
      <c r="E173" s="18"/>
      <c r="F173" s="27"/>
      <c r="G173" t="str">
        <f t="shared" ref="G173" si="34">_xlfn.CONCAT(H173:M173)</f>
        <v>ANWFWbd</v>
      </c>
      <c r="H173" s="648" t="s">
        <v>23</v>
      </c>
      <c r="I173" s="648" t="s">
        <v>75</v>
      </c>
      <c r="J173" s="648" t="s">
        <v>8</v>
      </c>
      <c r="K173" s="648" t="s">
        <v>10</v>
      </c>
      <c r="L173" s="648" t="s">
        <v>8</v>
      </c>
      <c r="M173" s="649" t="s">
        <v>916</v>
      </c>
      <c r="N173" t="b">
        <f>AND(COUNTIF(G174:$G$239,G173))</f>
        <v>0</v>
      </c>
      <c r="O173" s="34" t="s">
        <v>1164</v>
      </c>
      <c r="R173" s="248" t="b">
        <v>1</v>
      </c>
      <c r="T173" s="248">
        <f t="shared" si="29"/>
        <v>1</v>
      </c>
      <c r="V173" s="230">
        <f t="shared" si="30"/>
        <v>0</v>
      </c>
      <c r="AX173" s="17"/>
      <c r="AY173" s="9"/>
      <c r="AZ173" s="9"/>
      <c r="BA173" s="9"/>
    </row>
    <row r="174" spans="1:53" ht="15" outlineLevel="1" x14ac:dyDescent="0.25">
      <c r="A174" s="7"/>
      <c r="B174" s="8"/>
      <c r="C174" s="18"/>
      <c r="D174" s="18"/>
      <c r="E174" s="18"/>
      <c r="F174" s="27"/>
      <c r="G174" t="str">
        <f t="shared" si="33"/>
        <v>AANWFw</v>
      </c>
      <c r="H174" s="648" t="s">
        <v>23</v>
      </c>
      <c r="I174" s="648" t="s">
        <v>23</v>
      </c>
      <c r="J174" s="648" t="s">
        <v>75</v>
      </c>
      <c r="K174" s="648" t="s">
        <v>8</v>
      </c>
      <c r="L174" s="648" t="s">
        <v>10</v>
      </c>
      <c r="M174" s="649" t="s">
        <v>64</v>
      </c>
      <c r="N174" t="b">
        <f>AND(COUNTIF(G175:$G$239,G174))</f>
        <v>0</v>
      </c>
      <c r="O174" s="34" t="s">
        <v>1164</v>
      </c>
      <c r="R174" s="248" t="b">
        <v>1</v>
      </c>
      <c r="T174" s="248">
        <f t="shared" si="29"/>
        <v>1</v>
      </c>
      <c r="V174" s="230">
        <f t="shared" si="30"/>
        <v>0</v>
      </c>
      <c r="AX174" s="17"/>
      <c r="AY174" s="9"/>
      <c r="AZ174" s="9"/>
      <c r="BA174" s="9"/>
    </row>
    <row r="175" spans="1:53" ht="15" outlineLevel="1" x14ac:dyDescent="0.25">
      <c r="A175" s="7"/>
      <c r="B175" s="8"/>
      <c r="C175" s="18"/>
      <c r="D175" s="18"/>
      <c r="E175" s="18"/>
      <c r="F175" s="27"/>
      <c r="G175" t="str">
        <f t="shared" ref="G175" si="35">_xlfn.CONCAT(H175:M175)</f>
        <v>AANWFwd</v>
      </c>
      <c r="H175" s="648" t="s">
        <v>23</v>
      </c>
      <c r="I175" s="648" t="s">
        <v>23</v>
      </c>
      <c r="J175" s="648" t="s">
        <v>75</v>
      </c>
      <c r="K175" s="648" t="s">
        <v>8</v>
      </c>
      <c r="L175" s="648" t="s">
        <v>10</v>
      </c>
      <c r="M175" s="649" t="s">
        <v>915</v>
      </c>
      <c r="N175" t="b">
        <f>AND(COUNTIF(G176:$G$239,G175))</f>
        <v>0</v>
      </c>
      <c r="O175" s="34" t="s">
        <v>1164</v>
      </c>
      <c r="R175" s="248" t="b">
        <v>1</v>
      </c>
      <c r="T175" s="248">
        <f t="shared" si="29"/>
        <v>1</v>
      </c>
      <c r="V175" s="230">
        <f t="shared" si="30"/>
        <v>0</v>
      </c>
      <c r="AX175" s="17"/>
      <c r="AY175" s="9"/>
      <c r="AZ175" s="9"/>
      <c r="BA175" s="9"/>
    </row>
    <row r="176" spans="1:53" ht="15" outlineLevel="1" x14ac:dyDescent="0.25">
      <c r="A176" s="7"/>
      <c r="B176" s="8"/>
      <c r="C176" s="18"/>
      <c r="D176" s="18"/>
      <c r="E176" s="18"/>
      <c r="F176" s="27"/>
      <c r="G176" t="str">
        <f t="shared" si="33"/>
        <v>AAANWf</v>
      </c>
      <c r="H176" s="648" t="s">
        <v>23</v>
      </c>
      <c r="I176" s="648" t="s">
        <v>23</v>
      </c>
      <c r="J176" s="648" t="s">
        <v>23</v>
      </c>
      <c r="K176" s="648" t="s">
        <v>75</v>
      </c>
      <c r="L176" s="648" t="s">
        <v>8</v>
      </c>
      <c r="M176" s="649" t="s">
        <v>65</v>
      </c>
      <c r="N176" t="b">
        <f>AND(COUNTIF(G177:$G$239,G176))</f>
        <v>0</v>
      </c>
      <c r="O176" s="34" t="s">
        <v>1164</v>
      </c>
      <c r="R176" s="248" t="b">
        <v>1</v>
      </c>
      <c r="T176" s="248">
        <f t="shared" si="29"/>
        <v>1</v>
      </c>
      <c r="V176" s="230">
        <f t="shared" si="30"/>
        <v>0</v>
      </c>
      <c r="AX176" s="17"/>
      <c r="AY176" s="9"/>
      <c r="AZ176" s="9"/>
      <c r="BA176" s="9"/>
    </row>
    <row r="177" spans="1:53" ht="15" outlineLevel="1" x14ac:dyDescent="0.25">
      <c r="A177" s="7"/>
      <c r="B177" s="8"/>
      <c r="C177" s="18"/>
      <c r="D177" s="18"/>
      <c r="E177" s="18"/>
      <c r="F177" s="27"/>
      <c r="G177" t="str">
        <f t="shared" si="33"/>
        <v>YAAA2Nw</v>
      </c>
      <c r="H177" s="648" t="s">
        <v>340</v>
      </c>
      <c r="I177" s="648" t="s">
        <v>23</v>
      </c>
      <c r="J177" s="648" t="s">
        <v>23</v>
      </c>
      <c r="K177" s="648" t="s">
        <v>1132</v>
      </c>
      <c r="L177" s="648" t="s">
        <v>75</v>
      </c>
      <c r="M177" s="649" t="s">
        <v>64</v>
      </c>
      <c r="N177" t="b">
        <f>AND(COUNTIF(G178:$G$239,G177))</f>
        <v>0</v>
      </c>
      <c r="O177" s="34" t="s">
        <v>1164</v>
      </c>
      <c r="R177" s="248" t="b">
        <v>1</v>
      </c>
      <c r="T177" s="248">
        <f t="shared" si="29"/>
        <v>1</v>
      </c>
      <c r="V177" s="230">
        <f t="shared" si="30"/>
        <v>0</v>
      </c>
      <c r="AX177" s="17"/>
      <c r="AY177" s="9"/>
      <c r="AZ177" s="9"/>
      <c r="BA177" s="9"/>
    </row>
    <row r="178" spans="1:53" ht="15" outlineLevel="1" x14ac:dyDescent="0.25">
      <c r="A178" s="7"/>
      <c r="B178" s="8"/>
      <c r="C178" s="18"/>
      <c r="D178" s="18"/>
      <c r="E178" s="18"/>
      <c r="F178" s="27"/>
      <c r="G178" t="str">
        <f t="shared" ref="G178" si="36">_xlfn.CONCAT(H178:M178)</f>
        <v>YAAA2Nwd</v>
      </c>
      <c r="H178" s="648" t="s">
        <v>340</v>
      </c>
      <c r="I178" s="648" t="s">
        <v>23</v>
      </c>
      <c r="J178" s="648" t="s">
        <v>23</v>
      </c>
      <c r="K178" s="648" t="s">
        <v>1132</v>
      </c>
      <c r="L178" s="648" t="s">
        <v>75</v>
      </c>
      <c r="M178" s="649" t="s">
        <v>915</v>
      </c>
      <c r="N178" t="b">
        <f>AND(COUNTIF(G179:$G$239,G178))</f>
        <v>0</v>
      </c>
      <c r="O178" s="34" t="s">
        <v>1164</v>
      </c>
      <c r="R178" s="248" t="b">
        <v>1</v>
      </c>
      <c r="T178" s="248">
        <f t="shared" si="29"/>
        <v>1</v>
      </c>
      <c r="V178" s="230">
        <f t="shared" si="30"/>
        <v>0</v>
      </c>
      <c r="AX178" s="17"/>
      <c r="AY178" s="9"/>
      <c r="AZ178" s="9"/>
      <c r="BA178" s="9"/>
    </row>
    <row r="179" spans="1:53" ht="15" outlineLevel="1" x14ac:dyDescent="0.25">
      <c r="A179" s="7"/>
      <c r="B179" s="8"/>
      <c r="C179" s="18"/>
      <c r="D179" s="18"/>
      <c r="E179" s="18"/>
      <c r="F179" s="27"/>
      <c r="G179" t="str">
        <f t="shared" si="33"/>
        <v>YYAA2A1z</v>
      </c>
      <c r="H179" s="648" t="s">
        <v>340</v>
      </c>
      <c r="I179" s="648" t="s">
        <v>340</v>
      </c>
      <c r="J179" s="648" t="s">
        <v>23</v>
      </c>
      <c r="K179" s="648" t="s">
        <v>1132</v>
      </c>
      <c r="L179" s="648" t="s">
        <v>219</v>
      </c>
      <c r="M179" s="649" t="s">
        <v>71</v>
      </c>
      <c r="N179" t="b">
        <f>AND(COUNTIF(G180:$G$239,G179))</f>
        <v>0</v>
      </c>
      <c r="O179" s="34" t="s">
        <v>1164</v>
      </c>
      <c r="R179" s="248" t="b">
        <v>1</v>
      </c>
      <c r="T179" s="248">
        <f t="shared" si="29"/>
        <v>1</v>
      </c>
      <c r="V179" s="230">
        <f t="shared" si="30"/>
        <v>0</v>
      </c>
      <c r="AX179" s="17"/>
      <c r="AY179" s="9"/>
      <c r="AZ179" s="9"/>
      <c r="BA179" s="9"/>
    </row>
    <row r="180" spans="1:53" ht="15" outlineLevel="1" x14ac:dyDescent="0.25">
      <c r="A180" s="7"/>
      <c r="B180" s="8"/>
      <c r="C180" s="18"/>
      <c r="D180" s="18"/>
      <c r="E180" s="18"/>
      <c r="F180" s="27"/>
      <c r="G180" t="str">
        <f t="shared" si="33"/>
        <v>YYBA2A1a</v>
      </c>
      <c r="H180" s="648" t="s">
        <v>340</v>
      </c>
      <c r="I180" s="648" t="s">
        <v>340</v>
      </c>
      <c r="J180" s="648" t="s">
        <v>14</v>
      </c>
      <c r="K180" s="648" t="s">
        <v>1132</v>
      </c>
      <c r="L180" s="648" t="s">
        <v>219</v>
      </c>
      <c r="M180" s="649" t="s">
        <v>70</v>
      </c>
      <c r="N180" t="b">
        <f>AND(COUNTIF(G181:$G$239,G180))</f>
        <v>0</v>
      </c>
      <c r="O180" s="34" t="s">
        <v>1164</v>
      </c>
      <c r="P180" s="34" t="s">
        <v>1167</v>
      </c>
      <c r="Q180" s="34"/>
      <c r="R180" s="248" t="b">
        <v>1</v>
      </c>
      <c r="T180" s="248">
        <f t="shared" si="29"/>
        <v>0</v>
      </c>
      <c r="V180" s="230">
        <f t="shared" si="30"/>
        <v>1</v>
      </c>
      <c r="AX180" s="17"/>
      <c r="AY180" s="9"/>
      <c r="AZ180" s="9"/>
      <c r="BA180" s="9"/>
    </row>
    <row r="181" spans="1:53" ht="15" outlineLevel="1" x14ac:dyDescent="0.25">
      <c r="A181" s="7"/>
      <c r="B181" s="8"/>
      <c r="C181" s="18"/>
      <c r="D181" s="18"/>
      <c r="E181" s="18"/>
      <c r="F181" s="27"/>
      <c r="G181" t="str">
        <f t="shared" si="33"/>
        <v>YYWBA1a</v>
      </c>
      <c r="H181" s="648" t="s">
        <v>340</v>
      </c>
      <c r="I181" s="648" t="s">
        <v>340</v>
      </c>
      <c r="J181" s="648" t="s">
        <v>8</v>
      </c>
      <c r="K181" s="648" t="s">
        <v>14</v>
      </c>
      <c r="L181" s="648" t="s">
        <v>219</v>
      </c>
      <c r="M181" s="649" t="s">
        <v>70</v>
      </c>
      <c r="N181" t="b">
        <f>AND(COUNTIF(G182:$G$239,G181))</f>
        <v>0</v>
      </c>
      <c r="O181" s="34" t="s">
        <v>1164</v>
      </c>
      <c r="R181" s="248" t="b">
        <v>1</v>
      </c>
      <c r="T181" s="248">
        <f t="shared" si="29"/>
        <v>0</v>
      </c>
      <c r="V181" s="230">
        <f t="shared" si="30"/>
        <v>1</v>
      </c>
      <c r="AX181" s="17"/>
      <c r="AY181" s="9"/>
      <c r="AZ181" s="9"/>
      <c r="BA181" s="9"/>
    </row>
    <row r="182" spans="1:53" ht="15" outlineLevel="1" x14ac:dyDescent="0.25">
      <c r="A182" s="7"/>
      <c r="B182" s="8"/>
      <c r="C182" s="18"/>
      <c r="D182" s="18"/>
      <c r="E182" s="18"/>
      <c r="F182" s="27"/>
      <c r="G182" t="str">
        <f t="shared" si="33"/>
        <v>YYFWBa</v>
      </c>
      <c r="H182" s="648" t="s">
        <v>340</v>
      </c>
      <c r="I182" s="648" t="s">
        <v>340</v>
      </c>
      <c r="J182" s="648" t="s">
        <v>10</v>
      </c>
      <c r="K182" s="648" t="s">
        <v>8</v>
      </c>
      <c r="L182" s="648" t="s">
        <v>14</v>
      </c>
      <c r="M182" s="649" t="s">
        <v>70</v>
      </c>
      <c r="N182" t="b">
        <f>AND(COUNTIF(G183:$G$239,G182))</f>
        <v>0</v>
      </c>
      <c r="O182" s="34" t="s">
        <v>1164</v>
      </c>
      <c r="R182" s="248" t="b">
        <v>1</v>
      </c>
      <c r="T182" s="248">
        <f t="shared" si="29"/>
        <v>0</v>
      </c>
      <c r="V182" s="230">
        <f t="shared" si="30"/>
        <v>1</v>
      </c>
      <c r="AX182" s="17"/>
      <c r="AY182" s="9"/>
      <c r="AZ182" s="9"/>
      <c r="BA182" s="9"/>
    </row>
    <row r="183" spans="1:53" ht="15" outlineLevel="1" x14ac:dyDescent="0.25">
      <c r="A183" s="7"/>
      <c r="B183" s="8"/>
      <c r="C183" s="18"/>
      <c r="D183" s="18"/>
      <c r="E183" s="18"/>
      <c r="F183" s="27"/>
      <c r="G183" t="str">
        <f t="shared" si="33"/>
        <v>AAANBo</v>
      </c>
      <c r="H183" s="648" t="s">
        <v>23</v>
      </c>
      <c r="I183" s="648" t="s">
        <v>23</v>
      </c>
      <c r="J183" s="648" t="s">
        <v>23</v>
      </c>
      <c r="K183" s="648" t="s">
        <v>75</v>
      </c>
      <c r="L183" s="648" t="s">
        <v>14</v>
      </c>
      <c r="M183" s="649" t="s">
        <v>66</v>
      </c>
      <c r="N183" t="b">
        <f>AND(COUNTIF(G184:$G$239,G183))</f>
        <v>0</v>
      </c>
      <c r="O183" s="34" t="s">
        <v>1166</v>
      </c>
      <c r="R183" s="248" t="b">
        <v>1</v>
      </c>
      <c r="T183" s="248">
        <f t="shared" si="29"/>
        <v>1</v>
      </c>
      <c r="V183" s="230">
        <f t="shared" si="30"/>
        <v>0</v>
      </c>
      <c r="AX183" s="17"/>
      <c r="AY183" s="9"/>
      <c r="AZ183" s="9"/>
      <c r="BA183" s="9"/>
    </row>
    <row r="184" spans="1:53" ht="15" outlineLevel="1" x14ac:dyDescent="0.25">
      <c r="A184" s="7"/>
      <c r="B184" s="8"/>
      <c r="C184" s="18"/>
      <c r="D184" s="18"/>
      <c r="E184" s="18"/>
      <c r="F184" s="27"/>
      <c r="G184" t="str">
        <f t="shared" ref="G184" si="37">_xlfn.CONCAT(H184:M184)</f>
        <v>AAANBod</v>
      </c>
      <c r="H184" s="648" t="s">
        <v>23</v>
      </c>
      <c r="I184" s="648" t="s">
        <v>23</v>
      </c>
      <c r="J184" s="648" t="s">
        <v>23</v>
      </c>
      <c r="K184" s="648" t="s">
        <v>75</v>
      </c>
      <c r="L184" s="648" t="s">
        <v>14</v>
      </c>
      <c r="M184" s="649" t="s">
        <v>917</v>
      </c>
      <c r="N184" t="b">
        <f>AND(COUNTIF(G185:$G$239,G184))</f>
        <v>0</v>
      </c>
      <c r="O184" s="34" t="s">
        <v>1166</v>
      </c>
      <c r="R184" s="248" t="b">
        <v>1</v>
      </c>
      <c r="T184" s="248">
        <f t="shared" si="29"/>
        <v>1</v>
      </c>
      <c r="V184" s="230">
        <f t="shared" si="30"/>
        <v>0</v>
      </c>
      <c r="AX184" s="17"/>
      <c r="AY184" s="9"/>
      <c r="AZ184" s="9"/>
      <c r="BA184" s="9"/>
    </row>
    <row r="185" spans="1:53" ht="15" outlineLevel="1" x14ac:dyDescent="0.25">
      <c r="A185" s="7"/>
      <c r="B185" s="8"/>
      <c r="C185" s="18"/>
      <c r="D185" s="18"/>
      <c r="E185" s="18"/>
      <c r="F185" s="27"/>
      <c r="G185" t="str">
        <f t="shared" si="33"/>
        <v>AAAA2Nb</v>
      </c>
      <c r="H185" s="648" t="s">
        <v>23</v>
      </c>
      <c r="I185" s="648" t="s">
        <v>23</v>
      </c>
      <c r="J185" s="648" t="s">
        <v>23</v>
      </c>
      <c r="K185" s="648" t="s">
        <v>1132</v>
      </c>
      <c r="L185" s="648" t="s">
        <v>75</v>
      </c>
      <c r="M185" s="649" t="s">
        <v>67</v>
      </c>
      <c r="N185" t="b">
        <f>AND(COUNTIF(G186:$G$239,G185))</f>
        <v>0</v>
      </c>
      <c r="O185" s="34" t="s">
        <v>1166</v>
      </c>
      <c r="R185" s="248" t="b">
        <v>1</v>
      </c>
      <c r="T185" s="248">
        <f t="shared" si="29"/>
        <v>1</v>
      </c>
      <c r="V185" s="230">
        <f t="shared" si="30"/>
        <v>0</v>
      </c>
      <c r="AX185" s="17"/>
      <c r="AY185" s="9"/>
      <c r="AZ185" s="9"/>
      <c r="BA185" s="9"/>
    </row>
    <row r="186" spans="1:53" ht="15" outlineLevel="1" x14ac:dyDescent="0.25">
      <c r="A186" s="7"/>
      <c r="B186" s="8"/>
      <c r="C186" s="18"/>
      <c r="D186" s="18"/>
      <c r="E186" s="18"/>
      <c r="F186" s="27"/>
      <c r="G186" t="str">
        <f t="shared" ref="G186" si="38">_xlfn.CONCAT(H186:M186)</f>
        <v>AAAA2Nbd</v>
      </c>
      <c r="H186" s="648" t="s">
        <v>23</v>
      </c>
      <c r="I186" s="648" t="s">
        <v>23</v>
      </c>
      <c r="J186" s="648" t="s">
        <v>23</v>
      </c>
      <c r="K186" s="648" t="s">
        <v>1132</v>
      </c>
      <c r="L186" s="648" t="s">
        <v>75</v>
      </c>
      <c r="M186" s="649" t="s">
        <v>916</v>
      </c>
      <c r="N186" t="b">
        <f>AND(COUNTIF(G187:$G$239,G186))</f>
        <v>0</v>
      </c>
      <c r="O186" s="34" t="s">
        <v>1166</v>
      </c>
      <c r="R186" s="248" t="b">
        <v>1</v>
      </c>
      <c r="T186" s="248">
        <f t="shared" si="29"/>
        <v>1</v>
      </c>
      <c r="V186" s="230">
        <f t="shared" si="30"/>
        <v>0</v>
      </c>
      <c r="AX186" s="17"/>
      <c r="AY186" s="9"/>
      <c r="AZ186" s="9"/>
      <c r="BA186" s="9"/>
    </row>
    <row r="187" spans="1:53" ht="15" outlineLevel="1" x14ac:dyDescent="0.25">
      <c r="A187" s="7"/>
      <c r="B187" s="8"/>
      <c r="C187" s="18"/>
      <c r="D187" s="18"/>
      <c r="E187" s="18"/>
      <c r="F187" s="27"/>
      <c r="G187" t="str">
        <f t="shared" si="33"/>
        <v>AAAA2A1z</v>
      </c>
      <c r="H187" s="648" t="s">
        <v>23</v>
      </c>
      <c r="I187" s="648" t="s">
        <v>23</v>
      </c>
      <c r="J187" s="648" t="s">
        <v>23</v>
      </c>
      <c r="K187" s="648" t="s">
        <v>1132</v>
      </c>
      <c r="L187" s="648" t="s">
        <v>219</v>
      </c>
      <c r="M187" s="649" t="s">
        <v>71</v>
      </c>
      <c r="N187" t="b">
        <f>AND(COUNTIF(G188:$G$239,G187))</f>
        <v>0</v>
      </c>
      <c r="O187" s="34" t="s">
        <v>1166</v>
      </c>
      <c r="P187" s="34" t="s">
        <v>1167</v>
      </c>
      <c r="Q187" s="34"/>
      <c r="R187" s="248" t="b">
        <v>1</v>
      </c>
      <c r="T187" s="248">
        <f t="shared" si="29"/>
        <v>1</v>
      </c>
      <c r="V187" s="230">
        <f t="shared" si="30"/>
        <v>0</v>
      </c>
      <c r="AX187" s="17"/>
      <c r="AY187" s="9"/>
      <c r="AZ187" s="9"/>
      <c r="BA187" s="9"/>
    </row>
    <row r="188" spans="1:53" ht="15" outlineLevel="1" x14ac:dyDescent="0.25">
      <c r="A188" s="7"/>
      <c r="B188" s="8"/>
      <c r="C188" s="18"/>
      <c r="D188" s="18"/>
      <c r="E188" s="18"/>
      <c r="F188" s="27"/>
      <c r="G188" t="str">
        <f t="shared" si="33"/>
        <v>YAAA2A1a</v>
      </c>
      <c r="H188" s="648" t="s">
        <v>340</v>
      </c>
      <c r="I188" s="648" t="s">
        <v>23</v>
      </c>
      <c r="J188" s="648" t="s">
        <v>23</v>
      </c>
      <c r="K188" s="648" t="s">
        <v>1132</v>
      </c>
      <c r="L188" s="648" t="s">
        <v>219</v>
      </c>
      <c r="M188" s="649" t="s">
        <v>70</v>
      </c>
      <c r="N188" t="b">
        <f>AND(COUNTIF(G189:$G$239,G188))</f>
        <v>0</v>
      </c>
      <c r="O188" s="34" t="s">
        <v>1166</v>
      </c>
      <c r="P188" s="34" t="s">
        <v>1167</v>
      </c>
      <c r="Q188" s="34"/>
      <c r="R188" s="248" t="b">
        <v>1</v>
      </c>
      <c r="T188" s="248">
        <f t="shared" si="29"/>
        <v>0</v>
      </c>
      <c r="V188" s="230">
        <f t="shared" si="30"/>
        <v>1</v>
      </c>
      <c r="AX188" s="17"/>
      <c r="AY188" s="9"/>
      <c r="AZ188" s="9"/>
      <c r="BA188" s="9"/>
    </row>
    <row r="189" spans="1:53" ht="15" outlineLevel="1" x14ac:dyDescent="0.25">
      <c r="A189" s="7"/>
      <c r="B189" s="8"/>
      <c r="C189" s="18"/>
      <c r="D189" s="18"/>
      <c r="E189" s="18"/>
      <c r="F189" s="27"/>
      <c r="G189" t="str">
        <f t="shared" si="33"/>
        <v>YYAA2A1a</v>
      </c>
      <c r="H189" s="648" t="s">
        <v>340</v>
      </c>
      <c r="I189" s="648" t="s">
        <v>340</v>
      </c>
      <c r="J189" s="648" t="s">
        <v>23</v>
      </c>
      <c r="K189" s="648" t="s">
        <v>1132</v>
      </c>
      <c r="L189" s="648" t="s">
        <v>219</v>
      </c>
      <c r="M189" s="649" t="s">
        <v>70</v>
      </c>
      <c r="N189" t="b">
        <f>AND(COUNTIF(G190:$G$239,G189))</f>
        <v>0</v>
      </c>
      <c r="O189" s="34" t="s">
        <v>1166</v>
      </c>
      <c r="P189" s="34" t="s">
        <v>1167</v>
      </c>
      <c r="Q189" s="34"/>
      <c r="R189" s="248" t="b">
        <v>1</v>
      </c>
      <c r="T189" s="248">
        <f t="shared" si="29"/>
        <v>0</v>
      </c>
      <c r="V189" s="230">
        <f t="shared" si="30"/>
        <v>1</v>
      </c>
      <c r="AX189" s="17"/>
      <c r="AY189" s="9"/>
      <c r="AZ189" s="9"/>
      <c r="BA189" s="9"/>
    </row>
    <row r="190" spans="1:53" ht="15" outlineLevel="1" x14ac:dyDescent="0.25">
      <c r="A190" s="7"/>
      <c r="B190" s="8"/>
      <c r="C190" s="18"/>
      <c r="D190" s="18"/>
      <c r="E190" s="18"/>
      <c r="F190" s="27"/>
      <c r="G190" t="str">
        <f t="shared" si="33"/>
        <v>YYOA2A1a</v>
      </c>
      <c r="H190" s="648" t="s">
        <v>340</v>
      </c>
      <c r="I190" s="648" t="s">
        <v>340</v>
      </c>
      <c r="J190" s="648" t="s">
        <v>12</v>
      </c>
      <c r="K190" s="648" t="s">
        <v>1132</v>
      </c>
      <c r="L190" s="648" t="s">
        <v>219</v>
      </c>
      <c r="M190" s="649" t="s">
        <v>70</v>
      </c>
      <c r="N190" t="b">
        <f>AND(COUNTIF(G191:$G$239,G190))</f>
        <v>0</v>
      </c>
      <c r="O190" s="34" t="s">
        <v>1166</v>
      </c>
      <c r="R190" s="248" t="b">
        <v>1</v>
      </c>
      <c r="T190" s="248">
        <f t="shared" si="29"/>
        <v>0</v>
      </c>
      <c r="V190" s="230">
        <f t="shared" si="30"/>
        <v>1</v>
      </c>
      <c r="AX190" s="17"/>
      <c r="AY190" s="9"/>
      <c r="AZ190" s="9"/>
      <c r="BA190" s="9"/>
    </row>
    <row r="191" spans="1:53" ht="15" outlineLevel="1" x14ac:dyDescent="0.25">
      <c r="A191" s="7"/>
      <c r="B191" s="8"/>
      <c r="C191" s="18"/>
      <c r="D191" s="18"/>
      <c r="E191" s="18"/>
      <c r="F191" s="27"/>
      <c r="G191" t="str">
        <f t="shared" si="33"/>
        <v>AYBOA1a</v>
      </c>
      <c r="H191" s="648" t="s">
        <v>23</v>
      </c>
      <c r="I191" s="648" t="s">
        <v>340</v>
      </c>
      <c r="J191" s="648" t="s">
        <v>14</v>
      </c>
      <c r="K191" s="648" t="s">
        <v>12</v>
      </c>
      <c r="L191" s="648" t="s">
        <v>219</v>
      </c>
      <c r="M191" s="649" t="s">
        <v>70</v>
      </c>
      <c r="N191" t="b">
        <f>AND(COUNTIF(G192:$G$239,G191))</f>
        <v>0</v>
      </c>
      <c r="O191" s="34" t="s">
        <v>1166</v>
      </c>
      <c r="R191" s="248" t="b">
        <v>1</v>
      </c>
      <c r="T191" s="248">
        <f t="shared" si="29"/>
        <v>0</v>
      </c>
      <c r="V191" s="230">
        <f t="shared" si="30"/>
        <v>1</v>
      </c>
      <c r="AX191" s="17"/>
      <c r="AY191" s="9"/>
      <c r="AZ191" s="9"/>
      <c r="BA191" s="9"/>
    </row>
    <row r="192" spans="1:53" ht="15" outlineLevel="1" x14ac:dyDescent="0.25">
      <c r="A192" s="7"/>
      <c r="B192" s="8"/>
      <c r="C192" s="18"/>
      <c r="D192" s="18"/>
      <c r="E192" s="18"/>
      <c r="F192" s="27"/>
      <c r="G192" t="str">
        <f t="shared" si="33"/>
        <v>AANBOa</v>
      </c>
      <c r="H192" s="648" t="s">
        <v>23</v>
      </c>
      <c r="I192" s="648" t="s">
        <v>23</v>
      </c>
      <c r="J192" s="648" t="s">
        <v>75</v>
      </c>
      <c r="K192" s="648" t="s">
        <v>14</v>
      </c>
      <c r="L192" s="648" t="s">
        <v>12</v>
      </c>
      <c r="M192" s="649" t="s">
        <v>70</v>
      </c>
      <c r="N192" t="b">
        <f>AND(COUNTIF(G193:$G$239,G192))</f>
        <v>0</v>
      </c>
      <c r="O192" s="34" t="s">
        <v>1166</v>
      </c>
      <c r="R192" s="248" t="b">
        <v>1</v>
      </c>
      <c r="T192" s="248">
        <f t="shared" si="29"/>
        <v>0</v>
      </c>
      <c r="V192" s="230">
        <f t="shared" si="30"/>
        <v>1</v>
      </c>
      <c r="AX192" s="17"/>
      <c r="AY192" s="9"/>
      <c r="AZ192" s="9"/>
      <c r="BA192" s="9"/>
    </row>
    <row r="193" spans="1:53" ht="15" outlineLevel="1" x14ac:dyDescent="0.25">
      <c r="A193" s="7"/>
      <c r="B193" s="8"/>
      <c r="C193" s="18"/>
      <c r="D193" s="18"/>
      <c r="E193" s="18"/>
      <c r="F193" s="27"/>
      <c r="G193" t="str">
        <f t="shared" si="28"/>
        <v>YABA2Ba</v>
      </c>
      <c r="H193" s="648" t="s">
        <v>340</v>
      </c>
      <c r="I193" s="648" t="s">
        <v>23</v>
      </c>
      <c r="J193" s="648" t="s">
        <v>14</v>
      </c>
      <c r="K193" s="648" t="s">
        <v>1132</v>
      </c>
      <c r="L193" s="648" t="s">
        <v>14</v>
      </c>
      <c r="M193" s="649" t="s">
        <v>70</v>
      </c>
      <c r="N193" t="b">
        <f>AND(COUNTIF(G194:$G$239,G193))</f>
        <v>0</v>
      </c>
      <c r="O193" s="34" t="s">
        <v>342</v>
      </c>
      <c r="R193" s="248" t="b">
        <v>1</v>
      </c>
      <c r="T193" s="248">
        <f t="shared" si="29"/>
        <v>0</v>
      </c>
      <c r="V193" s="230">
        <f t="shared" si="30"/>
        <v>1</v>
      </c>
      <c r="AX193" s="17"/>
      <c r="AY193" s="9"/>
      <c r="AZ193" s="9"/>
      <c r="BA193" s="9"/>
    </row>
    <row r="194" spans="1:53" ht="15" outlineLevel="1" x14ac:dyDescent="0.25">
      <c r="A194" s="7"/>
      <c r="B194" s="8"/>
      <c r="C194" s="18"/>
      <c r="D194" s="18"/>
      <c r="E194" s="18"/>
      <c r="F194" s="27"/>
      <c r="G194" t="str">
        <f t="shared" si="28"/>
        <v>AYABA1b</v>
      </c>
      <c r="H194" s="648" t="s">
        <v>23</v>
      </c>
      <c r="I194" s="648" t="s">
        <v>340</v>
      </c>
      <c r="J194" s="648" t="s">
        <v>23</v>
      </c>
      <c r="K194" s="648" t="s">
        <v>14</v>
      </c>
      <c r="L194" s="648" t="s">
        <v>219</v>
      </c>
      <c r="M194" s="649" t="s">
        <v>67</v>
      </c>
      <c r="N194" t="b">
        <f>AND(COUNTIF(G195:$G$239,G194))</f>
        <v>0</v>
      </c>
      <c r="O194" s="34" t="s">
        <v>342</v>
      </c>
      <c r="R194" s="248" t="b">
        <v>1</v>
      </c>
      <c r="T194" s="248">
        <f t="shared" si="29"/>
        <v>1</v>
      </c>
      <c r="V194" s="230">
        <f t="shared" si="30"/>
        <v>0</v>
      </c>
      <c r="AX194" s="17"/>
      <c r="AY194" s="9"/>
      <c r="AZ194" s="9"/>
      <c r="BA194" s="9"/>
    </row>
    <row r="195" spans="1:53" ht="15" outlineLevel="1" x14ac:dyDescent="0.25">
      <c r="A195" s="7"/>
      <c r="B195" s="8"/>
      <c r="C195" s="18"/>
      <c r="D195" s="18"/>
      <c r="E195" s="18"/>
      <c r="F195" s="27"/>
      <c r="G195" t="str">
        <f t="shared" ref="G195:G196" si="39">_xlfn.CONCAT(H195:M195)</f>
        <v>YAOA2OFa</v>
      </c>
      <c r="H195" s="648" t="s">
        <v>340</v>
      </c>
      <c r="I195" s="648" t="s">
        <v>23</v>
      </c>
      <c r="J195" s="648" t="s">
        <v>12</v>
      </c>
      <c r="K195" s="648" t="s">
        <v>1132</v>
      </c>
      <c r="L195" s="648" t="s">
        <v>148</v>
      </c>
      <c r="M195" s="649" t="s">
        <v>70</v>
      </c>
      <c r="N195" t="b">
        <f>AND(COUNTIF(G196:$G$239,G195))</f>
        <v>0</v>
      </c>
      <c r="O195" s="34" t="s">
        <v>914</v>
      </c>
      <c r="R195" s="248" t="b">
        <v>1</v>
      </c>
      <c r="T195" s="248">
        <f t="shared" si="29"/>
        <v>0</v>
      </c>
      <c r="V195" s="230">
        <f t="shared" si="30"/>
        <v>1</v>
      </c>
      <c r="AX195" s="17"/>
      <c r="AY195" s="9"/>
      <c r="AZ195" s="9"/>
      <c r="BA195" s="9"/>
    </row>
    <row r="196" spans="1:53" ht="15" outlineLevel="1" x14ac:dyDescent="0.25">
      <c r="A196" s="7"/>
      <c r="B196" s="8"/>
      <c r="C196" s="18"/>
      <c r="D196" s="18"/>
      <c r="E196" s="18"/>
      <c r="F196" s="27"/>
      <c r="G196" t="str">
        <f t="shared" si="39"/>
        <v>AYAOA1of</v>
      </c>
      <c r="H196" s="648" t="s">
        <v>23</v>
      </c>
      <c r="I196" s="648" t="s">
        <v>340</v>
      </c>
      <c r="J196" s="648" t="s">
        <v>23</v>
      </c>
      <c r="K196" s="648" t="s">
        <v>12</v>
      </c>
      <c r="L196" s="648" t="s">
        <v>219</v>
      </c>
      <c r="M196" s="649" t="s">
        <v>217</v>
      </c>
      <c r="N196" t="b">
        <f>AND(COUNTIF(G197:$G$239,G196))</f>
        <v>0</v>
      </c>
      <c r="O196" s="34" t="s">
        <v>914</v>
      </c>
      <c r="R196" s="248" t="b">
        <v>1</v>
      </c>
      <c r="T196" s="248">
        <f t="shared" si="29"/>
        <v>1</v>
      </c>
      <c r="V196" s="230">
        <f t="shared" si="30"/>
        <v>0</v>
      </c>
      <c r="AX196" s="17"/>
      <c r="AY196" s="9"/>
      <c r="AZ196" s="9"/>
      <c r="BA196" s="9"/>
    </row>
    <row r="197" spans="1:53" ht="15" outlineLevel="1" x14ac:dyDescent="0.25">
      <c r="A197" s="7"/>
      <c r="B197" s="8"/>
      <c r="C197" s="18"/>
      <c r="D197" s="18"/>
      <c r="E197" s="18"/>
      <c r="F197" s="27"/>
      <c r="G197" t="str">
        <f t="shared" si="28"/>
        <v>YYNBNb</v>
      </c>
      <c r="H197" s="648" t="s">
        <v>340</v>
      </c>
      <c r="I197" s="648" t="s">
        <v>340</v>
      </c>
      <c r="J197" s="648" t="s">
        <v>75</v>
      </c>
      <c r="K197" s="648" t="s">
        <v>14</v>
      </c>
      <c r="L197" s="648" t="s">
        <v>75</v>
      </c>
      <c r="M197" s="649" t="s">
        <v>67</v>
      </c>
      <c r="N197" t="b">
        <f>AND(COUNTIF(G198:$G$239,G197))</f>
        <v>0</v>
      </c>
      <c r="O197" s="34" t="s">
        <v>343</v>
      </c>
      <c r="P197" s="34" t="s">
        <v>1169</v>
      </c>
      <c r="Q197" s="34"/>
      <c r="R197" s="248" t="b">
        <v>1</v>
      </c>
      <c r="T197" s="248">
        <f t="shared" si="29"/>
        <v>1</v>
      </c>
      <c r="V197" s="230">
        <f t="shared" si="30"/>
        <v>0</v>
      </c>
      <c r="AX197" s="17"/>
      <c r="AY197" s="9"/>
      <c r="AZ197" s="9"/>
      <c r="BA197" s="9"/>
    </row>
    <row r="198" spans="1:53" ht="15" outlineLevel="1" x14ac:dyDescent="0.25">
      <c r="A198" s="7"/>
      <c r="B198" s="8"/>
      <c r="C198" s="18"/>
      <c r="D198" s="18"/>
      <c r="E198" s="18"/>
      <c r="F198" s="27"/>
      <c r="G198" t="str">
        <f t="shared" ref="G198" si="40">_xlfn.CONCAT(H198:M198)</f>
        <v>YYNBNbd</v>
      </c>
      <c r="H198" s="648" t="s">
        <v>340</v>
      </c>
      <c r="I198" s="648" t="s">
        <v>340</v>
      </c>
      <c r="J198" s="648" t="s">
        <v>75</v>
      </c>
      <c r="K198" s="648" t="s">
        <v>14</v>
      </c>
      <c r="L198" s="648" t="s">
        <v>75</v>
      </c>
      <c r="M198" s="649" t="s">
        <v>916</v>
      </c>
      <c r="N198" t="b">
        <f>AND(COUNTIF(G199:$G$239,G198))</f>
        <v>0</v>
      </c>
      <c r="O198" s="34" t="s">
        <v>343</v>
      </c>
      <c r="P198" s="34" t="s">
        <v>1169</v>
      </c>
      <c r="R198" s="248" t="b">
        <v>1</v>
      </c>
      <c r="T198" s="248">
        <f t="shared" si="29"/>
        <v>1</v>
      </c>
      <c r="V198" s="230">
        <f t="shared" si="30"/>
        <v>0</v>
      </c>
      <c r="AX198" s="17"/>
      <c r="AY198" s="9"/>
      <c r="AZ198" s="9"/>
      <c r="BA198" s="9"/>
    </row>
    <row r="199" spans="1:53" ht="15" outlineLevel="1" x14ac:dyDescent="0.25">
      <c r="A199" s="7"/>
      <c r="B199" s="8"/>
      <c r="C199" s="18"/>
      <c r="D199" s="18"/>
      <c r="E199" s="18"/>
      <c r="F199" s="27"/>
      <c r="G199" t="str">
        <f t="shared" si="28"/>
        <v>YYBNBz</v>
      </c>
      <c r="H199" s="648" t="s">
        <v>340</v>
      </c>
      <c r="I199" s="648" t="s">
        <v>340</v>
      </c>
      <c r="J199" s="648" t="s">
        <v>14</v>
      </c>
      <c r="K199" s="648" t="s">
        <v>75</v>
      </c>
      <c r="L199" s="648" t="s">
        <v>14</v>
      </c>
      <c r="M199" s="648" t="s">
        <v>71</v>
      </c>
      <c r="N199" t="b">
        <f>AND(COUNTIF(G200:$G$239,G199))</f>
        <v>0</v>
      </c>
      <c r="O199" s="34" t="s">
        <v>343</v>
      </c>
      <c r="P199" s="34"/>
      <c r="R199" s="248" t="b">
        <v>1</v>
      </c>
      <c r="T199" s="248">
        <f t="shared" si="29"/>
        <v>1</v>
      </c>
      <c r="V199" s="230">
        <f t="shared" si="30"/>
        <v>0</v>
      </c>
      <c r="AX199" s="17"/>
      <c r="AY199" s="9"/>
      <c r="AZ199" s="9"/>
      <c r="BA199" s="9"/>
    </row>
    <row r="200" spans="1:53" ht="15" outlineLevel="1" x14ac:dyDescent="0.25">
      <c r="A200" s="7"/>
      <c r="B200" s="8"/>
      <c r="C200" s="18"/>
      <c r="D200" s="18"/>
      <c r="E200" s="18"/>
      <c r="F200" s="27"/>
      <c r="G200" t="str">
        <f t="shared" ref="G200" si="41">_xlfn.CONCAT(H200:M200)</f>
        <v>YYBNBzd</v>
      </c>
      <c r="H200" s="648" t="s">
        <v>340</v>
      </c>
      <c r="I200" s="648" t="s">
        <v>340</v>
      </c>
      <c r="J200" s="648" t="s">
        <v>14</v>
      </c>
      <c r="K200" s="648" t="s">
        <v>75</v>
      </c>
      <c r="L200" s="648" t="s">
        <v>14</v>
      </c>
      <c r="M200" s="648" t="s">
        <v>918</v>
      </c>
      <c r="N200" t="b">
        <f>AND(COUNTIF(G201:$G$239,G200))</f>
        <v>0</v>
      </c>
      <c r="O200" s="34" t="s">
        <v>343</v>
      </c>
      <c r="P200" s="34"/>
      <c r="R200" s="248" t="b">
        <v>1</v>
      </c>
      <c r="T200" s="248">
        <f t="shared" si="29"/>
        <v>1</v>
      </c>
      <c r="V200" s="230">
        <f t="shared" si="30"/>
        <v>0</v>
      </c>
      <c r="AX200" s="17"/>
      <c r="AY200" s="9"/>
      <c r="AZ200" s="9"/>
      <c r="BA200" s="9"/>
    </row>
    <row r="201" spans="1:53" ht="15" outlineLevel="1" x14ac:dyDescent="0.25">
      <c r="A201" s="7"/>
      <c r="B201" s="8"/>
      <c r="C201" s="18"/>
      <c r="D201" s="18"/>
      <c r="E201" s="18"/>
      <c r="F201" s="27"/>
      <c r="G201" t="str">
        <f t="shared" si="28"/>
        <v>YYBNBr</v>
      </c>
      <c r="H201" s="648" t="s">
        <v>340</v>
      </c>
      <c r="I201" s="648" t="s">
        <v>340</v>
      </c>
      <c r="J201" s="648" t="s">
        <v>14</v>
      </c>
      <c r="K201" s="648" t="s">
        <v>75</v>
      </c>
      <c r="L201" s="648" t="s">
        <v>14</v>
      </c>
      <c r="M201" s="648" t="s">
        <v>63</v>
      </c>
      <c r="N201" t="b">
        <f>AND(COUNTIF(G202:$G$239,G201))</f>
        <v>0</v>
      </c>
      <c r="O201" s="34" t="s">
        <v>343</v>
      </c>
      <c r="P201" s="34" t="s">
        <v>1169</v>
      </c>
      <c r="R201" s="248" t="b">
        <v>1</v>
      </c>
      <c r="T201" s="248">
        <f t="shared" si="29"/>
        <v>1</v>
      </c>
      <c r="V201" s="230">
        <f t="shared" si="30"/>
        <v>0</v>
      </c>
      <c r="AX201" s="17"/>
      <c r="AY201" s="9"/>
      <c r="AZ201" s="9"/>
      <c r="BA201" s="9"/>
    </row>
    <row r="202" spans="1:53" ht="15" outlineLevel="1" x14ac:dyDescent="0.25">
      <c r="A202" s="7"/>
      <c r="B202" s="8"/>
      <c r="C202" s="18"/>
      <c r="D202" s="18"/>
      <c r="E202" s="18"/>
      <c r="F202" s="27"/>
      <c r="G202" t="str">
        <f t="shared" ref="G202:G208" si="42">_xlfn.CONCAT(H202:M202)</f>
        <v>YYBNBrd</v>
      </c>
      <c r="H202" s="648" t="s">
        <v>340</v>
      </c>
      <c r="I202" s="648" t="s">
        <v>340</v>
      </c>
      <c r="J202" s="648" t="s">
        <v>14</v>
      </c>
      <c r="K202" s="648" t="s">
        <v>75</v>
      </c>
      <c r="L202" s="648" t="s">
        <v>14</v>
      </c>
      <c r="M202" s="648" t="s">
        <v>919</v>
      </c>
      <c r="N202" t="b">
        <f>AND(COUNTIF(G203:$G$239,G202))</f>
        <v>0</v>
      </c>
      <c r="O202" s="34" t="s">
        <v>343</v>
      </c>
      <c r="P202" s="34" t="s">
        <v>1169</v>
      </c>
      <c r="R202" s="248" t="b">
        <v>1</v>
      </c>
      <c r="T202" s="248">
        <f t="shared" si="29"/>
        <v>1</v>
      </c>
      <c r="V202" s="230">
        <f t="shared" si="30"/>
        <v>0</v>
      </c>
      <c r="AX202" s="17"/>
      <c r="AY202" s="9"/>
      <c r="AZ202" s="9"/>
      <c r="BA202" s="9"/>
    </row>
    <row r="203" spans="1:53" ht="15" outlineLevel="1" x14ac:dyDescent="0.25">
      <c r="A203" s="7"/>
      <c r="B203" s="8"/>
      <c r="C203" s="18"/>
      <c r="D203" s="18"/>
      <c r="E203" s="18"/>
      <c r="F203" s="27"/>
      <c r="G203" t="str">
        <f t="shared" si="42"/>
        <v>YYBNBl</v>
      </c>
      <c r="H203" s="648" t="s">
        <v>340</v>
      </c>
      <c r="I203" s="648" t="s">
        <v>340</v>
      </c>
      <c r="J203" s="648" t="s">
        <v>14</v>
      </c>
      <c r="K203" s="648" t="s">
        <v>75</v>
      </c>
      <c r="L203" s="648" t="s">
        <v>14</v>
      </c>
      <c r="M203" s="648" t="s">
        <v>68</v>
      </c>
      <c r="N203" t="b">
        <f>AND(COUNTIF(G204:$G$239,G203))</f>
        <v>0</v>
      </c>
      <c r="O203" s="34" t="s">
        <v>1170</v>
      </c>
      <c r="R203" s="248" t="b">
        <v>1</v>
      </c>
      <c r="T203" s="248">
        <f t="shared" si="29"/>
        <v>1</v>
      </c>
      <c r="V203" s="230">
        <f t="shared" si="30"/>
        <v>0</v>
      </c>
      <c r="AX203" s="17"/>
      <c r="AY203" s="9"/>
      <c r="AZ203" s="9"/>
      <c r="BA203" s="9"/>
    </row>
    <row r="204" spans="1:53" ht="15" outlineLevel="1" x14ac:dyDescent="0.25">
      <c r="A204" s="7"/>
      <c r="B204" s="8"/>
      <c r="C204" s="18"/>
      <c r="D204" s="18"/>
      <c r="E204" s="18"/>
      <c r="F204" s="27"/>
      <c r="G204" t="str">
        <f t="shared" si="42"/>
        <v>YYNBLb</v>
      </c>
      <c r="H204" s="648" t="s">
        <v>340</v>
      </c>
      <c r="I204" s="648" t="s">
        <v>340</v>
      </c>
      <c r="J204" s="648" t="s">
        <v>75</v>
      </c>
      <c r="K204" s="648" t="s">
        <v>14</v>
      </c>
      <c r="L204" s="648" t="s">
        <v>16</v>
      </c>
      <c r="M204" s="648" t="s">
        <v>67</v>
      </c>
      <c r="N204" t="b">
        <f>AND(COUNTIF(G206:$G$239,G204))</f>
        <v>0</v>
      </c>
      <c r="O204" s="34" t="s">
        <v>1170</v>
      </c>
      <c r="R204" s="248" t="b">
        <v>1</v>
      </c>
      <c r="T204" s="248">
        <f t="shared" si="29"/>
        <v>1</v>
      </c>
      <c r="V204" s="230">
        <f t="shared" si="30"/>
        <v>0</v>
      </c>
      <c r="AX204" s="17"/>
      <c r="AY204" s="9"/>
      <c r="AZ204" s="9"/>
      <c r="BA204" s="9"/>
    </row>
    <row r="205" spans="1:53" ht="15" outlineLevel="1" x14ac:dyDescent="0.25">
      <c r="A205" s="7"/>
      <c r="B205" s="8"/>
      <c r="C205" s="18"/>
      <c r="D205" s="18"/>
      <c r="E205" s="18"/>
      <c r="F205" s="27"/>
      <c r="G205" t="str">
        <f t="shared" ref="G205" si="43">_xlfn.CONCAT(H205:M205)</f>
        <v>YYNBLbd</v>
      </c>
      <c r="H205" s="648" t="s">
        <v>340</v>
      </c>
      <c r="I205" s="648" t="s">
        <v>340</v>
      </c>
      <c r="J205" s="648" t="s">
        <v>75</v>
      </c>
      <c r="K205" s="648" t="s">
        <v>14</v>
      </c>
      <c r="L205" s="648" t="s">
        <v>16</v>
      </c>
      <c r="M205" s="648" t="s">
        <v>916</v>
      </c>
      <c r="N205" t="b">
        <f>AND(COUNTIF(G208:$G$239,G205))</f>
        <v>0</v>
      </c>
      <c r="O205" s="34" t="s">
        <v>1170</v>
      </c>
      <c r="R205" s="248" t="b">
        <v>1</v>
      </c>
      <c r="T205" s="248">
        <f t="shared" si="29"/>
        <v>1</v>
      </c>
      <c r="V205" s="230">
        <f t="shared" si="30"/>
        <v>0</v>
      </c>
      <c r="AX205" s="17"/>
      <c r="AY205" s="9"/>
      <c r="AZ205" s="9"/>
      <c r="BA205" s="9"/>
    </row>
    <row r="206" spans="1:53" ht="15" outlineLevel="1" x14ac:dyDescent="0.25">
      <c r="A206" s="7"/>
      <c r="B206" s="8"/>
      <c r="C206" s="18"/>
      <c r="D206" s="18"/>
      <c r="E206" s="18"/>
      <c r="F206" s="27"/>
      <c r="G206" t="str">
        <f t="shared" si="42"/>
        <v>YYBLBz</v>
      </c>
      <c r="H206" s="648" t="s">
        <v>340</v>
      </c>
      <c r="I206" s="648" t="s">
        <v>340</v>
      </c>
      <c r="J206" s="648" t="s">
        <v>14</v>
      </c>
      <c r="K206" s="648" t="s">
        <v>16</v>
      </c>
      <c r="L206" s="648" t="s">
        <v>14</v>
      </c>
      <c r="M206" s="648" t="s">
        <v>71</v>
      </c>
      <c r="N206" t="b">
        <f>AND(COUNTIF(G208:$G$239,G206))</f>
        <v>0</v>
      </c>
      <c r="O206" s="34" t="s">
        <v>1170</v>
      </c>
      <c r="R206" s="248" t="b">
        <v>1</v>
      </c>
      <c r="T206" s="248">
        <f t="shared" si="29"/>
        <v>1</v>
      </c>
      <c r="V206" s="230">
        <f t="shared" si="30"/>
        <v>0</v>
      </c>
      <c r="AX206" s="17"/>
      <c r="AY206" s="9"/>
      <c r="AZ206" s="9"/>
      <c r="BA206" s="9"/>
    </row>
    <row r="207" spans="1:53" ht="15" outlineLevel="1" x14ac:dyDescent="0.25">
      <c r="A207" s="7"/>
      <c r="B207" s="8"/>
      <c r="C207" s="18"/>
      <c r="D207" s="18"/>
      <c r="E207" s="18"/>
      <c r="F207" s="27"/>
      <c r="G207" t="str">
        <f t="shared" ref="G207" si="44">_xlfn.CONCAT(H207:M207)</f>
        <v>YYBLBzd</v>
      </c>
      <c r="H207" s="648" t="s">
        <v>340</v>
      </c>
      <c r="I207" s="648" t="s">
        <v>340</v>
      </c>
      <c r="J207" s="648" t="s">
        <v>14</v>
      </c>
      <c r="K207" s="648" t="s">
        <v>16</v>
      </c>
      <c r="L207" s="648" t="s">
        <v>14</v>
      </c>
      <c r="M207" s="648" t="s">
        <v>918</v>
      </c>
      <c r="N207" t="b">
        <f>AND(COUNTIF(G210:$G$239,G207))</f>
        <v>0</v>
      </c>
      <c r="O207" s="34" t="s">
        <v>1170</v>
      </c>
      <c r="R207" s="248" t="b">
        <v>1</v>
      </c>
      <c r="T207" s="248">
        <f t="shared" si="29"/>
        <v>1</v>
      </c>
      <c r="V207" s="230">
        <f t="shared" si="30"/>
        <v>0</v>
      </c>
      <c r="AX207" s="17"/>
      <c r="AY207" s="9"/>
      <c r="AZ207" s="9"/>
      <c r="BA207" s="9"/>
    </row>
    <row r="208" spans="1:53" ht="15" outlineLevel="1" x14ac:dyDescent="0.25">
      <c r="A208" s="7"/>
      <c r="B208" s="8"/>
      <c r="C208" s="18"/>
      <c r="D208" s="18"/>
      <c r="E208" s="18"/>
      <c r="F208" s="27"/>
      <c r="G208" t="str">
        <f t="shared" si="42"/>
        <v>YYLBNb</v>
      </c>
      <c r="H208" s="648" t="s">
        <v>340</v>
      </c>
      <c r="I208" s="648" t="s">
        <v>340</v>
      </c>
      <c r="J208" s="648" t="s">
        <v>16</v>
      </c>
      <c r="K208" s="648" t="s">
        <v>14</v>
      </c>
      <c r="L208" s="648" t="s">
        <v>75</v>
      </c>
      <c r="M208" s="648" t="s">
        <v>67</v>
      </c>
      <c r="N208" t="b">
        <f>AND(COUNTIF(G210:$G$239,G208))</f>
        <v>0</v>
      </c>
      <c r="O208" s="34" t="s">
        <v>1170</v>
      </c>
      <c r="R208" s="248" t="b">
        <v>1</v>
      </c>
      <c r="T208" s="248">
        <f t="shared" si="29"/>
        <v>1</v>
      </c>
      <c r="V208" s="230">
        <f t="shared" si="30"/>
        <v>0</v>
      </c>
      <c r="AX208" s="17"/>
      <c r="AY208" s="9"/>
      <c r="AZ208" s="9"/>
      <c r="BA208" s="9"/>
    </row>
    <row r="209" spans="1:53" ht="15" outlineLevel="1" x14ac:dyDescent="0.25">
      <c r="A209" s="7"/>
      <c r="B209" s="8"/>
      <c r="C209" s="18"/>
      <c r="D209" s="18"/>
      <c r="E209" s="18"/>
      <c r="F209" s="27"/>
      <c r="G209" t="str">
        <f t="shared" ref="G209" si="45">_xlfn.CONCAT(H209:M209)</f>
        <v>YYLBNbd</v>
      </c>
      <c r="H209" s="648" t="s">
        <v>340</v>
      </c>
      <c r="I209" s="648" t="s">
        <v>340</v>
      </c>
      <c r="J209" s="648" t="s">
        <v>16</v>
      </c>
      <c r="K209" s="648" t="s">
        <v>14</v>
      </c>
      <c r="L209" s="648" t="s">
        <v>75</v>
      </c>
      <c r="M209" s="648" t="s">
        <v>916</v>
      </c>
      <c r="N209" t="b">
        <f>AND(COUNTIF(G211:$G$239,G209))</f>
        <v>0</v>
      </c>
      <c r="O209" s="34" t="s">
        <v>1170</v>
      </c>
      <c r="R209" s="248" t="b">
        <v>1</v>
      </c>
      <c r="T209" s="248">
        <f t="shared" si="29"/>
        <v>1</v>
      </c>
      <c r="V209" s="230">
        <f t="shared" si="30"/>
        <v>0</v>
      </c>
      <c r="AX209" s="17"/>
      <c r="AY209" s="9"/>
      <c r="AZ209" s="9"/>
      <c r="BA209" s="9"/>
    </row>
    <row r="210" spans="1:53" ht="15" outlineLevel="1" x14ac:dyDescent="0.25">
      <c r="A210" s="7"/>
      <c r="B210" s="8"/>
      <c r="C210" s="18"/>
      <c r="D210" s="18"/>
      <c r="E210" s="18"/>
      <c r="F210" s="27"/>
      <c r="G210" t="str">
        <f t="shared" ref="G210:G212" si="46">_xlfn.CONCAT(H210:M210)</f>
        <v>YYNWNw</v>
      </c>
      <c r="H210" s="648" t="s">
        <v>340</v>
      </c>
      <c r="I210" s="648" t="s">
        <v>340</v>
      </c>
      <c r="J210" s="648" t="s">
        <v>75</v>
      </c>
      <c r="K210" s="648" t="s">
        <v>8</v>
      </c>
      <c r="L210" s="648" t="s">
        <v>75</v>
      </c>
      <c r="M210" s="649" t="s">
        <v>64</v>
      </c>
      <c r="N210" t="b">
        <f>AND(COUNTIF(G211:$G$239,G210))</f>
        <v>0</v>
      </c>
      <c r="O210" s="34" t="s">
        <v>1165</v>
      </c>
      <c r="R210" s="248" t="b">
        <v>1</v>
      </c>
      <c r="T210" s="248">
        <f t="shared" si="29"/>
        <v>1</v>
      </c>
      <c r="V210" s="230">
        <f t="shared" si="30"/>
        <v>0</v>
      </c>
      <c r="AX210" s="17"/>
      <c r="AY210" s="9"/>
      <c r="AZ210" s="9"/>
      <c r="BA210" s="9"/>
    </row>
    <row r="211" spans="1:53" ht="15" outlineLevel="1" x14ac:dyDescent="0.25">
      <c r="A211" s="7"/>
      <c r="B211" s="8"/>
      <c r="C211" s="18"/>
      <c r="D211" s="18"/>
      <c r="E211" s="18"/>
      <c r="F211" s="27"/>
      <c r="G211" t="str">
        <f t="shared" ref="G211" si="47">_xlfn.CONCAT(H211:M211)</f>
        <v>YYNWNwd</v>
      </c>
      <c r="H211" s="648" t="s">
        <v>340</v>
      </c>
      <c r="I211" s="648" t="s">
        <v>340</v>
      </c>
      <c r="J211" s="648" t="s">
        <v>75</v>
      </c>
      <c r="K211" s="648" t="s">
        <v>8</v>
      </c>
      <c r="L211" s="648" t="s">
        <v>75</v>
      </c>
      <c r="M211" s="649" t="s">
        <v>915</v>
      </c>
      <c r="N211" t="b">
        <f>AND(COUNTIF(G212:$G$239,G211))</f>
        <v>0</v>
      </c>
      <c r="O211" s="34" t="s">
        <v>1165</v>
      </c>
      <c r="R211" s="248" t="b">
        <v>1</v>
      </c>
      <c r="T211" s="248">
        <f t="shared" si="29"/>
        <v>1</v>
      </c>
      <c r="V211" s="230">
        <f t="shared" si="30"/>
        <v>0</v>
      </c>
      <c r="AX211" s="17"/>
      <c r="AY211" s="9"/>
      <c r="AZ211" s="9"/>
      <c r="BA211" s="9"/>
    </row>
    <row r="212" spans="1:53" ht="15" outlineLevel="1" x14ac:dyDescent="0.25">
      <c r="A212" s="7"/>
      <c r="B212" s="8"/>
      <c r="C212" s="18"/>
      <c r="D212" s="18"/>
      <c r="E212" s="18"/>
      <c r="F212" s="27"/>
      <c r="G212" t="str">
        <f t="shared" si="46"/>
        <v>YYWNWz</v>
      </c>
      <c r="H212" s="648" t="s">
        <v>340</v>
      </c>
      <c r="I212" s="648" t="s">
        <v>340</v>
      </c>
      <c r="J212" s="648" t="s">
        <v>8</v>
      </c>
      <c r="K212" s="648" t="s">
        <v>75</v>
      </c>
      <c r="L212" s="648" t="s">
        <v>8</v>
      </c>
      <c r="M212" s="648" t="s">
        <v>71</v>
      </c>
      <c r="N212" t="b">
        <f>AND(COUNTIF(G213:$G$239,G212))</f>
        <v>0</v>
      </c>
      <c r="O212" s="34" t="s">
        <v>1165</v>
      </c>
      <c r="R212" s="248" t="b">
        <v>1</v>
      </c>
      <c r="T212" s="248">
        <f t="shared" si="29"/>
        <v>1</v>
      </c>
      <c r="V212" s="230">
        <f t="shared" si="30"/>
        <v>0</v>
      </c>
      <c r="AX212" s="17"/>
      <c r="AY212" s="9"/>
      <c r="AZ212" s="9"/>
      <c r="BA212" s="9"/>
    </row>
    <row r="213" spans="1:53" ht="15" outlineLevel="1" x14ac:dyDescent="0.25">
      <c r="A213" s="7"/>
      <c r="B213" s="8"/>
      <c r="C213" s="18"/>
      <c r="D213" s="18"/>
      <c r="E213" s="18"/>
      <c r="F213" s="27"/>
      <c r="G213" t="str">
        <f t="shared" ref="G213" si="48">_xlfn.CONCAT(H213:M213)</f>
        <v>YYWNWzd</v>
      </c>
      <c r="H213" s="648" t="s">
        <v>340</v>
      </c>
      <c r="I213" s="648" t="s">
        <v>340</v>
      </c>
      <c r="J213" s="648" t="s">
        <v>8</v>
      </c>
      <c r="K213" s="648" t="s">
        <v>75</v>
      </c>
      <c r="L213" s="648" t="s">
        <v>8</v>
      </c>
      <c r="M213" s="648" t="s">
        <v>918</v>
      </c>
      <c r="N213" t="b">
        <f>AND(COUNTIF(G214:$G$239,G213))</f>
        <v>0</v>
      </c>
      <c r="O213" s="34" t="s">
        <v>1165</v>
      </c>
      <c r="R213" s="248" t="b">
        <v>1</v>
      </c>
      <c r="T213" s="248">
        <f t="shared" si="29"/>
        <v>1</v>
      </c>
      <c r="V213" s="230">
        <f t="shared" si="30"/>
        <v>0</v>
      </c>
      <c r="AX213" s="17"/>
      <c r="AY213" s="9"/>
      <c r="AZ213" s="9"/>
      <c r="BA213" s="9"/>
    </row>
    <row r="214" spans="1:53" ht="15" outlineLevel="1" x14ac:dyDescent="0.25">
      <c r="A214" s="7"/>
      <c r="B214" s="8"/>
      <c r="C214" s="18"/>
      <c r="D214" s="18"/>
      <c r="E214" s="18"/>
      <c r="F214" s="27"/>
      <c r="G214" t="str">
        <f t="shared" si="28"/>
        <v>YYNWBr</v>
      </c>
      <c r="H214" s="648" t="s">
        <v>340</v>
      </c>
      <c r="I214" s="648" t="s">
        <v>340</v>
      </c>
      <c r="J214" s="648" t="s">
        <v>75</v>
      </c>
      <c r="K214" s="648" t="s">
        <v>8</v>
      </c>
      <c r="L214" s="648" t="s">
        <v>14</v>
      </c>
      <c r="M214" s="648" t="s">
        <v>63</v>
      </c>
      <c r="N214" t="b">
        <f>AND(COUNTIF(G215:$G$239,G214))</f>
        <v>0</v>
      </c>
      <c r="O214" s="34" t="s">
        <v>792</v>
      </c>
      <c r="P214" s="34" t="s">
        <v>1171</v>
      </c>
      <c r="R214" s="248" t="b">
        <v>1</v>
      </c>
      <c r="T214" s="248">
        <f t="shared" si="29"/>
        <v>1</v>
      </c>
      <c r="V214" s="230">
        <f t="shared" si="30"/>
        <v>0</v>
      </c>
      <c r="AX214" s="17"/>
      <c r="AY214" s="9"/>
      <c r="AZ214" s="9"/>
      <c r="BA214" s="9"/>
    </row>
    <row r="215" spans="1:53" ht="15" outlineLevel="1" x14ac:dyDescent="0.25">
      <c r="A215" s="7"/>
      <c r="B215" s="8"/>
      <c r="C215" s="18"/>
      <c r="D215" s="18"/>
      <c r="E215" s="18"/>
      <c r="F215" s="27"/>
      <c r="G215" t="str">
        <f t="shared" ref="G215" si="49">_xlfn.CONCAT(H215:M215)</f>
        <v>YYNWBrd</v>
      </c>
      <c r="H215" s="648" t="s">
        <v>340</v>
      </c>
      <c r="I215" s="648" t="s">
        <v>340</v>
      </c>
      <c r="J215" s="648" t="s">
        <v>75</v>
      </c>
      <c r="K215" s="648" t="s">
        <v>8</v>
      </c>
      <c r="L215" s="648" t="s">
        <v>14</v>
      </c>
      <c r="M215" s="648" t="s">
        <v>919</v>
      </c>
      <c r="N215" t="b">
        <f>AND(COUNTIF(G216:$G$239,G215))</f>
        <v>0</v>
      </c>
      <c r="O215" s="34" t="s">
        <v>792</v>
      </c>
      <c r="P215" s="34" t="s">
        <v>1171</v>
      </c>
      <c r="R215" s="248" t="b">
        <v>1</v>
      </c>
      <c r="T215" s="248">
        <f t="shared" si="29"/>
        <v>1</v>
      </c>
      <c r="V215" s="230">
        <f t="shared" si="30"/>
        <v>0</v>
      </c>
      <c r="AX215" s="17"/>
      <c r="AY215" s="9"/>
      <c r="AZ215" s="9"/>
      <c r="BA215" s="9"/>
    </row>
    <row r="216" spans="1:53" ht="15" outlineLevel="1" x14ac:dyDescent="0.25">
      <c r="A216" s="7"/>
      <c r="B216" s="8"/>
      <c r="C216" s="18"/>
      <c r="D216" s="18"/>
      <c r="E216" s="18"/>
      <c r="F216" s="27"/>
      <c r="G216" t="str">
        <f t="shared" si="28"/>
        <v>YYWBNw</v>
      </c>
      <c r="H216" s="648" t="s">
        <v>340</v>
      </c>
      <c r="I216" s="648" t="s">
        <v>340</v>
      </c>
      <c r="J216" s="648" t="s">
        <v>8</v>
      </c>
      <c r="K216" s="648" t="s">
        <v>14</v>
      </c>
      <c r="L216" s="648" t="s">
        <v>75</v>
      </c>
      <c r="M216" s="648" t="s">
        <v>64</v>
      </c>
      <c r="N216" t="b">
        <f>AND(COUNTIF(G217:$G$239,G216))</f>
        <v>0</v>
      </c>
      <c r="O216" s="34" t="s">
        <v>792</v>
      </c>
      <c r="P216" s="34" t="s">
        <v>1171</v>
      </c>
      <c r="Q216" s="34" t="s">
        <v>994</v>
      </c>
      <c r="R216" s="248" t="b">
        <v>1</v>
      </c>
      <c r="T216" s="248">
        <f t="shared" si="29"/>
        <v>1</v>
      </c>
      <c r="V216" s="230">
        <f t="shared" si="30"/>
        <v>0</v>
      </c>
      <c r="AX216" s="17"/>
      <c r="AY216" s="9"/>
      <c r="AZ216" s="9"/>
      <c r="BA216" s="9"/>
    </row>
    <row r="217" spans="1:53" ht="15" outlineLevel="1" x14ac:dyDescent="0.25">
      <c r="A217" s="7"/>
      <c r="B217" s="8"/>
      <c r="C217" s="18"/>
      <c r="D217" s="18"/>
      <c r="E217" s="18"/>
      <c r="F217" s="27"/>
      <c r="G217" t="str">
        <f t="shared" ref="G217" si="50">_xlfn.CONCAT(H217:M217)</f>
        <v>YYWBNwd</v>
      </c>
      <c r="H217" s="648" t="s">
        <v>340</v>
      </c>
      <c r="I217" s="648" t="s">
        <v>340</v>
      </c>
      <c r="J217" s="648" t="s">
        <v>8</v>
      </c>
      <c r="K217" s="648" t="s">
        <v>14</v>
      </c>
      <c r="L217" s="648" t="s">
        <v>75</v>
      </c>
      <c r="M217" s="648" t="s">
        <v>915</v>
      </c>
      <c r="N217" t="b">
        <f>AND(COUNTIF(G218:$G$239,G217))</f>
        <v>0</v>
      </c>
      <c r="O217" s="34" t="s">
        <v>792</v>
      </c>
      <c r="P217" s="34" t="s">
        <v>1171</v>
      </c>
      <c r="Q217" s="34" t="s">
        <v>994</v>
      </c>
      <c r="R217" s="248" t="b">
        <v>1</v>
      </c>
      <c r="T217" s="248">
        <f t="shared" si="29"/>
        <v>1</v>
      </c>
      <c r="V217" s="230">
        <f t="shared" si="30"/>
        <v>0</v>
      </c>
      <c r="AX217" s="17"/>
      <c r="AY217" s="9"/>
      <c r="AZ217" s="9"/>
      <c r="BA217" s="9"/>
    </row>
    <row r="218" spans="1:53" ht="15" outlineLevel="1" x14ac:dyDescent="0.25">
      <c r="A218" s="7"/>
      <c r="B218" s="8"/>
      <c r="C218" s="18"/>
      <c r="D218" s="18"/>
      <c r="E218" s="18"/>
      <c r="F218" s="27"/>
      <c r="G218" t="str">
        <f t="shared" si="28"/>
        <v>YYBNWb</v>
      </c>
      <c r="H218" s="648" t="s">
        <v>340</v>
      </c>
      <c r="I218" s="648" t="s">
        <v>340</v>
      </c>
      <c r="J218" s="648" t="s">
        <v>14</v>
      </c>
      <c r="K218" s="648" t="s">
        <v>75</v>
      </c>
      <c r="L218" s="648" t="s">
        <v>8</v>
      </c>
      <c r="M218" s="648" t="s">
        <v>67</v>
      </c>
      <c r="N218" t="b">
        <f>AND(COUNTIF(G219:$G$239,G218))</f>
        <v>0</v>
      </c>
      <c r="O218" s="34" t="s">
        <v>792</v>
      </c>
      <c r="P218" s="34" t="s">
        <v>1171</v>
      </c>
      <c r="R218" s="248" t="b">
        <v>1</v>
      </c>
      <c r="T218" s="248">
        <f t="shared" si="29"/>
        <v>1</v>
      </c>
      <c r="V218" s="230">
        <f t="shared" si="30"/>
        <v>0</v>
      </c>
      <c r="AX218" s="17"/>
      <c r="AY218" s="9"/>
      <c r="AZ218" s="9"/>
      <c r="BA218" s="9"/>
    </row>
    <row r="219" spans="1:53" ht="15" outlineLevel="1" x14ac:dyDescent="0.25">
      <c r="A219" s="7"/>
      <c r="B219" s="8"/>
      <c r="C219" s="18"/>
      <c r="D219" s="18"/>
      <c r="E219" s="18"/>
      <c r="F219" s="27"/>
      <c r="G219" t="str">
        <f t="shared" ref="G219:G226" si="51">_xlfn.CONCAT(H219:M219)</f>
        <v>YYBNWbd</v>
      </c>
      <c r="H219" s="648" t="s">
        <v>340</v>
      </c>
      <c r="I219" s="648" t="s">
        <v>340</v>
      </c>
      <c r="J219" s="648" t="s">
        <v>14</v>
      </c>
      <c r="K219" s="648" t="s">
        <v>75</v>
      </c>
      <c r="L219" s="648" t="s">
        <v>8</v>
      </c>
      <c r="M219" s="648" t="s">
        <v>916</v>
      </c>
      <c r="N219" t="b">
        <f>AND(COUNTIF(G227:$G$239,G219))</f>
        <v>0</v>
      </c>
      <c r="O219" s="34" t="s">
        <v>792</v>
      </c>
      <c r="P219" s="34" t="s">
        <v>1171</v>
      </c>
      <c r="R219" s="248" t="b">
        <v>1</v>
      </c>
      <c r="T219" s="248">
        <f t="shared" si="29"/>
        <v>1</v>
      </c>
      <c r="V219" s="230">
        <f t="shared" si="30"/>
        <v>0</v>
      </c>
      <c r="AX219" s="17"/>
      <c r="AY219" s="9"/>
      <c r="AZ219" s="9"/>
      <c r="BA219" s="9"/>
    </row>
    <row r="220" spans="1:53" ht="15" outlineLevel="1" x14ac:dyDescent="0.25">
      <c r="A220" s="7"/>
      <c r="B220" s="8"/>
      <c r="C220" s="18"/>
      <c r="D220" s="18"/>
      <c r="E220" s="18"/>
      <c r="F220" s="27"/>
      <c r="G220" t="str">
        <f t="shared" si="51"/>
        <v>YYNWBl</v>
      </c>
      <c r="H220" s="648" t="s">
        <v>340</v>
      </c>
      <c r="I220" s="648" t="s">
        <v>340</v>
      </c>
      <c r="J220" s="648" t="s">
        <v>75</v>
      </c>
      <c r="K220" s="648" t="s">
        <v>8</v>
      </c>
      <c r="L220" s="648" t="s">
        <v>14</v>
      </c>
      <c r="M220" s="648" t="s">
        <v>68</v>
      </c>
      <c r="N220" t="b">
        <f>AND(COUNTIF(G228:$G$239,G220))</f>
        <v>0</v>
      </c>
      <c r="O220" s="34" t="s">
        <v>1171</v>
      </c>
      <c r="R220" s="248" t="b">
        <v>1</v>
      </c>
      <c r="T220" s="248">
        <f t="shared" si="29"/>
        <v>1</v>
      </c>
      <c r="V220" s="230">
        <f t="shared" si="30"/>
        <v>0</v>
      </c>
      <c r="AX220" s="17"/>
      <c r="AY220" s="9"/>
      <c r="AZ220" s="9"/>
      <c r="BA220" s="9"/>
    </row>
    <row r="221" spans="1:53" ht="15" outlineLevel="1" x14ac:dyDescent="0.25">
      <c r="A221" s="7"/>
      <c r="B221" s="8"/>
      <c r="C221" s="18"/>
      <c r="D221" s="18"/>
      <c r="E221" s="18"/>
      <c r="F221" s="27"/>
      <c r="G221" t="str">
        <f t="shared" si="51"/>
        <v>YYWBLw</v>
      </c>
      <c r="H221" s="648" t="s">
        <v>340</v>
      </c>
      <c r="I221" s="648" t="s">
        <v>340</v>
      </c>
      <c r="J221" s="648" t="s">
        <v>8</v>
      </c>
      <c r="K221" s="648" t="s">
        <v>14</v>
      </c>
      <c r="L221" s="648" t="s">
        <v>16</v>
      </c>
      <c r="M221" s="648" t="s">
        <v>64</v>
      </c>
      <c r="N221" t="b">
        <f>AND(COUNTIF(G229:$G$239,G221))</f>
        <v>0</v>
      </c>
      <c r="O221" s="34" t="s">
        <v>1171</v>
      </c>
      <c r="R221" s="248" t="b">
        <v>1</v>
      </c>
      <c r="T221" s="248">
        <f t="shared" si="29"/>
        <v>1</v>
      </c>
      <c r="V221" s="230">
        <f t="shared" si="30"/>
        <v>0</v>
      </c>
      <c r="AX221" s="17"/>
      <c r="AY221" s="9"/>
      <c r="AZ221" s="9"/>
      <c r="BA221" s="9"/>
    </row>
    <row r="222" spans="1:53" ht="15" outlineLevel="1" x14ac:dyDescent="0.25">
      <c r="A222" s="7"/>
      <c r="B222" s="8"/>
      <c r="C222" s="18"/>
      <c r="D222" s="18"/>
      <c r="E222" s="18"/>
      <c r="F222" s="27"/>
      <c r="G222" t="str">
        <f t="shared" si="51"/>
        <v>YYWBLwd</v>
      </c>
      <c r="H222" s="648" t="s">
        <v>340</v>
      </c>
      <c r="I222" s="648" t="s">
        <v>340</v>
      </c>
      <c r="J222" s="648" t="s">
        <v>8</v>
      </c>
      <c r="K222" s="648" t="s">
        <v>14</v>
      </c>
      <c r="L222" s="648" t="s">
        <v>16</v>
      </c>
      <c r="M222" s="648" t="s">
        <v>915</v>
      </c>
      <c r="N222" t="b">
        <f>AND(COUNTIF(G230:$G$239,G222))</f>
        <v>0</v>
      </c>
      <c r="O222" s="34" t="s">
        <v>1171</v>
      </c>
      <c r="R222" s="248" t="b">
        <v>1</v>
      </c>
      <c r="T222" s="248">
        <f t="shared" si="29"/>
        <v>1</v>
      </c>
      <c r="V222" s="230">
        <f t="shared" si="30"/>
        <v>0</v>
      </c>
      <c r="AX222" s="17"/>
      <c r="AY222" s="9"/>
      <c r="AZ222" s="9"/>
      <c r="BA222" s="9"/>
    </row>
    <row r="223" spans="1:53" ht="15" outlineLevel="1" x14ac:dyDescent="0.25">
      <c r="A223" s="7"/>
      <c r="B223" s="8"/>
      <c r="C223" s="18"/>
      <c r="D223" s="18"/>
      <c r="E223" s="18"/>
      <c r="F223" s="27"/>
      <c r="G223" t="str">
        <f t="shared" si="51"/>
        <v>YYBLWb</v>
      </c>
      <c r="H223" s="648" t="s">
        <v>340</v>
      </c>
      <c r="I223" s="648" t="s">
        <v>340</v>
      </c>
      <c r="J223" s="648" t="s">
        <v>14</v>
      </c>
      <c r="K223" s="648" t="s">
        <v>16</v>
      </c>
      <c r="L223" s="648" t="s">
        <v>8</v>
      </c>
      <c r="M223" s="648" t="s">
        <v>67</v>
      </c>
      <c r="N223" t="b">
        <f>AND(COUNTIF(G230:$G$239,G223))</f>
        <v>0</v>
      </c>
      <c r="O223" s="34" t="s">
        <v>1171</v>
      </c>
      <c r="R223" s="248" t="b">
        <v>1</v>
      </c>
      <c r="T223" s="248">
        <f t="shared" si="29"/>
        <v>1</v>
      </c>
      <c r="V223" s="230">
        <f t="shared" si="30"/>
        <v>0</v>
      </c>
      <c r="AX223" s="17"/>
      <c r="AY223" s="9"/>
      <c r="AZ223" s="9"/>
      <c r="BA223" s="9"/>
    </row>
    <row r="224" spans="1:53" ht="15" outlineLevel="1" x14ac:dyDescent="0.25">
      <c r="A224" s="7"/>
      <c r="B224" s="8"/>
      <c r="C224" s="18"/>
      <c r="D224" s="18"/>
      <c r="E224" s="18"/>
      <c r="F224" s="27"/>
      <c r="G224" t="str">
        <f t="shared" si="51"/>
        <v>YYBLWbd</v>
      </c>
      <c r="H224" s="648" t="s">
        <v>340</v>
      </c>
      <c r="I224" s="648" t="s">
        <v>340</v>
      </c>
      <c r="J224" s="648" t="s">
        <v>14</v>
      </c>
      <c r="K224" s="648" t="s">
        <v>16</v>
      </c>
      <c r="L224" s="648" t="s">
        <v>8</v>
      </c>
      <c r="M224" s="648" t="s">
        <v>916</v>
      </c>
      <c r="N224" t="b">
        <f>AND(COUNTIF(G231:$G$239,G224))</f>
        <v>0</v>
      </c>
      <c r="O224" s="34" t="s">
        <v>1171</v>
      </c>
      <c r="R224" s="248" t="b">
        <v>1</v>
      </c>
      <c r="T224" s="248">
        <f t="shared" si="29"/>
        <v>1</v>
      </c>
      <c r="V224" s="230">
        <f t="shared" si="30"/>
        <v>0</v>
      </c>
      <c r="AX224" s="17"/>
      <c r="AY224" s="9"/>
      <c r="AZ224" s="9"/>
      <c r="BA224" s="9"/>
    </row>
    <row r="225" spans="1:53" ht="15" outlineLevel="1" x14ac:dyDescent="0.25">
      <c r="A225" s="7"/>
      <c r="B225" s="8"/>
      <c r="C225" s="18"/>
      <c r="D225" s="18"/>
      <c r="E225" s="18"/>
      <c r="F225" s="27"/>
      <c r="G225" t="str">
        <f t="shared" si="51"/>
        <v>YYLWBr</v>
      </c>
      <c r="H225" s="648" t="s">
        <v>340</v>
      </c>
      <c r="I225" s="648" t="s">
        <v>340</v>
      </c>
      <c r="J225" s="648" t="s">
        <v>16</v>
      </c>
      <c r="K225" s="648" t="s">
        <v>8</v>
      </c>
      <c r="L225" s="648" t="s">
        <v>14</v>
      </c>
      <c r="M225" s="648" t="s">
        <v>63</v>
      </c>
      <c r="N225" t="b">
        <f>AND(COUNTIF(G231:$G$239,G225))</f>
        <v>0</v>
      </c>
      <c r="O225" s="34" t="s">
        <v>1171</v>
      </c>
      <c r="R225" s="248" t="b">
        <v>1</v>
      </c>
      <c r="T225" s="248">
        <f t="shared" si="29"/>
        <v>1</v>
      </c>
      <c r="V225" s="230">
        <f t="shared" si="30"/>
        <v>0</v>
      </c>
      <c r="AX225" s="17"/>
      <c r="AY225" s="9"/>
      <c r="AZ225" s="9"/>
      <c r="BA225" s="9"/>
    </row>
    <row r="226" spans="1:53" ht="15" outlineLevel="1" x14ac:dyDescent="0.25">
      <c r="A226" s="7"/>
      <c r="B226" s="8"/>
      <c r="C226" s="18"/>
      <c r="D226" s="18"/>
      <c r="E226" s="18"/>
      <c r="F226" s="27"/>
      <c r="G226" t="str">
        <f t="shared" si="51"/>
        <v>YYLWBrd</v>
      </c>
      <c r="H226" s="648" t="s">
        <v>340</v>
      </c>
      <c r="I226" s="648" t="s">
        <v>340</v>
      </c>
      <c r="J226" s="648" t="s">
        <v>16</v>
      </c>
      <c r="K226" s="648" t="s">
        <v>8</v>
      </c>
      <c r="L226" s="648" t="s">
        <v>14</v>
      </c>
      <c r="M226" s="648" t="s">
        <v>919</v>
      </c>
      <c r="N226" t="b">
        <f>AND(COUNTIF(G232:$G$239,G226))</f>
        <v>0</v>
      </c>
      <c r="O226" s="34" t="s">
        <v>1171</v>
      </c>
      <c r="R226" s="248" t="b">
        <v>1</v>
      </c>
      <c r="T226" s="248">
        <f t="shared" ref="T226:T239" si="52">IF(OR(M226="a",M226="a2",M226="sp"),0,1)</f>
        <v>1</v>
      </c>
      <c r="V226" s="230">
        <f t="shared" ref="V226:V239" si="53">1-T226</f>
        <v>0</v>
      </c>
      <c r="AX226" s="17"/>
      <c r="AY226" s="9"/>
      <c r="AZ226" s="9"/>
      <c r="BA226" s="9"/>
    </row>
    <row r="227" spans="1:53" ht="15" outlineLevel="1" x14ac:dyDescent="0.25">
      <c r="A227" s="7"/>
      <c r="B227" s="8"/>
      <c r="C227" s="18"/>
      <c r="D227" s="18"/>
      <c r="E227" s="18"/>
      <c r="F227" s="27"/>
      <c r="G227" t="str">
        <f t="shared" si="28"/>
        <v>AAAA2Nw</v>
      </c>
      <c r="H227" s="648" t="s">
        <v>23</v>
      </c>
      <c r="I227" s="648" t="s">
        <v>23</v>
      </c>
      <c r="J227" s="648" t="s">
        <v>23</v>
      </c>
      <c r="K227" s="648" t="s">
        <v>1132</v>
      </c>
      <c r="L227" s="648" t="s">
        <v>75</v>
      </c>
      <c r="M227" s="648" t="s">
        <v>64</v>
      </c>
      <c r="N227" t="b">
        <f>AND(COUNTIF(G228:$G$239,G227))</f>
        <v>0</v>
      </c>
      <c r="O227" s="34" t="s">
        <v>1167</v>
      </c>
      <c r="R227" s="248" t="b">
        <v>1</v>
      </c>
      <c r="T227" s="248">
        <f t="shared" si="52"/>
        <v>1</v>
      </c>
      <c r="V227" s="230">
        <f t="shared" si="53"/>
        <v>0</v>
      </c>
      <c r="AX227" s="17"/>
      <c r="AY227" s="9"/>
      <c r="AZ227" s="9"/>
      <c r="BA227" s="9"/>
    </row>
    <row r="228" spans="1:53" ht="15" outlineLevel="1" x14ac:dyDescent="0.25">
      <c r="A228" s="7"/>
      <c r="B228" s="8"/>
      <c r="C228" s="18"/>
      <c r="D228" s="18"/>
      <c r="E228" s="18"/>
      <c r="F228" s="27"/>
      <c r="G228" t="str">
        <f t="shared" ref="G228" si="54">_xlfn.CONCAT(H228:M228)</f>
        <v>AAAA2Nwd</v>
      </c>
      <c r="H228" s="648" t="s">
        <v>23</v>
      </c>
      <c r="I228" s="648" t="s">
        <v>23</v>
      </c>
      <c r="J228" s="648" t="s">
        <v>23</v>
      </c>
      <c r="K228" s="648" t="s">
        <v>1132</v>
      </c>
      <c r="L228" s="648" t="s">
        <v>75</v>
      </c>
      <c r="M228" s="648" t="s">
        <v>915</v>
      </c>
      <c r="N228" t="b">
        <f>AND(COUNTIF(G229:$G$239,G228))</f>
        <v>0</v>
      </c>
      <c r="O228" s="34" t="s">
        <v>1167</v>
      </c>
      <c r="R228" s="248" t="b">
        <v>1</v>
      </c>
      <c r="T228" s="248">
        <f t="shared" si="52"/>
        <v>1</v>
      </c>
      <c r="V228" s="230">
        <f t="shared" si="53"/>
        <v>0</v>
      </c>
      <c r="AX228" s="17"/>
      <c r="AY228" s="9"/>
      <c r="AZ228" s="9"/>
      <c r="BA228" s="9"/>
    </row>
    <row r="229" spans="1:53" ht="15" outlineLevel="1" x14ac:dyDescent="0.25">
      <c r="A229" s="7"/>
      <c r="B229" s="8"/>
      <c r="C229" s="18"/>
      <c r="D229" s="18"/>
      <c r="E229" s="18"/>
      <c r="F229" s="27"/>
      <c r="G229" t="str">
        <f t="shared" si="28"/>
        <v>AAANWb</v>
      </c>
      <c r="H229" s="648" t="s">
        <v>23</v>
      </c>
      <c r="I229" s="648" t="s">
        <v>23</v>
      </c>
      <c r="J229" s="648" t="s">
        <v>23</v>
      </c>
      <c r="K229" s="648" t="s">
        <v>75</v>
      </c>
      <c r="L229" s="648" t="s">
        <v>8</v>
      </c>
      <c r="M229" s="648" t="s">
        <v>67</v>
      </c>
      <c r="N229" t="b">
        <f>AND(COUNTIF(G230:$G$239,G229))</f>
        <v>0</v>
      </c>
      <c r="O229" s="34" t="s">
        <v>1167</v>
      </c>
      <c r="R229" s="248" t="b">
        <v>1</v>
      </c>
      <c r="T229" s="248">
        <f t="shared" si="52"/>
        <v>1</v>
      </c>
      <c r="V229" s="230">
        <f t="shared" si="53"/>
        <v>0</v>
      </c>
      <c r="AX229" s="17"/>
      <c r="AY229" s="9"/>
      <c r="AZ229" s="9"/>
      <c r="BA229" s="9"/>
    </row>
    <row r="230" spans="1:53" ht="15" outlineLevel="1" x14ac:dyDescent="0.25">
      <c r="A230" s="7"/>
      <c r="B230" s="8"/>
      <c r="C230" s="18"/>
      <c r="D230" s="18"/>
      <c r="E230" s="18"/>
      <c r="F230" s="27"/>
      <c r="G230" t="str">
        <f t="shared" ref="G230" si="55">_xlfn.CONCAT(H230:M230)</f>
        <v>AAANWbd</v>
      </c>
      <c r="H230" s="648" t="s">
        <v>23</v>
      </c>
      <c r="I230" s="648" t="s">
        <v>23</v>
      </c>
      <c r="J230" s="648" t="s">
        <v>23</v>
      </c>
      <c r="K230" s="648" t="s">
        <v>75</v>
      </c>
      <c r="L230" s="648" t="s">
        <v>8</v>
      </c>
      <c r="M230" s="648" t="s">
        <v>916</v>
      </c>
      <c r="N230" t="b">
        <f>AND(COUNTIF(G231:$G$239,G230))</f>
        <v>0</v>
      </c>
      <c r="O230" s="34" t="s">
        <v>1167</v>
      </c>
      <c r="R230" s="248" t="b">
        <v>1</v>
      </c>
      <c r="T230" s="248">
        <f t="shared" si="52"/>
        <v>1</v>
      </c>
      <c r="V230" s="230">
        <f t="shared" si="53"/>
        <v>0</v>
      </c>
      <c r="AX230" s="17"/>
      <c r="AY230" s="9"/>
      <c r="AZ230" s="9"/>
      <c r="BA230" s="9"/>
    </row>
    <row r="231" spans="1:53" ht="15" outlineLevel="1" x14ac:dyDescent="0.25">
      <c r="A231" s="7"/>
      <c r="B231" s="8"/>
      <c r="C231" s="18"/>
      <c r="D231" s="18"/>
      <c r="E231" s="18"/>
      <c r="F231" s="27"/>
      <c r="G231" t="str">
        <f t="shared" si="28"/>
        <v>AANWBa</v>
      </c>
      <c r="H231" s="648" t="s">
        <v>23</v>
      </c>
      <c r="I231" s="648" t="s">
        <v>23</v>
      </c>
      <c r="J231" s="648" t="s">
        <v>75</v>
      </c>
      <c r="K231" s="648" t="s">
        <v>8</v>
      </c>
      <c r="L231" s="648" t="s">
        <v>14</v>
      </c>
      <c r="M231" s="648" t="s">
        <v>70</v>
      </c>
      <c r="N231" t="b">
        <f>AND(COUNTIF(G232:$G$239,G231))</f>
        <v>0</v>
      </c>
      <c r="O231" s="34" t="s">
        <v>1167</v>
      </c>
      <c r="R231" s="248" t="b">
        <v>1</v>
      </c>
      <c r="T231" s="248">
        <f t="shared" si="52"/>
        <v>0</v>
      </c>
      <c r="V231" s="230">
        <f t="shared" si="53"/>
        <v>1</v>
      </c>
      <c r="AX231" s="17"/>
      <c r="AY231" s="9"/>
      <c r="AZ231" s="9"/>
      <c r="BA231" s="9"/>
    </row>
    <row r="232" spans="1:53" ht="15" outlineLevel="1" x14ac:dyDescent="0.25">
      <c r="A232" s="7"/>
      <c r="B232" s="8"/>
      <c r="C232" s="18"/>
      <c r="D232" s="18"/>
      <c r="E232" s="18"/>
      <c r="F232" s="27"/>
      <c r="G232" t="str">
        <f t="shared" si="28"/>
        <v>AYWBA1a</v>
      </c>
      <c r="H232" s="648" t="s">
        <v>23</v>
      </c>
      <c r="I232" s="648" t="s">
        <v>340</v>
      </c>
      <c r="J232" s="648" t="s">
        <v>8</v>
      </c>
      <c r="K232" s="648" t="s">
        <v>14</v>
      </c>
      <c r="L232" s="648" t="s">
        <v>219</v>
      </c>
      <c r="M232" s="648" t="s">
        <v>70</v>
      </c>
      <c r="N232" t="b">
        <f>AND(COUNTIF(G233:$G$239,G232))</f>
        <v>0</v>
      </c>
      <c r="O232" s="34" t="s">
        <v>1167</v>
      </c>
      <c r="R232" s="248" t="b">
        <v>1</v>
      </c>
      <c r="T232" s="248">
        <f t="shared" si="52"/>
        <v>0</v>
      </c>
      <c r="V232" s="230">
        <f t="shared" si="53"/>
        <v>1</v>
      </c>
      <c r="AX232" s="17"/>
      <c r="AY232" s="9"/>
      <c r="AZ232" s="9"/>
      <c r="BA232" s="9"/>
    </row>
    <row r="233" spans="1:53" ht="15" outlineLevel="1" x14ac:dyDescent="0.25">
      <c r="A233" s="7"/>
      <c r="B233" s="8"/>
      <c r="C233" s="18"/>
      <c r="D233" s="18"/>
      <c r="E233" s="18"/>
      <c r="F233" s="27"/>
      <c r="G233" t="str">
        <f t="shared" si="28"/>
        <v>YYFWBz</v>
      </c>
      <c r="H233" s="648" t="s">
        <v>340</v>
      </c>
      <c r="I233" s="648" t="s">
        <v>340</v>
      </c>
      <c r="J233" s="648" t="s">
        <v>10</v>
      </c>
      <c r="K233" s="648" t="s">
        <v>8</v>
      </c>
      <c r="L233" s="648" t="s">
        <v>14</v>
      </c>
      <c r="M233" s="648" t="s">
        <v>71</v>
      </c>
      <c r="N233" t="b">
        <f>AND(COUNTIF(G234:$G$239,G233))</f>
        <v>0</v>
      </c>
      <c r="O233" s="34" t="s">
        <v>994</v>
      </c>
      <c r="R233" s="248" t="b">
        <v>1</v>
      </c>
      <c r="T233" s="248">
        <f t="shared" si="52"/>
        <v>1</v>
      </c>
      <c r="V233" s="230">
        <f t="shared" si="53"/>
        <v>0</v>
      </c>
      <c r="AX233" s="17"/>
      <c r="AY233" s="9"/>
      <c r="AZ233" s="9"/>
      <c r="BA233" s="9"/>
    </row>
    <row r="234" spans="1:53" ht="15" outlineLevel="1" x14ac:dyDescent="0.25">
      <c r="A234" s="7"/>
      <c r="B234" s="8"/>
      <c r="C234" s="18"/>
      <c r="D234" s="18"/>
      <c r="E234" s="18"/>
      <c r="F234" s="27"/>
      <c r="G234" t="str">
        <f t="shared" ref="G234" si="56">_xlfn.CONCAT(H234:M234)</f>
        <v>YYFWBzd</v>
      </c>
      <c r="H234" s="648" t="s">
        <v>340</v>
      </c>
      <c r="I234" s="648" t="s">
        <v>340</v>
      </c>
      <c r="J234" s="648" t="s">
        <v>10</v>
      </c>
      <c r="K234" s="648" t="s">
        <v>8</v>
      </c>
      <c r="L234" s="648" t="s">
        <v>14</v>
      </c>
      <c r="M234" s="648" t="s">
        <v>918</v>
      </c>
      <c r="N234" t="b">
        <f>AND(COUNTIF(G235:$G$239,G234))</f>
        <v>0</v>
      </c>
      <c r="O234" s="34" t="s">
        <v>994</v>
      </c>
      <c r="R234" s="248" t="b">
        <v>1</v>
      </c>
      <c r="T234" s="248">
        <f t="shared" si="52"/>
        <v>1</v>
      </c>
      <c r="V234" s="230">
        <f t="shared" si="53"/>
        <v>0</v>
      </c>
      <c r="AX234" s="17"/>
      <c r="AY234" s="9"/>
      <c r="AZ234" s="9"/>
      <c r="BA234" s="9"/>
    </row>
    <row r="235" spans="1:53" ht="15" outlineLevel="1" x14ac:dyDescent="0.25">
      <c r="A235" s="7"/>
      <c r="B235" s="8"/>
      <c r="C235" s="18"/>
      <c r="D235" s="18"/>
      <c r="E235" s="18"/>
      <c r="F235" s="27"/>
      <c r="G235" t="str">
        <f t="shared" si="28"/>
        <v>YYBNWf</v>
      </c>
      <c r="H235" s="648" t="s">
        <v>340</v>
      </c>
      <c r="I235" s="648" t="s">
        <v>340</v>
      </c>
      <c r="J235" s="648" t="s">
        <v>14</v>
      </c>
      <c r="K235" s="648" t="s">
        <v>75</v>
      </c>
      <c r="L235" s="648" t="s">
        <v>8</v>
      </c>
      <c r="M235" s="648" t="s">
        <v>65</v>
      </c>
      <c r="N235" t="b">
        <f>AND(COUNTIF(G236:$G$239,G235))</f>
        <v>0</v>
      </c>
      <c r="O235" s="34" t="s">
        <v>994</v>
      </c>
      <c r="R235" s="248" t="b">
        <v>1</v>
      </c>
      <c r="T235" s="248">
        <f t="shared" si="52"/>
        <v>1</v>
      </c>
      <c r="V235" s="230">
        <f t="shared" si="53"/>
        <v>0</v>
      </c>
      <c r="AX235" s="17"/>
      <c r="AY235" s="9"/>
      <c r="AZ235" s="9"/>
      <c r="BA235" s="9"/>
    </row>
    <row r="236" spans="1:53" ht="15" outlineLevel="1" x14ac:dyDescent="0.25">
      <c r="A236" s="7"/>
      <c r="B236" s="8"/>
      <c r="C236" s="18"/>
      <c r="D236" s="18"/>
      <c r="E236" s="18"/>
      <c r="F236" s="27"/>
      <c r="G236" t="str">
        <f t="shared" si="28"/>
        <v>YYNWFw</v>
      </c>
      <c r="H236" s="648" t="s">
        <v>340</v>
      </c>
      <c r="I236" s="648" t="s">
        <v>340</v>
      </c>
      <c r="J236" s="648" t="s">
        <v>75</v>
      </c>
      <c r="K236" s="648" t="s">
        <v>8</v>
      </c>
      <c r="L236" s="648" t="s">
        <v>10</v>
      </c>
      <c r="M236" s="648" t="s">
        <v>64</v>
      </c>
      <c r="N236" t="b">
        <f>AND(COUNTIF(G237:$G$239,G236))</f>
        <v>0</v>
      </c>
      <c r="O236" s="34" t="s">
        <v>994</v>
      </c>
      <c r="R236" s="248" t="b">
        <v>1</v>
      </c>
      <c r="T236" s="248">
        <f t="shared" si="52"/>
        <v>1</v>
      </c>
      <c r="V236" s="230">
        <f t="shared" si="53"/>
        <v>0</v>
      </c>
      <c r="AX236" s="17"/>
      <c r="AY236" s="9"/>
      <c r="AZ236" s="9"/>
      <c r="BA236" s="9"/>
    </row>
    <row r="237" spans="1:53" ht="15" outlineLevel="1" x14ac:dyDescent="0.25">
      <c r="A237" s="7"/>
      <c r="B237" s="8"/>
      <c r="C237" s="18"/>
      <c r="D237" s="18"/>
      <c r="E237" s="18"/>
      <c r="F237" s="27"/>
      <c r="G237" t="str">
        <f t="shared" ref="G237:G238" si="57">_xlfn.CONCAT(H237:M237)</f>
        <v>YYNWFwd</v>
      </c>
      <c r="H237" s="648" t="s">
        <v>340</v>
      </c>
      <c r="I237" s="648" t="s">
        <v>340</v>
      </c>
      <c r="J237" s="648" t="s">
        <v>75</v>
      </c>
      <c r="K237" s="648" t="s">
        <v>8</v>
      </c>
      <c r="L237" s="648" t="s">
        <v>10</v>
      </c>
      <c r="M237" s="648" t="s">
        <v>915</v>
      </c>
      <c r="N237" t="b">
        <f>AND(COUNTIF(G238:$G$239,G237))</f>
        <v>0</v>
      </c>
      <c r="O237" s="34" t="s">
        <v>994</v>
      </c>
      <c r="R237" s="248" t="b">
        <v>1</v>
      </c>
      <c r="T237" s="248">
        <f t="shared" si="52"/>
        <v>1</v>
      </c>
      <c r="V237" s="230">
        <f t="shared" si="53"/>
        <v>0</v>
      </c>
      <c r="AX237" s="17"/>
      <c r="AY237" s="9"/>
      <c r="AZ237" s="9"/>
      <c r="BA237" s="9"/>
    </row>
    <row r="238" spans="1:53" ht="15" outlineLevel="1" x14ac:dyDescent="0.25">
      <c r="A238" s="7"/>
      <c r="B238" s="8"/>
      <c r="C238" s="18"/>
      <c r="D238" s="18"/>
      <c r="E238" s="18"/>
      <c r="F238" s="27"/>
      <c r="G238" t="str">
        <f t="shared" si="57"/>
        <v>YYWFWb</v>
      </c>
      <c r="H238" s="648" t="s">
        <v>340</v>
      </c>
      <c r="I238" s="648" t="s">
        <v>340</v>
      </c>
      <c r="J238" s="648" t="s">
        <v>8</v>
      </c>
      <c r="K238" s="648" t="s">
        <v>10</v>
      </c>
      <c r="L238" s="648" t="s">
        <v>8</v>
      </c>
      <c r="M238" s="648" t="s">
        <v>67</v>
      </c>
      <c r="N238" t="b">
        <f>AND(COUNTIF(G239:$G$239,G238))</f>
        <v>0</v>
      </c>
      <c r="O238" s="34" t="s">
        <v>994</v>
      </c>
      <c r="R238" s="248" t="b">
        <v>1</v>
      </c>
      <c r="T238" s="248">
        <f t="shared" si="52"/>
        <v>1</v>
      </c>
      <c r="V238" s="230">
        <f t="shared" si="53"/>
        <v>0</v>
      </c>
      <c r="AX238" s="17"/>
      <c r="AY238" s="9"/>
      <c r="AZ238" s="9"/>
      <c r="BA238" s="9"/>
    </row>
    <row r="239" spans="1:53" ht="15" outlineLevel="1" x14ac:dyDescent="0.25">
      <c r="A239" s="7"/>
      <c r="B239" s="8"/>
      <c r="C239" s="18"/>
      <c r="D239" s="18"/>
      <c r="E239" s="18"/>
      <c r="F239" s="27"/>
      <c r="G239" t="str">
        <f t="shared" si="28"/>
        <v>YYWFWbd</v>
      </c>
      <c r="H239" s="648" t="s">
        <v>340</v>
      </c>
      <c r="I239" s="648" t="s">
        <v>340</v>
      </c>
      <c r="J239" s="648" t="s">
        <v>8</v>
      </c>
      <c r="K239" s="648" t="s">
        <v>10</v>
      </c>
      <c r="L239" s="648" t="s">
        <v>8</v>
      </c>
      <c r="M239" s="648" t="s">
        <v>916</v>
      </c>
      <c r="N239" t="b">
        <f>AND(COUNTIF(G$240:$G240,G239))</f>
        <v>0</v>
      </c>
      <c r="O239" s="34" t="s">
        <v>994</v>
      </c>
      <c r="R239" s="248" t="b">
        <v>1</v>
      </c>
      <c r="T239" s="248">
        <f t="shared" si="52"/>
        <v>1</v>
      </c>
      <c r="V239" s="230">
        <f t="shared" si="53"/>
        <v>0</v>
      </c>
      <c r="AX239" s="17"/>
      <c r="AY239" s="9"/>
      <c r="AZ239" s="9"/>
      <c r="BA239" s="9"/>
    </row>
    <row r="240" spans="1:53" ht="15" customHeight="1" outlineLevel="1" x14ac:dyDescent="0.25">
      <c r="A240" s="7"/>
      <c r="B240" s="8"/>
      <c r="C240" s="18"/>
      <c r="D240" s="18"/>
      <c r="E240" s="18"/>
      <c r="F240" s="27"/>
      <c r="N240" t="b">
        <f>OR(N161:N239)</f>
        <v>0</v>
      </c>
      <c r="AX240" s="17"/>
      <c r="AY240" s="9"/>
      <c r="AZ240" s="9"/>
      <c r="BA240" s="9"/>
    </row>
    <row r="241" spans="1:53" ht="15" outlineLevel="1" x14ac:dyDescent="0.25">
      <c r="A241" s="7"/>
      <c r="B241" s="8"/>
      <c r="C241" s="18"/>
      <c r="D241" s="18"/>
      <c r="E241" s="18"/>
      <c r="F241" s="27"/>
      <c r="AX241" s="17"/>
      <c r="AY241" s="9"/>
      <c r="AZ241" s="9"/>
      <c r="BA241" s="9"/>
    </row>
    <row r="242" spans="1:53" ht="15" outlineLevel="1" x14ac:dyDescent="0.25">
      <c r="A242" s="7"/>
      <c r="B242" s="8"/>
      <c r="C242" s="18"/>
      <c r="D242" s="18"/>
      <c r="E242" s="18"/>
      <c r="F242" s="27"/>
      <c r="G242" s="491" t="s">
        <v>954</v>
      </c>
      <c r="I242" s="27" t="s">
        <v>1020</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5" outlineLevel="1" x14ac:dyDescent="0.2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5" outlineLevel="1" x14ac:dyDescent="0.25">
      <c r="A244" s="7"/>
      <c r="B244" s="8"/>
      <c r="C244" s="18"/>
      <c r="D244" s="18"/>
      <c r="E244" s="18"/>
      <c r="F244" s="27"/>
      <c r="G244" s="27" t="s">
        <v>781</v>
      </c>
      <c r="H244" t="s">
        <v>796</v>
      </c>
      <c r="I244" t="s">
        <v>380</v>
      </c>
      <c r="J244" t="s">
        <v>768</v>
      </c>
      <c r="K244" t="s">
        <v>769</v>
      </c>
      <c r="L244" t="s">
        <v>770</v>
      </c>
      <c r="M244" t="s">
        <v>771</v>
      </c>
      <c r="N244" t="s">
        <v>772</v>
      </c>
      <c r="O244" t="s">
        <v>773</v>
      </c>
      <c r="P244" t="s">
        <v>774</v>
      </c>
      <c r="Q244" t="s">
        <v>775</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5" outlineLevel="1" x14ac:dyDescent="0.25">
      <c r="A245" s="7"/>
      <c r="B245" s="8"/>
      <c r="C245" s="18"/>
      <c r="D245" s="18"/>
      <c r="E245" s="18"/>
      <c r="F245" s="27"/>
      <c r="G245" s="27" t="str">
        <f t="shared" ref="G245:G286" si="58">_xlfn.CONCAT(H161:M161)</f>
        <v>AAAA2A1a</v>
      </c>
      <c r="H245" s="648">
        <v>0</v>
      </c>
      <c r="I245" s="675">
        <f t="shared" ref="I245:Q245" si="59">$H245*I$243</f>
        <v>0</v>
      </c>
      <c r="J245" s="675">
        <f t="shared" si="59"/>
        <v>0</v>
      </c>
      <c r="K245" s="675">
        <f t="shared" si="59"/>
        <v>0</v>
      </c>
      <c r="L245" s="675">
        <f t="shared" si="59"/>
        <v>0</v>
      </c>
      <c r="M245" s="675">
        <f t="shared" si="59"/>
        <v>0</v>
      </c>
      <c r="N245" s="675">
        <f t="shared" si="59"/>
        <v>0</v>
      </c>
      <c r="O245" s="675">
        <f t="shared" si="59"/>
        <v>0</v>
      </c>
      <c r="P245" s="675">
        <f t="shared" si="59"/>
        <v>0</v>
      </c>
      <c r="Q245" s="675">
        <f t="shared" si="59"/>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5" outlineLevel="1" x14ac:dyDescent="0.25">
      <c r="A246" s="7"/>
      <c r="B246" s="8"/>
      <c r="C246" s="18"/>
      <c r="D246" s="18"/>
      <c r="E246" s="18"/>
      <c r="F246" s="27"/>
      <c r="G246" s="27" t="str">
        <f t="shared" si="58"/>
        <v>GGGGAg1a2</v>
      </c>
      <c r="H246" s="648">
        <v>0</v>
      </c>
      <c r="I246" s="675">
        <f t="shared" ref="I246:I254" si="60">$H246*I$243</f>
        <v>0</v>
      </c>
      <c r="J246" s="675">
        <f t="shared" ref="J246:Q256" si="61">$H246*J$243</f>
        <v>0</v>
      </c>
      <c r="K246" s="675">
        <f t="shared" si="61"/>
        <v>0</v>
      </c>
      <c r="L246" s="675">
        <f t="shared" si="61"/>
        <v>0</v>
      </c>
      <c r="M246" s="675">
        <f t="shared" si="61"/>
        <v>0</v>
      </c>
      <c r="N246" s="675">
        <f t="shared" si="61"/>
        <v>0</v>
      </c>
      <c r="O246" s="675">
        <f t="shared" si="61"/>
        <v>0</v>
      </c>
      <c r="P246" s="675">
        <f t="shared" si="61"/>
        <v>0</v>
      </c>
      <c r="Q246" s="675">
        <f t="shared" si="61"/>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5" outlineLevel="1" x14ac:dyDescent="0.25">
      <c r="A247" s="7"/>
      <c r="B247" s="8"/>
      <c r="C247" s="18"/>
      <c r="D247" s="18"/>
      <c r="E247" s="18"/>
      <c r="F247" s="27"/>
      <c r="G247" s="27" t="str">
        <f t="shared" si="58"/>
        <v>GGGGSg1a2</v>
      </c>
      <c r="H247" s="648">
        <v>0</v>
      </c>
      <c r="I247" s="675">
        <f t="shared" si="60"/>
        <v>0</v>
      </c>
      <c r="J247" s="675">
        <f t="shared" si="61"/>
        <v>0</v>
      </c>
      <c r="K247" s="675">
        <f t="shared" si="61"/>
        <v>0</v>
      </c>
      <c r="L247" s="675">
        <f t="shared" si="61"/>
        <v>0</v>
      </c>
      <c r="M247" s="675">
        <f t="shared" si="61"/>
        <v>0</v>
      </c>
      <c r="N247" s="675">
        <f t="shared" si="61"/>
        <v>0</v>
      </c>
      <c r="O247" s="675">
        <f t="shared" si="61"/>
        <v>0</v>
      </c>
      <c r="P247" s="675">
        <f t="shared" si="61"/>
        <v>0</v>
      </c>
      <c r="Q247" s="675">
        <f t="shared" si="61"/>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5" outlineLevel="1" x14ac:dyDescent="0.25">
      <c r="A248" s="7"/>
      <c r="B248" s="8"/>
      <c r="C248" s="18"/>
      <c r="D248" s="18"/>
      <c r="E248" s="18"/>
      <c r="F248" s="27"/>
      <c r="G248" s="27" t="str">
        <f t="shared" si="58"/>
        <v>GGGAg2Na2</v>
      </c>
      <c r="H248" s="648">
        <v>0</v>
      </c>
      <c r="I248" s="675">
        <f t="shared" si="60"/>
        <v>0</v>
      </c>
      <c r="J248" s="675">
        <f t="shared" si="61"/>
        <v>0</v>
      </c>
      <c r="K248" s="675">
        <f t="shared" si="61"/>
        <v>0</v>
      </c>
      <c r="L248" s="675">
        <f t="shared" si="61"/>
        <v>0</v>
      </c>
      <c r="M248" s="675">
        <f t="shared" si="61"/>
        <v>0</v>
      </c>
      <c r="N248" s="675">
        <f t="shared" si="61"/>
        <v>0</v>
      </c>
      <c r="O248" s="675">
        <f t="shared" si="61"/>
        <v>0</v>
      </c>
      <c r="P248" s="675">
        <f t="shared" si="61"/>
        <v>0</v>
      </c>
      <c r="Q248" s="675">
        <f t="shared" si="61"/>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5" outlineLevel="1" x14ac:dyDescent="0.25">
      <c r="A249" s="7"/>
      <c r="B249" s="8"/>
      <c r="C249" s="18"/>
      <c r="D249" s="18"/>
      <c r="E249" s="18"/>
      <c r="F249" s="27"/>
      <c r="G249" s="27" t="str">
        <f t="shared" si="58"/>
        <v>GGGAg2Ea2</v>
      </c>
      <c r="H249" s="648">
        <v>0</v>
      </c>
      <c r="I249" s="675">
        <f t="shared" si="60"/>
        <v>0</v>
      </c>
      <c r="J249" s="675">
        <f t="shared" si="61"/>
        <v>0</v>
      </c>
      <c r="K249" s="675">
        <f t="shared" si="61"/>
        <v>0</v>
      </c>
      <c r="L249" s="675">
        <f t="shared" si="61"/>
        <v>0</v>
      </c>
      <c r="M249" s="675">
        <f t="shared" si="61"/>
        <v>0</v>
      </c>
      <c r="N249" s="675">
        <f t="shared" si="61"/>
        <v>0</v>
      </c>
      <c r="O249" s="675">
        <f t="shared" si="61"/>
        <v>0</v>
      </c>
      <c r="P249" s="675">
        <f t="shared" si="61"/>
        <v>0</v>
      </c>
      <c r="Q249" s="675">
        <f t="shared" si="61"/>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5" outlineLevel="1" x14ac:dyDescent="0.25">
      <c r="A250" s="7"/>
      <c r="B250" s="8"/>
      <c r="C250" s="18"/>
      <c r="D250" s="18"/>
      <c r="E250" s="18"/>
      <c r="F250" s="27"/>
      <c r="G250" s="27" t="str">
        <f t="shared" si="58"/>
        <v>GGGAg2OFa2</v>
      </c>
      <c r="H250" s="648">
        <v>0</v>
      </c>
      <c r="I250" s="675">
        <f t="shared" si="60"/>
        <v>0</v>
      </c>
      <c r="J250" s="675">
        <f t="shared" si="61"/>
        <v>0</v>
      </c>
      <c r="K250" s="675">
        <f t="shared" si="61"/>
        <v>0</v>
      </c>
      <c r="L250" s="675">
        <f t="shared" si="61"/>
        <v>0</v>
      </c>
      <c r="M250" s="675">
        <f t="shared" si="61"/>
        <v>0</v>
      </c>
      <c r="N250" s="675">
        <f t="shared" si="61"/>
        <v>0</v>
      </c>
      <c r="O250" s="675">
        <f t="shared" si="61"/>
        <v>0</v>
      </c>
      <c r="P250" s="675">
        <f t="shared" si="61"/>
        <v>0</v>
      </c>
      <c r="Q250" s="675">
        <f t="shared" si="61"/>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5" outlineLevel="1" x14ac:dyDescent="0.25">
      <c r="A251" s="7"/>
      <c r="B251" s="8"/>
      <c r="C251" s="18"/>
      <c r="D251" s="18"/>
      <c r="E251" s="18"/>
      <c r="F251" s="27"/>
      <c r="G251" s="27" t="str">
        <f t="shared" si="58"/>
        <v>GGGC1Na2</v>
      </c>
      <c r="H251" s="648">
        <v>0</v>
      </c>
      <c r="I251" s="675">
        <f t="shared" si="60"/>
        <v>0</v>
      </c>
      <c r="J251" s="675">
        <f t="shared" si="61"/>
        <v>0</v>
      </c>
      <c r="K251" s="675">
        <f t="shared" si="61"/>
        <v>0</v>
      </c>
      <c r="L251" s="675">
        <f t="shared" si="61"/>
        <v>0</v>
      </c>
      <c r="M251" s="675">
        <f t="shared" si="61"/>
        <v>0</v>
      </c>
      <c r="N251" s="675">
        <f t="shared" si="61"/>
        <v>0</v>
      </c>
      <c r="O251" s="675">
        <f t="shared" si="61"/>
        <v>0</v>
      </c>
      <c r="P251" s="675">
        <f t="shared" si="61"/>
        <v>0</v>
      </c>
      <c r="Q251" s="675">
        <f t="shared" si="61"/>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5" outlineLevel="1" x14ac:dyDescent="0.25">
      <c r="A252" s="7"/>
      <c r="B252" s="8"/>
      <c r="C252" s="18"/>
      <c r="D252" s="18"/>
      <c r="E252" s="18"/>
      <c r="F252" s="27"/>
      <c r="G252" s="27" t="str">
        <f t="shared" si="58"/>
        <v>GGGC1Ea2</v>
      </c>
      <c r="H252" s="648">
        <v>0</v>
      </c>
      <c r="I252" s="675">
        <f t="shared" si="60"/>
        <v>0</v>
      </c>
      <c r="J252" s="675">
        <f t="shared" si="61"/>
        <v>0</v>
      </c>
      <c r="K252" s="675">
        <f t="shared" si="61"/>
        <v>0</v>
      </c>
      <c r="L252" s="675">
        <f t="shared" si="61"/>
        <v>0</v>
      </c>
      <c r="M252" s="675">
        <f t="shared" si="61"/>
        <v>0</v>
      </c>
      <c r="N252" s="675">
        <f t="shared" si="61"/>
        <v>0</v>
      </c>
      <c r="O252" s="675">
        <f t="shared" si="61"/>
        <v>0</v>
      </c>
      <c r="P252" s="675">
        <f t="shared" si="61"/>
        <v>0</v>
      </c>
      <c r="Q252" s="675">
        <f t="shared" si="61"/>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5" outlineLevel="1" x14ac:dyDescent="0.25">
      <c r="A253" s="7"/>
      <c r="B253" s="8"/>
      <c r="C253" s="18"/>
      <c r="D253" s="18"/>
      <c r="E253" s="18"/>
      <c r="F253" s="27"/>
      <c r="G253" s="27" t="str">
        <f t="shared" si="58"/>
        <v>GGGC1Pa2</v>
      </c>
      <c r="H253" s="648">
        <v>0</v>
      </c>
      <c r="I253" s="675">
        <f t="shared" si="60"/>
        <v>0</v>
      </c>
      <c r="J253" s="675">
        <f t="shared" si="61"/>
        <v>0</v>
      </c>
      <c r="K253" s="675">
        <f t="shared" si="61"/>
        <v>0</v>
      </c>
      <c r="L253" s="675">
        <f t="shared" si="61"/>
        <v>0</v>
      </c>
      <c r="M253" s="675">
        <f t="shared" si="61"/>
        <v>0</v>
      </c>
      <c r="N253" s="675">
        <f t="shared" si="61"/>
        <v>0</v>
      </c>
      <c r="O253" s="675">
        <f t="shared" si="61"/>
        <v>0</v>
      </c>
      <c r="P253" s="675">
        <f t="shared" si="61"/>
        <v>0</v>
      </c>
      <c r="Q253" s="675">
        <f t="shared" si="61"/>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5" outlineLevel="1" x14ac:dyDescent="0.25">
      <c r="A254" s="7"/>
      <c r="B254" s="8"/>
      <c r="C254" s="18"/>
      <c r="D254" s="18"/>
      <c r="E254" s="18"/>
      <c r="F254" s="27"/>
      <c r="G254" s="27" t="str">
        <f t="shared" si="58"/>
        <v>GGGC1OFa2</v>
      </c>
      <c r="H254" s="648">
        <v>0</v>
      </c>
      <c r="I254" s="675">
        <f t="shared" si="60"/>
        <v>0</v>
      </c>
      <c r="J254" s="675">
        <f t="shared" si="61"/>
        <v>0</v>
      </c>
      <c r="K254" s="675">
        <f t="shared" si="61"/>
        <v>0</v>
      </c>
      <c r="L254" s="675">
        <f t="shared" si="61"/>
        <v>0</v>
      </c>
      <c r="M254" s="675">
        <f t="shared" si="61"/>
        <v>0</v>
      </c>
      <c r="N254" s="675">
        <f t="shared" si="61"/>
        <v>0</v>
      </c>
      <c r="O254" s="675">
        <f t="shared" si="61"/>
        <v>0</v>
      </c>
      <c r="P254" s="675">
        <f t="shared" si="61"/>
        <v>0</v>
      </c>
      <c r="Q254" s="675">
        <f t="shared" si="61"/>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5" outlineLevel="1" x14ac:dyDescent="0.25">
      <c r="A255" s="7"/>
      <c r="B255" s="8"/>
      <c r="C255" s="18"/>
      <c r="D255" s="18"/>
      <c r="E255" s="18"/>
      <c r="F255" s="27"/>
      <c r="G255" s="27" t="str">
        <f t="shared" si="58"/>
        <v>SPSPSPSPSPsp</v>
      </c>
      <c r="H255" s="648">
        <v>0</v>
      </c>
      <c r="I255" s="675">
        <f>$H255*I$243</f>
        <v>0</v>
      </c>
      <c r="J255" s="675">
        <f t="shared" si="61"/>
        <v>0</v>
      </c>
      <c r="K255" s="675">
        <f t="shared" si="61"/>
        <v>0</v>
      </c>
      <c r="L255" s="675">
        <f t="shared" si="61"/>
        <v>0</v>
      </c>
      <c r="M255" s="675">
        <f t="shared" si="61"/>
        <v>0</v>
      </c>
      <c r="N255" s="675">
        <f t="shared" si="61"/>
        <v>0</v>
      </c>
      <c r="O255" s="675">
        <f t="shared" si="61"/>
        <v>0</v>
      </c>
      <c r="P255" s="675">
        <f t="shared" si="61"/>
        <v>0</v>
      </c>
      <c r="Q255" s="675">
        <f t="shared" si="61"/>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5" outlineLevel="1" x14ac:dyDescent="0.25">
      <c r="A256" s="7"/>
      <c r="B256" s="8"/>
      <c r="C256" s="18"/>
      <c r="D256" s="18"/>
      <c r="E256" s="18"/>
      <c r="F256" s="27"/>
      <c r="G256" s="27" t="str">
        <f t="shared" si="58"/>
        <v>ANWFWb</v>
      </c>
      <c r="H256" s="648">
        <v>4000</v>
      </c>
      <c r="I256" s="675">
        <f t="shared" ref="I256:Q276" si="62">$H256*I$243</f>
        <v>4800</v>
      </c>
      <c r="J256" s="675">
        <f t="shared" si="61"/>
        <v>4000</v>
      </c>
      <c r="K256" s="675">
        <f t="shared" si="61"/>
        <v>4880</v>
      </c>
      <c r="L256" s="675">
        <f t="shared" si="61"/>
        <v>3480</v>
      </c>
      <c r="M256" s="675">
        <f t="shared" si="61"/>
        <v>4200</v>
      </c>
      <c r="N256" s="675">
        <f t="shared" si="61"/>
        <v>3320</v>
      </c>
      <c r="O256" s="675">
        <f t="shared" si="61"/>
        <v>3800</v>
      </c>
      <c r="P256" s="675">
        <f t="shared" si="61"/>
        <v>2600</v>
      </c>
      <c r="Q256" s="675">
        <f t="shared" si="61"/>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5" outlineLevel="1" x14ac:dyDescent="0.25">
      <c r="A257" s="7"/>
      <c r="B257" s="8"/>
      <c r="C257" s="18"/>
      <c r="D257" s="18"/>
      <c r="E257" s="18"/>
      <c r="F257" s="27"/>
      <c r="G257" s="27" t="str">
        <f t="shared" si="58"/>
        <v>ANWFWbd</v>
      </c>
      <c r="H257" s="648">
        <v>4000</v>
      </c>
      <c r="I257" s="675">
        <f t="shared" si="62"/>
        <v>4800</v>
      </c>
      <c r="J257" s="675">
        <f t="shared" si="62"/>
        <v>4000</v>
      </c>
      <c r="K257" s="675">
        <f t="shared" si="62"/>
        <v>4880</v>
      </c>
      <c r="L257" s="675">
        <f t="shared" si="62"/>
        <v>3480</v>
      </c>
      <c r="M257" s="675">
        <f t="shared" si="62"/>
        <v>4200</v>
      </c>
      <c r="N257" s="675">
        <f t="shared" si="62"/>
        <v>3320</v>
      </c>
      <c r="O257" s="675">
        <f t="shared" si="62"/>
        <v>3800</v>
      </c>
      <c r="P257" s="675">
        <f t="shared" si="62"/>
        <v>2600</v>
      </c>
      <c r="Q257" s="675">
        <f t="shared" si="62"/>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5" outlineLevel="1" x14ac:dyDescent="0.25">
      <c r="A258" s="7"/>
      <c r="B258" s="8"/>
      <c r="C258" s="18"/>
      <c r="D258" s="18"/>
      <c r="E258" s="18"/>
      <c r="F258" s="27"/>
      <c r="G258" s="27" t="str">
        <f t="shared" si="58"/>
        <v>AANWFw</v>
      </c>
      <c r="H258" s="648">
        <v>4200</v>
      </c>
      <c r="I258" s="675">
        <f t="shared" si="62"/>
        <v>5040</v>
      </c>
      <c r="J258" s="675">
        <f t="shared" ref="J258:Q258" si="63">$H258*J$243</f>
        <v>4200</v>
      </c>
      <c r="K258" s="675">
        <f t="shared" si="63"/>
        <v>5124</v>
      </c>
      <c r="L258" s="675">
        <f t="shared" si="63"/>
        <v>3654</v>
      </c>
      <c r="M258" s="675">
        <f t="shared" si="63"/>
        <v>4410</v>
      </c>
      <c r="N258" s="675">
        <f t="shared" si="63"/>
        <v>3486</v>
      </c>
      <c r="O258" s="675">
        <f t="shared" si="63"/>
        <v>3990</v>
      </c>
      <c r="P258" s="675">
        <f t="shared" si="63"/>
        <v>2730</v>
      </c>
      <c r="Q258" s="675">
        <f t="shared" si="63"/>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5" outlineLevel="1" x14ac:dyDescent="0.25">
      <c r="A259" s="7"/>
      <c r="B259" s="8"/>
      <c r="C259" s="18"/>
      <c r="D259" s="18"/>
      <c r="E259" s="18"/>
      <c r="F259" s="27"/>
      <c r="G259" s="27" t="str">
        <f t="shared" si="58"/>
        <v>AANWFwd</v>
      </c>
      <c r="H259" s="648">
        <v>4200</v>
      </c>
      <c r="I259" s="675">
        <f t="shared" si="62"/>
        <v>5040</v>
      </c>
      <c r="J259" s="675">
        <f t="shared" si="62"/>
        <v>4200</v>
      </c>
      <c r="K259" s="675">
        <f t="shared" si="62"/>
        <v>5124</v>
      </c>
      <c r="L259" s="675">
        <f t="shared" si="62"/>
        <v>3654</v>
      </c>
      <c r="M259" s="675">
        <f t="shared" si="62"/>
        <v>4410</v>
      </c>
      <c r="N259" s="675">
        <f t="shared" si="62"/>
        <v>3486</v>
      </c>
      <c r="O259" s="675">
        <f t="shared" si="62"/>
        <v>3990</v>
      </c>
      <c r="P259" s="675">
        <f t="shared" si="62"/>
        <v>2730</v>
      </c>
      <c r="Q259" s="675">
        <f t="shared" si="62"/>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5" outlineLevel="1" x14ac:dyDescent="0.25">
      <c r="A260" s="7"/>
      <c r="B260" s="8"/>
      <c r="C260" s="18"/>
      <c r="D260" s="18"/>
      <c r="E260" s="18"/>
      <c r="F260" s="27"/>
      <c r="G260" s="27" t="str">
        <f t="shared" si="58"/>
        <v>AAANWf</v>
      </c>
      <c r="H260" s="648">
        <v>2200</v>
      </c>
      <c r="I260" s="675">
        <f t="shared" si="62"/>
        <v>2640</v>
      </c>
      <c r="J260" s="675">
        <f t="shared" ref="J260:Q261" si="64">$H260*J$243</f>
        <v>2200</v>
      </c>
      <c r="K260" s="675">
        <f t="shared" si="64"/>
        <v>2684</v>
      </c>
      <c r="L260" s="675">
        <f t="shared" si="64"/>
        <v>1914</v>
      </c>
      <c r="M260" s="675">
        <f t="shared" si="64"/>
        <v>2310</v>
      </c>
      <c r="N260" s="675">
        <f t="shared" si="64"/>
        <v>1826</v>
      </c>
      <c r="O260" s="675">
        <f t="shared" si="64"/>
        <v>2090</v>
      </c>
      <c r="P260" s="675">
        <f t="shared" si="64"/>
        <v>1430</v>
      </c>
      <c r="Q260" s="675">
        <f t="shared" si="64"/>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5" outlineLevel="1" x14ac:dyDescent="0.25">
      <c r="A261" s="7"/>
      <c r="B261" s="8"/>
      <c r="C261" s="18"/>
      <c r="D261" s="18"/>
      <c r="E261" s="18"/>
      <c r="F261" s="27"/>
      <c r="G261" s="27" t="str">
        <f t="shared" si="58"/>
        <v>YAAA2Nw</v>
      </c>
      <c r="H261" s="648">
        <v>3800</v>
      </c>
      <c r="I261" s="675">
        <f t="shared" si="62"/>
        <v>4560</v>
      </c>
      <c r="J261" s="675">
        <f t="shared" si="64"/>
        <v>3800</v>
      </c>
      <c r="K261" s="675">
        <f t="shared" si="64"/>
        <v>4636</v>
      </c>
      <c r="L261" s="675">
        <f t="shared" si="64"/>
        <v>3306</v>
      </c>
      <c r="M261" s="675">
        <f t="shared" si="64"/>
        <v>3990</v>
      </c>
      <c r="N261" s="675">
        <f t="shared" si="64"/>
        <v>3154</v>
      </c>
      <c r="O261" s="675">
        <f t="shared" si="64"/>
        <v>3610</v>
      </c>
      <c r="P261" s="675">
        <f t="shared" si="64"/>
        <v>2470</v>
      </c>
      <c r="Q261" s="675">
        <f t="shared" si="64"/>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5" outlineLevel="1" x14ac:dyDescent="0.25">
      <c r="A262" s="7"/>
      <c r="B262" s="8"/>
      <c r="C262" s="18"/>
      <c r="D262" s="18"/>
      <c r="E262" s="18"/>
      <c r="F262" s="27"/>
      <c r="G262" s="27" t="str">
        <f t="shared" si="58"/>
        <v>YAAA2Nwd</v>
      </c>
      <c r="H262" s="648">
        <v>3800</v>
      </c>
      <c r="I262" s="675">
        <f t="shared" si="62"/>
        <v>4560</v>
      </c>
      <c r="J262" s="675">
        <f t="shared" si="62"/>
        <v>3800</v>
      </c>
      <c r="K262" s="675">
        <f t="shared" si="62"/>
        <v>4636</v>
      </c>
      <c r="L262" s="675">
        <f t="shared" si="62"/>
        <v>3306</v>
      </c>
      <c r="M262" s="675">
        <f t="shared" si="62"/>
        <v>3990</v>
      </c>
      <c r="N262" s="675">
        <f t="shared" si="62"/>
        <v>3154</v>
      </c>
      <c r="O262" s="675">
        <f t="shared" si="62"/>
        <v>3610</v>
      </c>
      <c r="P262" s="675">
        <f t="shared" si="62"/>
        <v>2470</v>
      </c>
      <c r="Q262" s="675">
        <f t="shared" si="62"/>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5" outlineLevel="1" x14ac:dyDescent="0.25">
      <c r="A263" s="7"/>
      <c r="B263" s="8"/>
      <c r="C263" s="18"/>
      <c r="D263" s="18"/>
      <c r="E263" s="18"/>
      <c r="F263" s="27"/>
      <c r="G263" s="27" t="str">
        <f t="shared" si="58"/>
        <v>YYAA2A1z</v>
      </c>
      <c r="H263" s="648">
        <v>1800</v>
      </c>
      <c r="I263" s="675">
        <f t="shared" si="62"/>
        <v>2160</v>
      </c>
      <c r="J263" s="675">
        <f t="shared" ref="J263:Q263" si="65">$H263*J$243</f>
        <v>1800</v>
      </c>
      <c r="K263" s="675">
        <f t="shared" si="65"/>
        <v>2196</v>
      </c>
      <c r="L263" s="675">
        <f t="shared" si="65"/>
        <v>1566</v>
      </c>
      <c r="M263" s="675">
        <f t="shared" si="65"/>
        <v>1890</v>
      </c>
      <c r="N263" s="675">
        <f t="shared" si="65"/>
        <v>1494</v>
      </c>
      <c r="O263" s="675">
        <f t="shared" si="65"/>
        <v>1710</v>
      </c>
      <c r="P263" s="675">
        <f t="shared" si="65"/>
        <v>1170</v>
      </c>
      <c r="Q263" s="675">
        <f t="shared" si="65"/>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5" outlineLevel="1" x14ac:dyDescent="0.25">
      <c r="A264" s="7"/>
      <c r="B264" s="8"/>
      <c r="C264" s="18"/>
      <c r="D264" s="18"/>
      <c r="E264" s="18"/>
      <c r="F264" s="27"/>
      <c r="G264" s="27" t="str">
        <f t="shared" si="58"/>
        <v>YYBA2A1a</v>
      </c>
      <c r="H264" s="648">
        <v>0</v>
      </c>
      <c r="I264" s="675">
        <f t="shared" si="62"/>
        <v>0</v>
      </c>
      <c r="J264" s="675">
        <f t="shared" ref="J264:P264" si="66">$H264*J$243</f>
        <v>0</v>
      </c>
      <c r="K264" s="675">
        <f t="shared" si="66"/>
        <v>0</v>
      </c>
      <c r="L264" s="675">
        <f t="shared" si="66"/>
        <v>0</v>
      </c>
      <c r="M264" s="675">
        <f t="shared" si="66"/>
        <v>0</v>
      </c>
      <c r="N264" s="675">
        <f t="shared" si="66"/>
        <v>0</v>
      </c>
      <c r="O264" s="675">
        <f t="shared" si="66"/>
        <v>0</v>
      </c>
      <c r="P264" s="675">
        <f t="shared" si="66"/>
        <v>0</v>
      </c>
      <c r="Q264" s="675">
        <f t="shared" ref="J264:Q276" si="67">$H264*Q$243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5" outlineLevel="1" x14ac:dyDescent="0.25">
      <c r="A265" s="7"/>
      <c r="B265" s="8"/>
      <c r="C265" s="18"/>
      <c r="D265" s="18"/>
      <c r="E265" s="18"/>
      <c r="F265" s="27"/>
      <c r="G265" s="27" t="str">
        <f t="shared" si="58"/>
        <v>YYWBA1a</v>
      </c>
      <c r="H265" s="648">
        <v>0</v>
      </c>
      <c r="I265" s="675">
        <f t="shared" si="62"/>
        <v>0</v>
      </c>
      <c r="J265" s="675">
        <f t="shared" si="67"/>
        <v>0</v>
      </c>
      <c r="K265" s="675">
        <f t="shared" si="67"/>
        <v>0</v>
      </c>
      <c r="L265" s="675">
        <f t="shared" si="67"/>
        <v>0</v>
      </c>
      <c r="M265" s="675">
        <f t="shared" si="67"/>
        <v>0</v>
      </c>
      <c r="N265" s="675">
        <f t="shared" si="67"/>
        <v>0</v>
      </c>
      <c r="O265" s="675">
        <f t="shared" si="67"/>
        <v>0</v>
      </c>
      <c r="P265" s="675">
        <f t="shared" si="67"/>
        <v>0</v>
      </c>
      <c r="Q265" s="675">
        <f t="shared" si="67"/>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5" outlineLevel="1" x14ac:dyDescent="0.25">
      <c r="A266" s="7"/>
      <c r="B266" s="8"/>
      <c r="C266" s="18"/>
      <c r="D266" s="18"/>
      <c r="E266" s="18"/>
      <c r="F266" s="27"/>
      <c r="G266" s="27" t="str">
        <f t="shared" si="58"/>
        <v>YYFWBa</v>
      </c>
      <c r="H266" s="648">
        <v>0</v>
      </c>
      <c r="I266" s="675">
        <f t="shared" si="62"/>
        <v>0</v>
      </c>
      <c r="J266" s="675">
        <f t="shared" si="67"/>
        <v>0</v>
      </c>
      <c r="K266" s="675">
        <f t="shared" si="67"/>
        <v>0</v>
      </c>
      <c r="L266" s="675">
        <f t="shared" si="67"/>
        <v>0</v>
      </c>
      <c r="M266" s="675">
        <f t="shared" si="67"/>
        <v>0</v>
      </c>
      <c r="N266" s="675">
        <f t="shared" si="67"/>
        <v>0</v>
      </c>
      <c r="O266" s="675">
        <f t="shared" si="67"/>
        <v>0</v>
      </c>
      <c r="P266" s="675">
        <f t="shared" si="67"/>
        <v>0</v>
      </c>
      <c r="Q266" s="675">
        <f t="shared" si="67"/>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5" outlineLevel="1" x14ac:dyDescent="0.25">
      <c r="A267" s="7"/>
      <c r="B267" s="8"/>
      <c r="C267" s="18"/>
      <c r="D267" s="18"/>
      <c r="E267" s="18"/>
      <c r="F267" s="27"/>
      <c r="G267" s="27" t="str">
        <f t="shared" si="58"/>
        <v>AAANBo</v>
      </c>
      <c r="H267" s="648">
        <v>3800</v>
      </c>
      <c r="I267" s="675">
        <f t="shared" si="62"/>
        <v>4560</v>
      </c>
      <c r="J267" s="675">
        <f t="shared" si="67"/>
        <v>3800</v>
      </c>
      <c r="K267" s="675">
        <f t="shared" si="67"/>
        <v>4636</v>
      </c>
      <c r="L267" s="675">
        <f t="shared" si="67"/>
        <v>3306</v>
      </c>
      <c r="M267" s="675">
        <f t="shared" si="67"/>
        <v>3990</v>
      </c>
      <c r="N267" s="675">
        <f t="shared" si="67"/>
        <v>3154</v>
      </c>
      <c r="O267" s="675">
        <f t="shared" si="67"/>
        <v>3610</v>
      </c>
      <c r="P267" s="675">
        <f t="shared" si="67"/>
        <v>2470</v>
      </c>
      <c r="Q267" s="675">
        <f t="shared" si="67"/>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5" outlineLevel="1" x14ac:dyDescent="0.25">
      <c r="A268" s="7"/>
      <c r="B268" s="8"/>
      <c r="C268" s="18"/>
      <c r="D268" s="18"/>
      <c r="E268" s="18"/>
      <c r="F268" s="27"/>
      <c r="G268" s="27" t="str">
        <f t="shared" si="58"/>
        <v>AAANBod</v>
      </c>
      <c r="H268" s="648">
        <v>3800</v>
      </c>
      <c r="I268" s="675">
        <f t="shared" si="62"/>
        <v>4560</v>
      </c>
      <c r="J268" s="675">
        <f t="shared" si="67"/>
        <v>3800</v>
      </c>
      <c r="K268" s="675">
        <f t="shared" si="67"/>
        <v>4636</v>
      </c>
      <c r="L268" s="675">
        <f t="shared" si="67"/>
        <v>3306</v>
      </c>
      <c r="M268" s="675">
        <f t="shared" si="67"/>
        <v>3990</v>
      </c>
      <c r="N268" s="675">
        <f t="shared" si="67"/>
        <v>3154</v>
      </c>
      <c r="O268" s="675">
        <f t="shared" si="67"/>
        <v>3610</v>
      </c>
      <c r="P268" s="675">
        <f t="shared" si="67"/>
        <v>2470</v>
      </c>
      <c r="Q268" s="675">
        <f t="shared" si="67"/>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5" outlineLevel="1" x14ac:dyDescent="0.25">
      <c r="A269" s="7"/>
      <c r="B269" s="8"/>
      <c r="C269" s="18"/>
      <c r="D269" s="18"/>
      <c r="E269" s="18"/>
      <c r="F269" s="27"/>
      <c r="G269" s="27" t="str">
        <f t="shared" si="58"/>
        <v>AAAA2Nb</v>
      </c>
      <c r="H269" s="648">
        <v>4000</v>
      </c>
      <c r="I269" s="675">
        <f t="shared" si="62"/>
        <v>4800</v>
      </c>
      <c r="J269" s="675">
        <f t="shared" si="67"/>
        <v>4000</v>
      </c>
      <c r="K269" s="675">
        <f t="shared" si="67"/>
        <v>4880</v>
      </c>
      <c r="L269" s="675">
        <f t="shared" si="67"/>
        <v>3480</v>
      </c>
      <c r="M269" s="675">
        <f t="shared" si="67"/>
        <v>4200</v>
      </c>
      <c r="N269" s="675">
        <f t="shared" si="67"/>
        <v>3320</v>
      </c>
      <c r="O269" s="675">
        <f t="shared" si="67"/>
        <v>3800</v>
      </c>
      <c r="P269" s="675">
        <f t="shared" si="67"/>
        <v>2600</v>
      </c>
      <c r="Q269" s="675">
        <f t="shared" si="67"/>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5" outlineLevel="1" x14ac:dyDescent="0.25">
      <c r="A270" s="7"/>
      <c r="B270" s="8"/>
      <c r="C270" s="18"/>
      <c r="D270" s="18"/>
      <c r="E270" s="18"/>
      <c r="F270" s="27"/>
      <c r="G270" s="27" t="str">
        <f t="shared" si="58"/>
        <v>AAAA2Nbd</v>
      </c>
      <c r="H270" s="648">
        <v>4000</v>
      </c>
      <c r="I270" s="675">
        <f t="shared" si="62"/>
        <v>4800</v>
      </c>
      <c r="J270" s="675">
        <f t="shared" si="67"/>
        <v>4000</v>
      </c>
      <c r="K270" s="675">
        <f t="shared" si="67"/>
        <v>4880</v>
      </c>
      <c r="L270" s="675">
        <f t="shared" si="67"/>
        <v>3480</v>
      </c>
      <c r="M270" s="675">
        <f t="shared" si="67"/>
        <v>4200</v>
      </c>
      <c r="N270" s="675">
        <f t="shared" si="67"/>
        <v>3320</v>
      </c>
      <c r="O270" s="675">
        <f t="shared" si="67"/>
        <v>3800</v>
      </c>
      <c r="P270" s="675">
        <f t="shared" si="67"/>
        <v>2600</v>
      </c>
      <c r="Q270" s="675">
        <f t="shared" si="67"/>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5" outlineLevel="1" x14ac:dyDescent="0.25">
      <c r="A271" s="7"/>
      <c r="B271" s="8"/>
      <c r="C271" s="18"/>
      <c r="D271" s="18"/>
      <c r="E271" s="18"/>
      <c r="F271" s="27"/>
      <c r="G271" s="27" t="str">
        <f t="shared" si="58"/>
        <v>AAAA2A1z</v>
      </c>
      <c r="H271" s="648">
        <v>1800</v>
      </c>
      <c r="I271" s="675">
        <f t="shared" si="62"/>
        <v>2160</v>
      </c>
      <c r="J271" s="675">
        <f t="shared" si="67"/>
        <v>1800</v>
      </c>
      <c r="K271" s="675">
        <f t="shared" si="67"/>
        <v>2196</v>
      </c>
      <c r="L271" s="675">
        <f t="shared" si="67"/>
        <v>1566</v>
      </c>
      <c r="M271" s="675">
        <f t="shared" si="67"/>
        <v>1890</v>
      </c>
      <c r="N271" s="675">
        <f t="shared" si="67"/>
        <v>1494</v>
      </c>
      <c r="O271" s="675">
        <f t="shared" si="67"/>
        <v>1710</v>
      </c>
      <c r="P271" s="675">
        <f t="shared" si="67"/>
        <v>1170</v>
      </c>
      <c r="Q271" s="675">
        <f t="shared" si="67"/>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5" outlineLevel="1" x14ac:dyDescent="0.25">
      <c r="A272" s="7"/>
      <c r="B272" s="8"/>
      <c r="C272" s="18"/>
      <c r="D272" s="18"/>
      <c r="E272" s="18"/>
      <c r="F272" s="27"/>
      <c r="G272" s="27" t="str">
        <f t="shared" si="58"/>
        <v>YAAA2A1a</v>
      </c>
      <c r="H272" s="648">
        <v>3800</v>
      </c>
      <c r="I272" s="675">
        <f t="shared" si="62"/>
        <v>4560</v>
      </c>
      <c r="J272" s="675">
        <f t="shared" si="67"/>
        <v>3800</v>
      </c>
      <c r="K272" s="675">
        <f t="shared" si="67"/>
        <v>4636</v>
      </c>
      <c r="L272" s="675">
        <f t="shared" si="67"/>
        <v>3306</v>
      </c>
      <c r="M272" s="675">
        <f t="shared" si="67"/>
        <v>3990</v>
      </c>
      <c r="N272" s="675">
        <f t="shared" si="67"/>
        <v>3154</v>
      </c>
      <c r="O272" s="675">
        <f t="shared" si="67"/>
        <v>3610</v>
      </c>
      <c r="P272" s="675">
        <f t="shared" si="67"/>
        <v>2470</v>
      </c>
      <c r="Q272" s="675">
        <f t="shared" si="67"/>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5" outlineLevel="1" x14ac:dyDescent="0.25">
      <c r="A273" s="7"/>
      <c r="B273" s="8"/>
      <c r="C273" s="18"/>
      <c r="D273" s="18"/>
      <c r="E273" s="18"/>
      <c r="F273" s="27"/>
      <c r="G273" s="27" t="str">
        <f t="shared" si="58"/>
        <v>YYAA2A1a</v>
      </c>
      <c r="H273" s="648">
        <v>1800</v>
      </c>
      <c r="I273" s="675">
        <f t="shared" si="62"/>
        <v>2160</v>
      </c>
      <c r="J273" s="675">
        <f t="shared" si="67"/>
        <v>1800</v>
      </c>
      <c r="K273" s="675">
        <f t="shared" si="67"/>
        <v>2196</v>
      </c>
      <c r="L273" s="675">
        <f t="shared" si="67"/>
        <v>1566</v>
      </c>
      <c r="M273" s="675">
        <f t="shared" si="67"/>
        <v>1890</v>
      </c>
      <c r="N273" s="675">
        <f t="shared" si="67"/>
        <v>1494</v>
      </c>
      <c r="O273" s="675">
        <f t="shared" si="67"/>
        <v>1710</v>
      </c>
      <c r="P273" s="675">
        <f t="shared" si="67"/>
        <v>1170</v>
      </c>
      <c r="Q273" s="675">
        <f t="shared" si="67"/>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5" outlineLevel="1" x14ac:dyDescent="0.25">
      <c r="A274" s="7"/>
      <c r="B274" s="8"/>
      <c r="C274" s="18"/>
      <c r="D274" s="18"/>
      <c r="E274" s="18"/>
      <c r="F274" s="27"/>
      <c r="G274" s="27" t="str">
        <f t="shared" si="58"/>
        <v>YYOA2A1a</v>
      </c>
      <c r="H274" s="648">
        <v>0</v>
      </c>
      <c r="I274" s="675">
        <f t="shared" si="62"/>
        <v>0</v>
      </c>
      <c r="J274" s="675">
        <f t="shared" si="67"/>
        <v>0</v>
      </c>
      <c r="K274" s="675">
        <f t="shared" si="67"/>
        <v>0</v>
      </c>
      <c r="L274" s="675">
        <f t="shared" si="67"/>
        <v>0</v>
      </c>
      <c r="M274" s="675">
        <f t="shared" si="67"/>
        <v>0</v>
      </c>
      <c r="N274" s="675">
        <f t="shared" si="67"/>
        <v>0</v>
      </c>
      <c r="O274" s="675">
        <f t="shared" si="67"/>
        <v>0</v>
      </c>
      <c r="P274" s="675">
        <f t="shared" si="67"/>
        <v>0</v>
      </c>
      <c r="Q274" s="675">
        <f t="shared" si="67"/>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5" outlineLevel="1" x14ac:dyDescent="0.25">
      <c r="A275" s="7"/>
      <c r="B275" s="8"/>
      <c r="C275" s="18"/>
      <c r="D275" s="18"/>
      <c r="E275" s="18"/>
      <c r="F275" s="27"/>
      <c r="G275" s="27" t="str">
        <f t="shared" si="58"/>
        <v>AYBOA1a</v>
      </c>
      <c r="H275" s="648">
        <v>0</v>
      </c>
      <c r="I275" s="675">
        <f t="shared" si="62"/>
        <v>0</v>
      </c>
      <c r="J275" s="675">
        <f t="shared" si="67"/>
        <v>0</v>
      </c>
      <c r="K275" s="675">
        <f t="shared" si="67"/>
        <v>0</v>
      </c>
      <c r="L275" s="675">
        <f t="shared" si="67"/>
        <v>0</v>
      </c>
      <c r="M275" s="675">
        <f t="shared" si="67"/>
        <v>0</v>
      </c>
      <c r="N275" s="675">
        <f t="shared" si="67"/>
        <v>0</v>
      </c>
      <c r="O275" s="675">
        <f t="shared" si="67"/>
        <v>0</v>
      </c>
      <c r="P275" s="675">
        <f t="shared" si="67"/>
        <v>0</v>
      </c>
      <c r="Q275" s="675">
        <f t="shared" si="67"/>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5" outlineLevel="1" x14ac:dyDescent="0.25">
      <c r="A276" s="7"/>
      <c r="B276" s="8"/>
      <c r="C276" s="18"/>
      <c r="D276" s="18"/>
      <c r="E276" s="18"/>
      <c r="F276" s="27"/>
      <c r="G276" s="27" t="str">
        <f t="shared" si="58"/>
        <v>AANBOa</v>
      </c>
      <c r="H276" s="648">
        <v>0</v>
      </c>
      <c r="I276" s="675">
        <f t="shared" si="62"/>
        <v>0</v>
      </c>
      <c r="J276" s="675">
        <f t="shared" si="67"/>
        <v>0</v>
      </c>
      <c r="K276" s="675">
        <f t="shared" si="67"/>
        <v>0</v>
      </c>
      <c r="L276" s="675">
        <f t="shared" si="67"/>
        <v>0</v>
      </c>
      <c r="M276" s="675">
        <f t="shared" si="67"/>
        <v>0</v>
      </c>
      <c r="N276" s="675">
        <f t="shared" si="67"/>
        <v>0</v>
      </c>
      <c r="O276" s="675">
        <f t="shared" si="67"/>
        <v>0</v>
      </c>
      <c r="P276" s="675">
        <f t="shared" si="67"/>
        <v>0</v>
      </c>
      <c r="Q276" s="675">
        <f t="shared" si="67"/>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5" outlineLevel="1" x14ac:dyDescent="0.25">
      <c r="A277" s="7"/>
      <c r="B277" s="8"/>
      <c r="C277" s="18"/>
      <c r="D277" s="18"/>
      <c r="E277" s="18"/>
      <c r="F277" s="27"/>
      <c r="G277" s="27" t="str">
        <f t="shared" si="58"/>
        <v>YABA2Ba</v>
      </c>
      <c r="H277" s="648">
        <v>0</v>
      </c>
      <c r="I277" s="675">
        <f t="shared" ref="I277:Q292" si="68">$H277*I$243</f>
        <v>0</v>
      </c>
      <c r="J277" s="675">
        <f t="shared" si="68"/>
        <v>0</v>
      </c>
      <c r="K277" s="675">
        <f t="shared" si="68"/>
        <v>0</v>
      </c>
      <c r="L277" s="675">
        <f t="shared" si="68"/>
        <v>0</v>
      </c>
      <c r="M277" s="675">
        <f t="shared" si="68"/>
        <v>0</v>
      </c>
      <c r="N277" s="675">
        <f t="shared" si="68"/>
        <v>0</v>
      </c>
      <c r="O277" s="675">
        <f t="shared" si="68"/>
        <v>0</v>
      </c>
      <c r="P277" s="675">
        <f t="shared" si="68"/>
        <v>0</v>
      </c>
      <c r="Q277" s="675">
        <f t="shared" si="68"/>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5" outlineLevel="1" x14ac:dyDescent="0.25">
      <c r="A278" s="7"/>
      <c r="B278" s="8"/>
      <c r="C278" s="18"/>
      <c r="D278" s="18"/>
      <c r="E278" s="18"/>
      <c r="F278" s="27"/>
      <c r="G278" s="27" t="str">
        <f t="shared" si="58"/>
        <v>AYABA1b</v>
      </c>
      <c r="H278" s="648">
        <v>4000</v>
      </c>
      <c r="I278" s="675">
        <f t="shared" si="68"/>
        <v>4800</v>
      </c>
      <c r="J278" s="675">
        <f t="shared" si="68"/>
        <v>4000</v>
      </c>
      <c r="K278" s="675">
        <f t="shared" si="68"/>
        <v>4880</v>
      </c>
      <c r="L278" s="675">
        <f t="shared" si="68"/>
        <v>3480</v>
      </c>
      <c r="M278" s="675">
        <f t="shared" si="68"/>
        <v>4200</v>
      </c>
      <c r="N278" s="675">
        <f t="shared" si="68"/>
        <v>3320</v>
      </c>
      <c r="O278" s="675">
        <f t="shared" si="68"/>
        <v>3800</v>
      </c>
      <c r="P278" s="675">
        <f t="shared" si="68"/>
        <v>2600</v>
      </c>
      <c r="Q278" s="675">
        <f t="shared" si="68"/>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5" outlineLevel="1" x14ac:dyDescent="0.25">
      <c r="A279" s="7"/>
      <c r="B279" s="8"/>
      <c r="C279" s="18"/>
      <c r="D279" s="18"/>
      <c r="E279" s="18"/>
      <c r="F279" s="27"/>
      <c r="G279" s="27" t="str">
        <f t="shared" si="58"/>
        <v>YAOA2OFa</v>
      </c>
      <c r="H279" s="648">
        <v>0</v>
      </c>
      <c r="I279" s="675">
        <f t="shared" si="68"/>
        <v>0</v>
      </c>
      <c r="J279" s="675">
        <f t="shared" si="68"/>
        <v>0</v>
      </c>
      <c r="K279" s="675">
        <f t="shared" si="68"/>
        <v>0</v>
      </c>
      <c r="L279" s="675">
        <f t="shared" si="68"/>
        <v>0</v>
      </c>
      <c r="M279" s="675">
        <f t="shared" si="68"/>
        <v>0</v>
      </c>
      <c r="N279" s="675">
        <f t="shared" si="68"/>
        <v>0</v>
      </c>
      <c r="O279" s="675">
        <f t="shared" si="68"/>
        <v>0</v>
      </c>
      <c r="P279" s="675">
        <f t="shared" si="68"/>
        <v>0</v>
      </c>
      <c r="Q279" s="675">
        <f t="shared" si="68"/>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5" outlineLevel="1" x14ac:dyDescent="0.25">
      <c r="A280" s="7"/>
      <c r="B280" s="8"/>
      <c r="C280" s="18"/>
      <c r="D280" s="18"/>
      <c r="E280" s="18"/>
      <c r="F280" s="27"/>
      <c r="G280" s="27" t="str">
        <f t="shared" si="58"/>
        <v>AYAOA1of</v>
      </c>
      <c r="H280" s="648">
        <f>4000*0.7</f>
        <v>2800</v>
      </c>
      <c r="I280" s="675">
        <f t="shared" si="68"/>
        <v>3360</v>
      </c>
      <c r="J280" s="675">
        <f t="shared" si="68"/>
        <v>2800</v>
      </c>
      <c r="K280" s="675">
        <f t="shared" si="68"/>
        <v>3416</v>
      </c>
      <c r="L280" s="675">
        <f t="shared" si="68"/>
        <v>2436</v>
      </c>
      <c r="M280" s="675">
        <f t="shared" si="68"/>
        <v>2940</v>
      </c>
      <c r="N280" s="675">
        <f t="shared" si="68"/>
        <v>2324</v>
      </c>
      <c r="O280" s="675">
        <f t="shared" si="68"/>
        <v>2660</v>
      </c>
      <c r="P280" s="675">
        <f t="shared" si="68"/>
        <v>1820</v>
      </c>
      <c r="Q280" s="675">
        <f t="shared" si="68"/>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5" outlineLevel="1" x14ac:dyDescent="0.25">
      <c r="A281" s="7"/>
      <c r="B281" s="8"/>
      <c r="C281" s="18"/>
      <c r="D281" s="18"/>
      <c r="E281" s="18"/>
      <c r="F281" s="27"/>
      <c r="G281" s="27" t="str">
        <f t="shared" si="58"/>
        <v>YYNBNb</v>
      </c>
      <c r="H281" s="648">
        <v>4000</v>
      </c>
      <c r="I281" s="675">
        <f t="shared" si="68"/>
        <v>4800</v>
      </c>
      <c r="J281" s="675">
        <f t="shared" si="68"/>
        <v>4000</v>
      </c>
      <c r="K281" s="675">
        <f t="shared" si="68"/>
        <v>4880</v>
      </c>
      <c r="L281" s="675">
        <f t="shared" si="68"/>
        <v>3480</v>
      </c>
      <c r="M281" s="675">
        <f t="shared" si="68"/>
        <v>4200</v>
      </c>
      <c r="N281" s="675">
        <f t="shared" si="68"/>
        <v>3320</v>
      </c>
      <c r="O281" s="675">
        <f t="shared" si="68"/>
        <v>3800</v>
      </c>
      <c r="P281" s="675">
        <f t="shared" si="68"/>
        <v>2600</v>
      </c>
      <c r="Q281" s="675">
        <f t="shared" si="68"/>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5" outlineLevel="1" x14ac:dyDescent="0.25">
      <c r="A282" s="7"/>
      <c r="B282" s="8"/>
      <c r="C282" s="18"/>
      <c r="D282" s="18"/>
      <c r="E282" s="18"/>
      <c r="F282" s="27"/>
      <c r="G282" s="27" t="str">
        <f t="shared" si="58"/>
        <v>YYNBNbd</v>
      </c>
      <c r="H282" s="648">
        <v>4000</v>
      </c>
      <c r="I282" s="675">
        <f t="shared" si="68"/>
        <v>4800</v>
      </c>
      <c r="J282" s="675">
        <f t="shared" si="68"/>
        <v>4000</v>
      </c>
      <c r="K282" s="675">
        <f t="shared" si="68"/>
        <v>4880</v>
      </c>
      <c r="L282" s="675">
        <f t="shared" si="68"/>
        <v>3480</v>
      </c>
      <c r="M282" s="675">
        <f t="shared" si="68"/>
        <v>4200</v>
      </c>
      <c r="N282" s="675">
        <f t="shared" si="68"/>
        <v>3320</v>
      </c>
      <c r="O282" s="675">
        <f t="shared" si="68"/>
        <v>3800</v>
      </c>
      <c r="P282" s="675">
        <f t="shared" si="68"/>
        <v>2600</v>
      </c>
      <c r="Q282" s="675">
        <f t="shared" si="68"/>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5" outlineLevel="1" x14ac:dyDescent="0.25">
      <c r="A283" s="7"/>
      <c r="B283" s="8"/>
      <c r="C283" s="18"/>
      <c r="D283" s="18"/>
      <c r="E283" s="18"/>
      <c r="F283" s="27"/>
      <c r="G283" s="27" t="str">
        <f t="shared" si="58"/>
        <v>YYBNBz</v>
      </c>
      <c r="H283" s="648">
        <v>1800</v>
      </c>
      <c r="I283" s="675">
        <f t="shared" si="68"/>
        <v>2160</v>
      </c>
      <c r="J283" s="675">
        <f t="shared" si="68"/>
        <v>1800</v>
      </c>
      <c r="K283" s="675">
        <f t="shared" si="68"/>
        <v>2196</v>
      </c>
      <c r="L283" s="675">
        <f t="shared" si="68"/>
        <v>1566</v>
      </c>
      <c r="M283" s="675">
        <f t="shared" si="68"/>
        <v>1890</v>
      </c>
      <c r="N283" s="675">
        <f t="shared" si="68"/>
        <v>1494</v>
      </c>
      <c r="O283" s="675">
        <f t="shared" si="68"/>
        <v>1710</v>
      </c>
      <c r="P283" s="675">
        <f t="shared" si="68"/>
        <v>1170</v>
      </c>
      <c r="Q283" s="675">
        <f t="shared" si="68"/>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5" outlineLevel="1" x14ac:dyDescent="0.25">
      <c r="A284" s="7"/>
      <c r="B284" s="8"/>
      <c r="C284" s="18"/>
      <c r="D284" s="18"/>
      <c r="E284" s="18"/>
      <c r="F284" s="27"/>
      <c r="G284" s="27" t="str">
        <f t="shared" si="58"/>
        <v>YYBNBzd</v>
      </c>
      <c r="H284" s="648">
        <v>1800</v>
      </c>
      <c r="I284" s="675">
        <f t="shared" si="68"/>
        <v>2160</v>
      </c>
      <c r="J284" s="675">
        <f t="shared" si="68"/>
        <v>1800</v>
      </c>
      <c r="K284" s="675">
        <f t="shared" si="68"/>
        <v>2196</v>
      </c>
      <c r="L284" s="675">
        <f t="shared" si="68"/>
        <v>1566</v>
      </c>
      <c r="M284" s="675">
        <f t="shared" si="68"/>
        <v>1890</v>
      </c>
      <c r="N284" s="675">
        <f t="shared" si="68"/>
        <v>1494</v>
      </c>
      <c r="O284" s="675">
        <f t="shared" si="68"/>
        <v>1710</v>
      </c>
      <c r="P284" s="675">
        <f t="shared" si="68"/>
        <v>1170</v>
      </c>
      <c r="Q284" s="675">
        <f t="shared" si="68"/>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5" outlineLevel="1" x14ac:dyDescent="0.25">
      <c r="A285" s="7"/>
      <c r="B285" s="8"/>
      <c r="C285" s="18"/>
      <c r="D285" s="18"/>
      <c r="E285" s="18"/>
      <c r="F285" s="27"/>
      <c r="G285" s="27" t="str">
        <f t="shared" si="58"/>
        <v>YYBNBr</v>
      </c>
      <c r="H285" s="648">
        <v>2000</v>
      </c>
      <c r="I285" s="675">
        <f t="shared" si="68"/>
        <v>2400</v>
      </c>
      <c r="J285" s="675">
        <f t="shared" si="68"/>
        <v>2000</v>
      </c>
      <c r="K285" s="675">
        <f t="shared" si="68"/>
        <v>2440</v>
      </c>
      <c r="L285" s="675">
        <f t="shared" si="68"/>
        <v>1740</v>
      </c>
      <c r="M285" s="675">
        <f t="shared" si="68"/>
        <v>2100</v>
      </c>
      <c r="N285" s="675">
        <f t="shared" si="68"/>
        <v>1660</v>
      </c>
      <c r="O285" s="675">
        <f t="shared" si="68"/>
        <v>1900</v>
      </c>
      <c r="P285" s="675">
        <f t="shared" si="68"/>
        <v>1300</v>
      </c>
      <c r="Q285" s="675">
        <f t="shared" si="68"/>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5" outlineLevel="1" x14ac:dyDescent="0.25">
      <c r="A286" s="7"/>
      <c r="B286" s="8"/>
      <c r="C286" s="18"/>
      <c r="D286" s="18"/>
      <c r="E286" s="18"/>
      <c r="F286" s="27"/>
      <c r="G286" s="27" t="str">
        <f t="shared" si="58"/>
        <v>YYBNBrd</v>
      </c>
      <c r="H286" s="648">
        <v>2000</v>
      </c>
      <c r="I286" s="675">
        <f t="shared" si="68"/>
        <v>2400</v>
      </c>
      <c r="J286" s="675">
        <f t="shared" si="68"/>
        <v>2000</v>
      </c>
      <c r="K286" s="675">
        <f t="shared" si="68"/>
        <v>2440</v>
      </c>
      <c r="L286" s="675">
        <f t="shared" si="68"/>
        <v>1740</v>
      </c>
      <c r="M286" s="675">
        <f t="shared" si="68"/>
        <v>2100</v>
      </c>
      <c r="N286" s="675">
        <f t="shared" si="68"/>
        <v>1660</v>
      </c>
      <c r="O286" s="675">
        <f t="shared" si="68"/>
        <v>1900</v>
      </c>
      <c r="P286" s="675">
        <f t="shared" si="68"/>
        <v>1300</v>
      </c>
      <c r="Q286" s="675">
        <f t="shared" si="68"/>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5" outlineLevel="1" x14ac:dyDescent="0.25">
      <c r="A287" s="7"/>
      <c r="B287" s="8"/>
      <c r="C287" s="18"/>
      <c r="D287" s="18"/>
      <c r="E287" s="18"/>
      <c r="F287" s="27"/>
      <c r="G287" s="27" t="str">
        <f t="shared" ref="G287:G293" si="69">_xlfn.CONCAT(H203:M203)</f>
        <v>YYBNBl</v>
      </c>
      <c r="H287" s="648">
        <v>2000</v>
      </c>
      <c r="I287" s="675">
        <f t="shared" si="68"/>
        <v>2400</v>
      </c>
      <c r="J287" s="675">
        <f t="shared" si="68"/>
        <v>2000</v>
      </c>
      <c r="K287" s="675">
        <f t="shared" si="68"/>
        <v>2440</v>
      </c>
      <c r="L287" s="675">
        <f t="shared" si="68"/>
        <v>1740</v>
      </c>
      <c r="M287" s="675">
        <f t="shared" si="68"/>
        <v>2100</v>
      </c>
      <c r="N287" s="675">
        <f t="shared" si="68"/>
        <v>1660</v>
      </c>
      <c r="O287" s="675">
        <f t="shared" si="68"/>
        <v>1900</v>
      </c>
      <c r="P287" s="675">
        <f t="shared" si="68"/>
        <v>1300</v>
      </c>
      <c r="Q287" s="675">
        <f t="shared" si="68"/>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5" outlineLevel="1" x14ac:dyDescent="0.25">
      <c r="A288" s="7"/>
      <c r="B288" s="8"/>
      <c r="C288" s="18"/>
      <c r="D288" s="18"/>
      <c r="E288" s="18"/>
      <c r="F288" s="27"/>
      <c r="G288" s="27" t="str">
        <f t="shared" si="69"/>
        <v>YYNBLb</v>
      </c>
      <c r="H288" s="805">
        <f>H281+400</f>
        <v>4400</v>
      </c>
      <c r="I288" s="675">
        <f t="shared" si="68"/>
        <v>5280</v>
      </c>
      <c r="J288" s="675">
        <f t="shared" si="68"/>
        <v>4400</v>
      </c>
      <c r="K288" s="675">
        <f t="shared" si="68"/>
        <v>5368</v>
      </c>
      <c r="L288" s="675">
        <f t="shared" si="68"/>
        <v>3828</v>
      </c>
      <c r="M288" s="675">
        <f t="shared" si="68"/>
        <v>4620</v>
      </c>
      <c r="N288" s="675">
        <f t="shared" si="68"/>
        <v>3652</v>
      </c>
      <c r="O288" s="675">
        <f t="shared" si="68"/>
        <v>4180</v>
      </c>
      <c r="P288" s="675">
        <f t="shared" si="68"/>
        <v>2860</v>
      </c>
      <c r="Q288" s="675">
        <f t="shared" si="68"/>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5" outlineLevel="1" x14ac:dyDescent="0.25">
      <c r="A289" s="7"/>
      <c r="B289" s="8"/>
      <c r="C289" s="18"/>
      <c r="D289" s="18"/>
      <c r="E289" s="18"/>
      <c r="F289" s="27"/>
      <c r="G289" s="27" t="str">
        <f t="shared" si="69"/>
        <v>YYNBLbd</v>
      </c>
      <c r="H289" s="805">
        <f>H282+400</f>
        <v>4400</v>
      </c>
      <c r="I289" s="675">
        <f t="shared" si="68"/>
        <v>5280</v>
      </c>
      <c r="J289" s="675">
        <f t="shared" si="68"/>
        <v>4400</v>
      </c>
      <c r="K289" s="675">
        <f t="shared" si="68"/>
        <v>5368</v>
      </c>
      <c r="L289" s="675">
        <f t="shared" si="68"/>
        <v>3828</v>
      </c>
      <c r="M289" s="675">
        <f t="shared" si="68"/>
        <v>4620</v>
      </c>
      <c r="N289" s="675">
        <f t="shared" si="68"/>
        <v>3652</v>
      </c>
      <c r="O289" s="675">
        <f t="shared" si="68"/>
        <v>4180</v>
      </c>
      <c r="P289" s="675">
        <f t="shared" si="68"/>
        <v>2860</v>
      </c>
      <c r="Q289" s="675">
        <f t="shared" si="68"/>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5" outlineLevel="1" x14ac:dyDescent="0.25">
      <c r="A290" s="7"/>
      <c r="B290" s="8"/>
      <c r="C290" s="18"/>
      <c r="D290" s="18"/>
      <c r="E290" s="18"/>
      <c r="F290" s="27"/>
      <c r="G290" s="27" t="str">
        <f t="shared" si="69"/>
        <v>YYBLBz</v>
      </c>
      <c r="H290" s="648">
        <v>1800</v>
      </c>
      <c r="I290" s="675">
        <f t="shared" si="68"/>
        <v>2160</v>
      </c>
      <c r="J290" s="675">
        <f t="shared" si="68"/>
        <v>1800</v>
      </c>
      <c r="K290" s="675">
        <f t="shared" si="68"/>
        <v>2196</v>
      </c>
      <c r="L290" s="675">
        <f t="shared" si="68"/>
        <v>1566</v>
      </c>
      <c r="M290" s="675">
        <f t="shared" si="68"/>
        <v>1890</v>
      </c>
      <c r="N290" s="675">
        <f t="shared" si="68"/>
        <v>1494</v>
      </c>
      <c r="O290" s="675">
        <f t="shared" si="68"/>
        <v>1710</v>
      </c>
      <c r="P290" s="675">
        <f t="shared" si="68"/>
        <v>1170</v>
      </c>
      <c r="Q290" s="675">
        <f t="shared" si="68"/>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5" outlineLevel="1" x14ac:dyDescent="0.25">
      <c r="A291" s="7"/>
      <c r="B291" s="8"/>
      <c r="C291" s="18"/>
      <c r="D291" s="18"/>
      <c r="E291" s="18"/>
      <c r="F291" s="27"/>
      <c r="G291" s="27" t="str">
        <f t="shared" si="69"/>
        <v>YYBLBzd</v>
      </c>
      <c r="H291" s="648">
        <v>1800</v>
      </c>
      <c r="I291" s="675">
        <f t="shared" si="68"/>
        <v>2160</v>
      </c>
      <c r="J291" s="675">
        <f t="shared" si="68"/>
        <v>1800</v>
      </c>
      <c r="K291" s="675">
        <f t="shared" si="68"/>
        <v>2196</v>
      </c>
      <c r="L291" s="675">
        <f t="shared" si="68"/>
        <v>1566</v>
      </c>
      <c r="M291" s="675">
        <f t="shared" si="68"/>
        <v>1890</v>
      </c>
      <c r="N291" s="675">
        <f t="shared" si="68"/>
        <v>1494</v>
      </c>
      <c r="O291" s="675">
        <f t="shared" si="68"/>
        <v>1710</v>
      </c>
      <c r="P291" s="675">
        <f t="shared" si="68"/>
        <v>1170</v>
      </c>
      <c r="Q291" s="675">
        <f t="shared" si="68"/>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5" outlineLevel="1" x14ac:dyDescent="0.25">
      <c r="A292" s="7"/>
      <c r="B292" s="8"/>
      <c r="C292" s="18"/>
      <c r="D292" s="18"/>
      <c r="E292" s="18"/>
      <c r="F292" s="27"/>
      <c r="G292" s="27" t="str">
        <f t="shared" si="69"/>
        <v>YYLBNb</v>
      </c>
      <c r="H292" s="648">
        <v>4000</v>
      </c>
      <c r="I292" s="675">
        <f t="shared" si="68"/>
        <v>4800</v>
      </c>
      <c r="J292" s="675">
        <f t="shared" si="68"/>
        <v>4000</v>
      </c>
      <c r="K292" s="675">
        <f t="shared" si="68"/>
        <v>4880</v>
      </c>
      <c r="L292" s="675">
        <f t="shared" si="68"/>
        <v>3480</v>
      </c>
      <c r="M292" s="675">
        <f t="shared" si="68"/>
        <v>4200</v>
      </c>
      <c r="N292" s="675">
        <f t="shared" si="68"/>
        <v>3320</v>
      </c>
      <c r="O292" s="675">
        <f t="shared" si="68"/>
        <v>3800</v>
      </c>
      <c r="P292" s="675">
        <f t="shared" si="68"/>
        <v>2600</v>
      </c>
      <c r="Q292" s="675">
        <f t="shared" si="68"/>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5" outlineLevel="1" x14ac:dyDescent="0.25">
      <c r="A293" s="7"/>
      <c r="B293" s="8"/>
      <c r="C293" s="18"/>
      <c r="D293" s="18"/>
      <c r="E293" s="18"/>
      <c r="F293" s="27"/>
      <c r="G293" s="27" t="str">
        <f t="shared" si="69"/>
        <v>YYLBNbd</v>
      </c>
      <c r="H293" s="648">
        <v>4000</v>
      </c>
      <c r="I293" s="675">
        <f t="shared" ref="I293:Q310" si="70">$H293*I$243</f>
        <v>4800</v>
      </c>
      <c r="J293" s="675">
        <f t="shared" si="70"/>
        <v>4000</v>
      </c>
      <c r="K293" s="675">
        <f t="shared" si="70"/>
        <v>4880</v>
      </c>
      <c r="L293" s="675">
        <f t="shared" si="70"/>
        <v>3480</v>
      </c>
      <c r="M293" s="675">
        <f t="shared" si="70"/>
        <v>4200</v>
      </c>
      <c r="N293" s="675">
        <f t="shared" si="70"/>
        <v>3320</v>
      </c>
      <c r="O293" s="675">
        <f t="shared" si="70"/>
        <v>3800</v>
      </c>
      <c r="P293" s="675">
        <f t="shared" si="70"/>
        <v>2600</v>
      </c>
      <c r="Q293" s="675">
        <f t="shared" si="70"/>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5" outlineLevel="1" x14ac:dyDescent="0.25">
      <c r="A294" s="7"/>
      <c r="B294" s="8"/>
      <c r="C294" s="18"/>
      <c r="D294" s="18"/>
      <c r="E294" s="18"/>
      <c r="F294" s="27"/>
      <c r="G294" s="27" t="str">
        <f t="shared" ref="G294:G303" si="71">_xlfn.CONCAT(H210:M210)</f>
        <v>YYNWNw</v>
      </c>
      <c r="H294" s="648">
        <v>3800</v>
      </c>
      <c r="I294" s="675">
        <f t="shared" si="70"/>
        <v>4560</v>
      </c>
      <c r="J294" s="675">
        <f t="shared" si="70"/>
        <v>3800</v>
      </c>
      <c r="K294" s="675">
        <f t="shared" si="70"/>
        <v>4636</v>
      </c>
      <c r="L294" s="675">
        <f t="shared" si="70"/>
        <v>3306</v>
      </c>
      <c r="M294" s="675">
        <f t="shared" si="70"/>
        <v>3990</v>
      </c>
      <c r="N294" s="675">
        <f t="shared" si="70"/>
        <v>3154</v>
      </c>
      <c r="O294" s="675">
        <f t="shared" si="70"/>
        <v>3610</v>
      </c>
      <c r="P294" s="675">
        <f t="shared" si="70"/>
        <v>2470</v>
      </c>
      <c r="Q294" s="675">
        <f t="shared" si="70"/>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5" outlineLevel="1" x14ac:dyDescent="0.25">
      <c r="A295" s="7"/>
      <c r="B295" s="8"/>
      <c r="C295" s="18"/>
      <c r="D295" s="18"/>
      <c r="E295" s="18"/>
      <c r="F295" s="27"/>
      <c r="G295" s="27" t="str">
        <f t="shared" si="71"/>
        <v>YYNWNwd</v>
      </c>
      <c r="H295" s="648">
        <v>3800</v>
      </c>
      <c r="I295" s="675">
        <f t="shared" si="70"/>
        <v>4560</v>
      </c>
      <c r="J295" s="675">
        <f t="shared" si="70"/>
        <v>3800</v>
      </c>
      <c r="K295" s="675">
        <f t="shared" si="70"/>
        <v>4636</v>
      </c>
      <c r="L295" s="675">
        <f t="shared" si="70"/>
        <v>3306</v>
      </c>
      <c r="M295" s="675">
        <f t="shared" si="70"/>
        <v>3990</v>
      </c>
      <c r="N295" s="675">
        <f t="shared" si="70"/>
        <v>3154</v>
      </c>
      <c r="O295" s="675">
        <f t="shared" si="70"/>
        <v>3610</v>
      </c>
      <c r="P295" s="675">
        <f t="shared" si="70"/>
        <v>2470</v>
      </c>
      <c r="Q295" s="675">
        <f t="shared" si="70"/>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5" outlineLevel="1" x14ac:dyDescent="0.25">
      <c r="A296" s="7"/>
      <c r="B296" s="8"/>
      <c r="C296" s="18"/>
      <c r="D296" s="18"/>
      <c r="E296" s="18"/>
      <c r="F296" s="27"/>
      <c r="G296" s="27" t="str">
        <f t="shared" si="71"/>
        <v>YYWNWz</v>
      </c>
      <c r="H296" s="648">
        <v>1800</v>
      </c>
      <c r="I296" s="675">
        <f t="shared" si="70"/>
        <v>2160</v>
      </c>
      <c r="J296" s="675">
        <f t="shared" si="70"/>
        <v>1800</v>
      </c>
      <c r="K296" s="675">
        <f t="shared" si="70"/>
        <v>2196</v>
      </c>
      <c r="L296" s="675">
        <f t="shared" si="70"/>
        <v>1566</v>
      </c>
      <c r="M296" s="675">
        <f t="shared" si="70"/>
        <v>1890</v>
      </c>
      <c r="N296" s="675">
        <f t="shared" si="70"/>
        <v>1494</v>
      </c>
      <c r="O296" s="675">
        <f t="shared" si="70"/>
        <v>1710</v>
      </c>
      <c r="P296" s="675">
        <f t="shared" si="70"/>
        <v>1170</v>
      </c>
      <c r="Q296" s="675">
        <f t="shared" si="70"/>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5" outlineLevel="1" x14ac:dyDescent="0.25">
      <c r="A297" s="7"/>
      <c r="B297" s="8"/>
      <c r="C297" s="18"/>
      <c r="D297" s="18"/>
      <c r="E297" s="18"/>
      <c r="F297" s="27"/>
      <c r="G297" s="27" t="str">
        <f t="shared" si="71"/>
        <v>YYWNWzd</v>
      </c>
      <c r="H297" s="648">
        <v>1800</v>
      </c>
      <c r="I297" s="675">
        <f t="shared" si="70"/>
        <v>2160</v>
      </c>
      <c r="J297" s="675">
        <f t="shared" si="70"/>
        <v>1800</v>
      </c>
      <c r="K297" s="675">
        <f t="shared" si="70"/>
        <v>2196</v>
      </c>
      <c r="L297" s="675">
        <f t="shared" si="70"/>
        <v>1566</v>
      </c>
      <c r="M297" s="675">
        <f t="shared" si="70"/>
        <v>1890</v>
      </c>
      <c r="N297" s="675">
        <f t="shared" si="70"/>
        <v>1494</v>
      </c>
      <c r="O297" s="675">
        <f t="shared" si="70"/>
        <v>1710</v>
      </c>
      <c r="P297" s="675">
        <f t="shared" si="70"/>
        <v>1170</v>
      </c>
      <c r="Q297" s="675">
        <f t="shared" si="70"/>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5" outlineLevel="1" x14ac:dyDescent="0.25">
      <c r="A298" s="7"/>
      <c r="B298" s="8"/>
      <c r="C298" s="18"/>
      <c r="D298" s="18"/>
      <c r="E298" s="18"/>
      <c r="F298" s="27"/>
      <c r="G298" s="27" t="str">
        <f t="shared" si="71"/>
        <v>YYNWBr</v>
      </c>
      <c r="H298" s="648">
        <v>2000</v>
      </c>
      <c r="I298" s="675">
        <f t="shared" si="70"/>
        <v>2400</v>
      </c>
      <c r="J298" s="675">
        <f t="shared" si="70"/>
        <v>2000</v>
      </c>
      <c r="K298" s="675">
        <f t="shared" si="70"/>
        <v>2440</v>
      </c>
      <c r="L298" s="675">
        <f t="shared" si="70"/>
        <v>1740</v>
      </c>
      <c r="M298" s="675">
        <f t="shared" si="70"/>
        <v>2100</v>
      </c>
      <c r="N298" s="675">
        <f t="shared" si="70"/>
        <v>1660</v>
      </c>
      <c r="O298" s="675">
        <f t="shared" si="70"/>
        <v>1900</v>
      </c>
      <c r="P298" s="675">
        <f t="shared" si="70"/>
        <v>1300</v>
      </c>
      <c r="Q298" s="675">
        <f t="shared" si="70"/>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5" outlineLevel="1" x14ac:dyDescent="0.25">
      <c r="A299" s="7"/>
      <c r="B299" s="8"/>
      <c r="C299" s="18"/>
      <c r="D299" s="18"/>
      <c r="E299" s="18"/>
      <c r="F299" s="27"/>
      <c r="G299" s="27" t="str">
        <f t="shared" si="71"/>
        <v>YYNWBrd</v>
      </c>
      <c r="H299" s="648">
        <v>2000</v>
      </c>
      <c r="I299" s="675">
        <f t="shared" si="70"/>
        <v>2400</v>
      </c>
      <c r="J299" s="675">
        <f t="shared" si="70"/>
        <v>2000</v>
      </c>
      <c r="K299" s="675">
        <f t="shared" si="70"/>
        <v>2440</v>
      </c>
      <c r="L299" s="675">
        <f t="shared" si="70"/>
        <v>1740</v>
      </c>
      <c r="M299" s="675">
        <f t="shared" si="70"/>
        <v>2100</v>
      </c>
      <c r="N299" s="675">
        <f t="shared" si="70"/>
        <v>1660</v>
      </c>
      <c r="O299" s="675">
        <f t="shared" si="70"/>
        <v>1900</v>
      </c>
      <c r="P299" s="675">
        <f t="shared" si="70"/>
        <v>1300</v>
      </c>
      <c r="Q299" s="675">
        <f t="shared" si="70"/>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5" outlineLevel="1" x14ac:dyDescent="0.25">
      <c r="A300" s="7"/>
      <c r="B300" s="8"/>
      <c r="C300" s="18"/>
      <c r="D300" s="18"/>
      <c r="E300" s="18"/>
      <c r="F300" s="27"/>
      <c r="G300" s="27" t="str">
        <f t="shared" si="71"/>
        <v>YYWBNw</v>
      </c>
      <c r="H300" s="648">
        <v>3800</v>
      </c>
      <c r="I300" s="675">
        <f t="shared" si="70"/>
        <v>4560</v>
      </c>
      <c r="J300" s="675">
        <f t="shared" si="70"/>
        <v>3800</v>
      </c>
      <c r="K300" s="675">
        <f t="shared" si="70"/>
        <v>4636</v>
      </c>
      <c r="L300" s="675">
        <f t="shared" si="70"/>
        <v>3306</v>
      </c>
      <c r="M300" s="675">
        <f t="shared" si="70"/>
        <v>3990</v>
      </c>
      <c r="N300" s="675">
        <f t="shared" si="70"/>
        <v>3154</v>
      </c>
      <c r="O300" s="675">
        <f t="shared" si="70"/>
        <v>3610</v>
      </c>
      <c r="P300" s="675">
        <f t="shared" si="70"/>
        <v>2470</v>
      </c>
      <c r="Q300" s="675">
        <f t="shared" si="70"/>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5" outlineLevel="1" x14ac:dyDescent="0.25">
      <c r="A301" s="7"/>
      <c r="B301" s="8"/>
      <c r="C301" s="18"/>
      <c r="D301" s="18"/>
      <c r="E301" s="18"/>
      <c r="F301" s="27"/>
      <c r="G301" s="27" t="str">
        <f t="shared" si="71"/>
        <v>YYWBNwd</v>
      </c>
      <c r="H301" s="648">
        <v>3800</v>
      </c>
      <c r="I301" s="675">
        <f t="shared" si="70"/>
        <v>4560</v>
      </c>
      <c r="J301" s="675">
        <f t="shared" si="70"/>
        <v>3800</v>
      </c>
      <c r="K301" s="675">
        <f t="shared" si="70"/>
        <v>4636</v>
      </c>
      <c r="L301" s="675">
        <f t="shared" si="70"/>
        <v>3306</v>
      </c>
      <c r="M301" s="675">
        <f t="shared" si="70"/>
        <v>3990</v>
      </c>
      <c r="N301" s="675">
        <f t="shared" si="70"/>
        <v>3154</v>
      </c>
      <c r="O301" s="675">
        <f t="shared" si="70"/>
        <v>3610</v>
      </c>
      <c r="P301" s="675">
        <f t="shared" si="70"/>
        <v>2470</v>
      </c>
      <c r="Q301" s="675">
        <f t="shared" si="70"/>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5" outlineLevel="1" x14ac:dyDescent="0.25">
      <c r="A302" s="7"/>
      <c r="B302" s="8"/>
      <c r="C302" s="18"/>
      <c r="D302" s="18"/>
      <c r="E302" s="18"/>
      <c r="F302" s="27"/>
      <c r="G302" s="27" t="str">
        <f t="shared" si="71"/>
        <v>YYBNWb</v>
      </c>
      <c r="H302" s="648">
        <v>4000</v>
      </c>
      <c r="I302" s="675">
        <f t="shared" si="70"/>
        <v>4800</v>
      </c>
      <c r="J302" s="675">
        <f t="shared" si="70"/>
        <v>4000</v>
      </c>
      <c r="K302" s="675">
        <f t="shared" si="70"/>
        <v>4880</v>
      </c>
      <c r="L302" s="675">
        <f t="shared" si="70"/>
        <v>3480</v>
      </c>
      <c r="M302" s="675">
        <f t="shared" si="70"/>
        <v>4200</v>
      </c>
      <c r="N302" s="675">
        <f t="shared" si="70"/>
        <v>3320</v>
      </c>
      <c r="O302" s="675">
        <f t="shared" si="70"/>
        <v>3800</v>
      </c>
      <c r="P302" s="675">
        <f t="shared" si="70"/>
        <v>2600</v>
      </c>
      <c r="Q302" s="675">
        <f t="shared" si="70"/>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5" outlineLevel="1" x14ac:dyDescent="0.25">
      <c r="A303" s="7"/>
      <c r="B303" s="8"/>
      <c r="C303" s="18"/>
      <c r="D303" s="18"/>
      <c r="E303" s="18"/>
      <c r="F303" s="27"/>
      <c r="G303" s="27" t="str">
        <f t="shared" si="71"/>
        <v>YYBNWbd</v>
      </c>
      <c r="H303" s="648">
        <v>4000</v>
      </c>
      <c r="I303" s="675">
        <f t="shared" si="70"/>
        <v>4800</v>
      </c>
      <c r="J303" s="675">
        <f t="shared" si="70"/>
        <v>4000</v>
      </c>
      <c r="K303" s="675">
        <f t="shared" si="70"/>
        <v>4880</v>
      </c>
      <c r="L303" s="675">
        <f t="shared" si="70"/>
        <v>3480</v>
      </c>
      <c r="M303" s="675">
        <f t="shared" si="70"/>
        <v>4200</v>
      </c>
      <c r="N303" s="675">
        <f t="shared" si="70"/>
        <v>3320</v>
      </c>
      <c r="O303" s="675">
        <f t="shared" si="70"/>
        <v>3800</v>
      </c>
      <c r="P303" s="675">
        <f t="shared" si="70"/>
        <v>2600</v>
      </c>
      <c r="Q303" s="675">
        <f t="shared" si="70"/>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5" outlineLevel="1" x14ac:dyDescent="0.25">
      <c r="A304" s="7"/>
      <c r="B304" s="8"/>
      <c r="C304" s="18"/>
      <c r="D304" s="18"/>
      <c r="E304" s="18"/>
      <c r="F304" s="27"/>
      <c r="G304" s="27" t="str">
        <f t="shared" ref="G304:G310" si="72">_xlfn.CONCAT(H220:M220)</f>
        <v>YYNWBl</v>
      </c>
      <c r="H304" s="648">
        <v>2000</v>
      </c>
      <c r="I304" s="675">
        <f t="shared" si="70"/>
        <v>2400</v>
      </c>
      <c r="J304" s="675">
        <f t="shared" si="70"/>
        <v>2000</v>
      </c>
      <c r="K304" s="675">
        <f t="shared" si="70"/>
        <v>2440</v>
      </c>
      <c r="L304" s="675">
        <f t="shared" si="70"/>
        <v>1740</v>
      </c>
      <c r="M304" s="675">
        <f t="shared" si="70"/>
        <v>2100</v>
      </c>
      <c r="N304" s="675">
        <f t="shared" si="70"/>
        <v>1660</v>
      </c>
      <c r="O304" s="675">
        <f t="shared" si="70"/>
        <v>1900</v>
      </c>
      <c r="P304" s="675">
        <f t="shared" si="70"/>
        <v>1300</v>
      </c>
      <c r="Q304" s="675">
        <f t="shared" si="70"/>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5" outlineLevel="1" x14ac:dyDescent="0.25">
      <c r="A305" s="7"/>
      <c r="B305" s="8"/>
      <c r="C305" s="18"/>
      <c r="D305" s="18"/>
      <c r="E305" s="18"/>
      <c r="F305" s="27"/>
      <c r="G305" s="27" t="str">
        <f t="shared" si="72"/>
        <v>YYWBLw</v>
      </c>
      <c r="H305" s="805">
        <f>H300+400</f>
        <v>4200</v>
      </c>
      <c r="I305" s="675">
        <f t="shared" si="70"/>
        <v>5040</v>
      </c>
      <c r="J305" s="675">
        <f t="shared" si="70"/>
        <v>4200</v>
      </c>
      <c r="K305" s="675">
        <f t="shared" si="70"/>
        <v>5124</v>
      </c>
      <c r="L305" s="675">
        <f t="shared" si="70"/>
        <v>3654</v>
      </c>
      <c r="M305" s="675">
        <f t="shared" si="70"/>
        <v>4410</v>
      </c>
      <c r="N305" s="675">
        <f t="shared" si="70"/>
        <v>3486</v>
      </c>
      <c r="O305" s="675">
        <f t="shared" si="70"/>
        <v>3990</v>
      </c>
      <c r="P305" s="675">
        <f t="shared" si="70"/>
        <v>2730</v>
      </c>
      <c r="Q305" s="675">
        <f t="shared" si="70"/>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5" outlineLevel="1" x14ac:dyDescent="0.25">
      <c r="A306" s="7"/>
      <c r="B306" s="8"/>
      <c r="C306" s="18"/>
      <c r="D306" s="18"/>
      <c r="E306" s="18"/>
      <c r="F306" s="27"/>
      <c r="G306" s="27" t="str">
        <f t="shared" si="72"/>
        <v>YYWBLwd</v>
      </c>
      <c r="H306" s="805">
        <f>H301+400</f>
        <v>4200</v>
      </c>
      <c r="I306" s="675">
        <f t="shared" si="70"/>
        <v>5040</v>
      </c>
      <c r="J306" s="675">
        <f t="shared" si="70"/>
        <v>4200</v>
      </c>
      <c r="K306" s="675">
        <f t="shared" si="70"/>
        <v>5124</v>
      </c>
      <c r="L306" s="675">
        <f t="shared" si="70"/>
        <v>3654</v>
      </c>
      <c r="M306" s="675">
        <f t="shared" si="70"/>
        <v>4410</v>
      </c>
      <c r="N306" s="675">
        <f t="shared" si="70"/>
        <v>3486</v>
      </c>
      <c r="O306" s="675">
        <f t="shared" si="70"/>
        <v>3990</v>
      </c>
      <c r="P306" s="675">
        <f t="shared" si="70"/>
        <v>2730</v>
      </c>
      <c r="Q306" s="675">
        <f t="shared" si="70"/>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5" outlineLevel="1" x14ac:dyDescent="0.25">
      <c r="A307" s="7"/>
      <c r="B307" s="8"/>
      <c r="C307" s="18"/>
      <c r="D307" s="18"/>
      <c r="E307" s="18"/>
      <c r="F307" s="27"/>
      <c r="G307" s="27" t="str">
        <f t="shared" si="72"/>
        <v>YYBLWb</v>
      </c>
      <c r="H307" s="648">
        <v>4000</v>
      </c>
      <c r="I307" s="675">
        <f t="shared" si="70"/>
        <v>4800</v>
      </c>
      <c r="J307" s="675">
        <f t="shared" si="70"/>
        <v>4000</v>
      </c>
      <c r="K307" s="675">
        <f t="shared" si="70"/>
        <v>4880</v>
      </c>
      <c r="L307" s="675">
        <f t="shared" si="70"/>
        <v>3480</v>
      </c>
      <c r="M307" s="675">
        <f t="shared" si="70"/>
        <v>4200</v>
      </c>
      <c r="N307" s="675">
        <f t="shared" si="70"/>
        <v>3320</v>
      </c>
      <c r="O307" s="675">
        <f t="shared" si="70"/>
        <v>3800</v>
      </c>
      <c r="P307" s="675">
        <f t="shared" si="70"/>
        <v>2600</v>
      </c>
      <c r="Q307" s="675">
        <f t="shared" si="70"/>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5" outlineLevel="1" x14ac:dyDescent="0.25">
      <c r="A308" s="7"/>
      <c r="B308" s="8"/>
      <c r="C308" s="18"/>
      <c r="D308" s="18"/>
      <c r="E308" s="18"/>
      <c r="F308" s="27"/>
      <c r="G308" s="27" t="str">
        <f t="shared" si="72"/>
        <v>YYBLWbd</v>
      </c>
      <c r="H308" s="648">
        <v>4000</v>
      </c>
      <c r="I308" s="675">
        <f t="shared" si="70"/>
        <v>4800</v>
      </c>
      <c r="J308" s="675">
        <f t="shared" si="70"/>
        <v>4000</v>
      </c>
      <c r="K308" s="675">
        <f t="shared" si="70"/>
        <v>4880</v>
      </c>
      <c r="L308" s="675">
        <f t="shared" si="70"/>
        <v>3480</v>
      </c>
      <c r="M308" s="675">
        <f t="shared" si="70"/>
        <v>4200</v>
      </c>
      <c r="N308" s="675">
        <f t="shared" si="70"/>
        <v>3320</v>
      </c>
      <c r="O308" s="675">
        <f t="shared" si="70"/>
        <v>3800</v>
      </c>
      <c r="P308" s="675">
        <f t="shared" si="70"/>
        <v>2600</v>
      </c>
      <c r="Q308" s="675">
        <f t="shared" si="70"/>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5" outlineLevel="1" x14ac:dyDescent="0.25">
      <c r="A309" s="7"/>
      <c r="B309" s="8"/>
      <c r="C309" s="18"/>
      <c r="D309" s="18"/>
      <c r="E309" s="18"/>
      <c r="F309" s="27"/>
      <c r="G309" s="27" t="str">
        <f t="shared" si="72"/>
        <v>YYLWBr</v>
      </c>
      <c r="H309" s="648">
        <v>2000</v>
      </c>
      <c r="I309" s="675">
        <f t="shared" si="70"/>
        <v>2400</v>
      </c>
      <c r="J309" s="675">
        <f t="shared" si="70"/>
        <v>2000</v>
      </c>
      <c r="K309" s="675">
        <f t="shared" si="70"/>
        <v>2440</v>
      </c>
      <c r="L309" s="675">
        <f t="shared" si="70"/>
        <v>1740</v>
      </c>
      <c r="M309" s="675">
        <f t="shared" si="70"/>
        <v>2100</v>
      </c>
      <c r="N309" s="675">
        <f t="shared" si="70"/>
        <v>1660</v>
      </c>
      <c r="O309" s="675">
        <f t="shared" si="70"/>
        <v>1900</v>
      </c>
      <c r="P309" s="675">
        <f t="shared" si="70"/>
        <v>1300</v>
      </c>
      <c r="Q309" s="675">
        <f t="shared" si="70"/>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5" outlineLevel="1" x14ac:dyDescent="0.25">
      <c r="A310" s="7"/>
      <c r="B310" s="8"/>
      <c r="C310" s="18"/>
      <c r="D310" s="18"/>
      <c r="E310" s="18"/>
      <c r="F310" s="27"/>
      <c r="G310" s="27" t="str">
        <f t="shared" si="72"/>
        <v>YYLWBrd</v>
      </c>
      <c r="H310" s="648">
        <v>2000</v>
      </c>
      <c r="I310" s="675">
        <f t="shared" si="70"/>
        <v>2400</v>
      </c>
      <c r="J310" s="675">
        <f t="shared" si="70"/>
        <v>2000</v>
      </c>
      <c r="K310" s="675">
        <f t="shared" si="70"/>
        <v>2440</v>
      </c>
      <c r="L310" s="675">
        <f t="shared" si="70"/>
        <v>1740</v>
      </c>
      <c r="M310" s="675">
        <f t="shared" si="70"/>
        <v>2100</v>
      </c>
      <c r="N310" s="675">
        <f t="shared" si="70"/>
        <v>1660</v>
      </c>
      <c r="O310" s="675">
        <f t="shared" si="70"/>
        <v>1900</v>
      </c>
      <c r="P310" s="675">
        <f t="shared" si="70"/>
        <v>1300</v>
      </c>
      <c r="Q310" s="675">
        <f t="shared" si="70"/>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5" outlineLevel="1" x14ac:dyDescent="0.25">
      <c r="A311" s="7"/>
      <c r="B311" s="8"/>
      <c r="C311" s="18"/>
      <c r="D311" s="18"/>
      <c r="E311" s="18"/>
      <c r="F311" s="27"/>
      <c r="G311" s="27" t="str">
        <f t="shared" ref="G311:G322" si="73">_xlfn.CONCAT(H227:M227)</f>
        <v>AAAA2Nw</v>
      </c>
      <c r="H311" s="648">
        <v>3800</v>
      </c>
      <c r="I311" s="675">
        <f t="shared" ref="I311:Q323" si="74">$H311*I$243</f>
        <v>4560</v>
      </c>
      <c r="J311" s="675">
        <f t="shared" si="74"/>
        <v>3800</v>
      </c>
      <c r="K311" s="675">
        <f t="shared" si="74"/>
        <v>4636</v>
      </c>
      <c r="L311" s="675">
        <f t="shared" si="74"/>
        <v>3306</v>
      </c>
      <c r="M311" s="675">
        <f t="shared" si="74"/>
        <v>3990</v>
      </c>
      <c r="N311" s="675">
        <f t="shared" si="74"/>
        <v>3154</v>
      </c>
      <c r="O311" s="675">
        <f t="shared" si="74"/>
        <v>3610</v>
      </c>
      <c r="P311" s="675">
        <f t="shared" si="74"/>
        <v>2470</v>
      </c>
      <c r="Q311" s="675">
        <f t="shared" si="74"/>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5" outlineLevel="1" x14ac:dyDescent="0.25">
      <c r="A312" s="7"/>
      <c r="B312" s="8"/>
      <c r="C312" s="18"/>
      <c r="D312" s="18"/>
      <c r="E312" s="18"/>
      <c r="F312" s="27"/>
      <c r="G312" s="27" t="str">
        <f t="shared" si="73"/>
        <v>AAAA2Nwd</v>
      </c>
      <c r="H312" s="648">
        <v>3800</v>
      </c>
      <c r="I312" s="675">
        <f t="shared" si="74"/>
        <v>4560</v>
      </c>
      <c r="J312" s="675">
        <f t="shared" si="74"/>
        <v>3800</v>
      </c>
      <c r="K312" s="675">
        <f t="shared" si="74"/>
        <v>4636</v>
      </c>
      <c r="L312" s="675">
        <f t="shared" si="74"/>
        <v>3306</v>
      </c>
      <c r="M312" s="675">
        <f t="shared" si="74"/>
        <v>3990</v>
      </c>
      <c r="N312" s="675">
        <f t="shared" si="74"/>
        <v>3154</v>
      </c>
      <c r="O312" s="675">
        <f t="shared" si="74"/>
        <v>3610</v>
      </c>
      <c r="P312" s="675">
        <f t="shared" si="74"/>
        <v>2470</v>
      </c>
      <c r="Q312" s="675">
        <f t="shared" si="74"/>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5" outlineLevel="1" x14ac:dyDescent="0.25">
      <c r="A313" s="7"/>
      <c r="B313" s="8"/>
      <c r="C313" s="18"/>
      <c r="D313" s="18"/>
      <c r="E313" s="18"/>
      <c r="F313" s="27"/>
      <c r="G313" s="27" t="str">
        <f t="shared" si="73"/>
        <v>AAANWb</v>
      </c>
      <c r="H313" s="648">
        <v>4000</v>
      </c>
      <c r="I313" s="675">
        <f t="shared" si="74"/>
        <v>4800</v>
      </c>
      <c r="J313" s="675">
        <f t="shared" si="74"/>
        <v>4000</v>
      </c>
      <c r="K313" s="675">
        <f t="shared" si="74"/>
        <v>4880</v>
      </c>
      <c r="L313" s="675">
        <f t="shared" si="74"/>
        <v>3480</v>
      </c>
      <c r="M313" s="675">
        <f t="shared" si="74"/>
        <v>4200</v>
      </c>
      <c r="N313" s="675">
        <f t="shared" si="74"/>
        <v>3320</v>
      </c>
      <c r="O313" s="675">
        <f t="shared" si="74"/>
        <v>3800</v>
      </c>
      <c r="P313" s="675">
        <f t="shared" si="74"/>
        <v>2600</v>
      </c>
      <c r="Q313" s="675">
        <f t="shared" si="74"/>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5" outlineLevel="1" x14ac:dyDescent="0.25">
      <c r="A314" s="7"/>
      <c r="B314" s="8"/>
      <c r="C314" s="18"/>
      <c r="D314" s="18"/>
      <c r="E314" s="18"/>
      <c r="F314" s="27"/>
      <c r="G314" s="27" t="str">
        <f t="shared" si="73"/>
        <v>AAANWbd</v>
      </c>
      <c r="H314" s="648">
        <v>4000</v>
      </c>
      <c r="I314" s="675">
        <f t="shared" si="74"/>
        <v>4800</v>
      </c>
      <c r="J314" s="675">
        <f t="shared" si="74"/>
        <v>4000</v>
      </c>
      <c r="K314" s="675">
        <f t="shared" si="74"/>
        <v>4880</v>
      </c>
      <c r="L314" s="675">
        <f t="shared" si="74"/>
        <v>3480</v>
      </c>
      <c r="M314" s="675">
        <f t="shared" si="74"/>
        <v>4200</v>
      </c>
      <c r="N314" s="675">
        <f t="shared" si="74"/>
        <v>3320</v>
      </c>
      <c r="O314" s="675">
        <f t="shared" si="74"/>
        <v>3800</v>
      </c>
      <c r="P314" s="675">
        <f t="shared" si="74"/>
        <v>2600</v>
      </c>
      <c r="Q314" s="675">
        <f t="shared" si="74"/>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5" outlineLevel="1" x14ac:dyDescent="0.25">
      <c r="A315" s="7"/>
      <c r="B315" s="8"/>
      <c r="C315" s="18"/>
      <c r="D315" s="18"/>
      <c r="E315" s="18"/>
      <c r="F315" s="27"/>
      <c r="G315" s="27" t="str">
        <f t="shared" si="73"/>
        <v>AANWBa</v>
      </c>
      <c r="H315" s="648">
        <v>0</v>
      </c>
      <c r="I315" s="675">
        <f t="shared" si="74"/>
        <v>0</v>
      </c>
      <c r="J315" s="675">
        <f t="shared" si="74"/>
        <v>0</v>
      </c>
      <c r="K315" s="675">
        <f t="shared" si="74"/>
        <v>0</v>
      </c>
      <c r="L315" s="675">
        <f t="shared" si="74"/>
        <v>0</v>
      </c>
      <c r="M315" s="675">
        <f t="shared" si="74"/>
        <v>0</v>
      </c>
      <c r="N315" s="675">
        <f t="shared" si="74"/>
        <v>0</v>
      </c>
      <c r="O315" s="675">
        <f t="shared" si="74"/>
        <v>0</v>
      </c>
      <c r="P315" s="675">
        <f t="shared" si="74"/>
        <v>0</v>
      </c>
      <c r="Q315" s="675">
        <f t="shared" si="74"/>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5" outlineLevel="1" x14ac:dyDescent="0.25">
      <c r="A316" s="7"/>
      <c r="B316" s="8"/>
      <c r="C316" s="18"/>
      <c r="D316" s="18"/>
      <c r="E316" s="18"/>
      <c r="F316" s="27"/>
      <c r="G316" s="27" t="str">
        <f t="shared" si="73"/>
        <v>AYWBA1a</v>
      </c>
      <c r="H316" s="648">
        <v>0</v>
      </c>
      <c r="I316" s="675">
        <f t="shared" si="74"/>
        <v>0</v>
      </c>
      <c r="J316" s="675">
        <f t="shared" si="74"/>
        <v>0</v>
      </c>
      <c r="K316" s="675">
        <f t="shared" si="74"/>
        <v>0</v>
      </c>
      <c r="L316" s="675">
        <f t="shared" si="74"/>
        <v>0</v>
      </c>
      <c r="M316" s="675">
        <f t="shared" si="74"/>
        <v>0</v>
      </c>
      <c r="N316" s="675">
        <f t="shared" si="74"/>
        <v>0</v>
      </c>
      <c r="O316" s="675">
        <f t="shared" si="74"/>
        <v>0</v>
      </c>
      <c r="P316" s="675">
        <f t="shared" si="74"/>
        <v>0</v>
      </c>
      <c r="Q316" s="675">
        <f t="shared" si="74"/>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5" outlineLevel="1" x14ac:dyDescent="0.25">
      <c r="A317" s="7"/>
      <c r="B317" s="8"/>
      <c r="C317" s="18"/>
      <c r="D317" s="18"/>
      <c r="E317" s="18"/>
      <c r="F317" s="27"/>
      <c r="G317" s="27" t="str">
        <f t="shared" si="73"/>
        <v>YYFWBz</v>
      </c>
      <c r="H317" s="648">
        <v>1800</v>
      </c>
      <c r="I317" s="675">
        <f t="shared" si="74"/>
        <v>2160</v>
      </c>
      <c r="J317" s="675">
        <f t="shared" si="74"/>
        <v>1800</v>
      </c>
      <c r="K317" s="675">
        <f t="shared" si="74"/>
        <v>2196</v>
      </c>
      <c r="L317" s="675">
        <f t="shared" si="74"/>
        <v>1566</v>
      </c>
      <c r="M317" s="675">
        <f t="shared" si="74"/>
        <v>1890</v>
      </c>
      <c r="N317" s="675">
        <f t="shared" si="74"/>
        <v>1494</v>
      </c>
      <c r="O317" s="675">
        <f t="shared" si="74"/>
        <v>1710</v>
      </c>
      <c r="P317" s="675">
        <f t="shared" si="74"/>
        <v>1170</v>
      </c>
      <c r="Q317" s="675">
        <f t="shared" si="74"/>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5" outlineLevel="1" x14ac:dyDescent="0.25">
      <c r="A318" s="7"/>
      <c r="B318" s="8"/>
      <c r="C318" s="18"/>
      <c r="D318" s="18"/>
      <c r="E318" s="18"/>
      <c r="F318" s="27"/>
      <c r="G318" s="27" t="str">
        <f t="shared" si="73"/>
        <v>YYFWBzd</v>
      </c>
      <c r="H318" s="648">
        <v>1800</v>
      </c>
      <c r="I318" s="675">
        <f t="shared" si="74"/>
        <v>2160</v>
      </c>
      <c r="J318" s="675">
        <f t="shared" si="74"/>
        <v>1800</v>
      </c>
      <c r="K318" s="675">
        <f t="shared" si="74"/>
        <v>2196</v>
      </c>
      <c r="L318" s="675">
        <f t="shared" si="74"/>
        <v>1566</v>
      </c>
      <c r="M318" s="675">
        <f t="shared" si="74"/>
        <v>1890</v>
      </c>
      <c r="N318" s="675">
        <f t="shared" si="74"/>
        <v>1494</v>
      </c>
      <c r="O318" s="675">
        <f t="shared" si="74"/>
        <v>1710</v>
      </c>
      <c r="P318" s="675">
        <f t="shared" si="74"/>
        <v>1170</v>
      </c>
      <c r="Q318" s="675">
        <f t="shared" si="74"/>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5" outlineLevel="1" x14ac:dyDescent="0.25">
      <c r="A319" s="7"/>
      <c r="B319" s="8"/>
      <c r="C319" s="18"/>
      <c r="D319" s="18"/>
      <c r="E319" s="18"/>
      <c r="F319" s="27"/>
      <c r="G319" s="27" t="str">
        <f t="shared" si="73"/>
        <v>YYBNWf</v>
      </c>
      <c r="H319" s="648">
        <v>2200</v>
      </c>
      <c r="I319" s="675">
        <f t="shared" si="74"/>
        <v>2640</v>
      </c>
      <c r="J319" s="675">
        <f t="shared" si="74"/>
        <v>2200</v>
      </c>
      <c r="K319" s="675">
        <f t="shared" si="74"/>
        <v>2684</v>
      </c>
      <c r="L319" s="675">
        <f t="shared" si="74"/>
        <v>1914</v>
      </c>
      <c r="M319" s="675">
        <f t="shared" si="74"/>
        <v>2310</v>
      </c>
      <c r="N319" s="675">
        <f t="shared" si="74"/>
        <v>1826</v>
      </c>
      <c r="O319" s="675">
        <f t="shared" si="74"/>
        <v>2090</v>
      </c>
      <c r="P319" s="675">
        <f t="shared" si="74"/>
        <v>1430</v>
      </c>
      <c r="Q319" s="675">
        <f t="shared" si="74"/>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5" outlineLevel="1" x14ac:dyDescent="0.25">
      <c r="A320" s="7"/>
      <c r="B320" s="8"/>
      <c r="C320" s="18"/>
      <c r="D320" s="18"/>
      <c r="E320" s="18"/>
      <c r="F320" s="27"/>
      <c r="G320" s="27" t="str">
        <f t="shared" si="73"/>
        <v>YYNWFw</v>
      </c>
      <c r="H320" s="648">
        <v>4200</v>
      </c>
      <c r="I320" s="675">
        <f t="shared" si="74"/>
        <v>5040</v>
      </c>
      <c r="J320" s="675">
        <f t="shared" si="74"/>
        <v>4200</v>
      </c>
      <c r="K320" s="675">
        <f t="shared" si="74"/>
        <v>5124</v>
      </c>
      <c r="L320" s="675">
        <f t="shared" si="74"/>
        <v>3654</v>
      </c>
      <c r="M320" s="675">
        <f t="shared" si="74"/>
        <v>4410</v>
      </c>
      <c r="N320" s="675">
        <f t="shared" si="74"/>
        <v>3486</v>
      </c>
      <c r="O320" s="675">
        <f t="shared" si="74"/>
        <v>3990</v>
      </c>
      <c r="P320" s="675">
        <f t="shared" si="74"/>
        <v>2730</v>
      </c>
      <c r="Q320" s="675">
        <f t="shared" si="74"/>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5" outlineLevel="1" x14ac:dyDescent="0.25">
      <c r="A321" s="7"/>
      <c r="B321" s="8"/>
      <c r="C321" s="18"/>
      <c r="D321" s="18"/>
      <c r="E321" s="18"/>
      <c r="F321" s="27"/>
      <c r="G321" s="27" t="str">
        <f t="shared" si="73"/>
        <v>YYNWFwd</v>
      </c>
      <c r="H321" s="648">
        <v>4200</v>
      </c>
      <c r="I321" s="675">
        <f t="shared" si="74"/>
        <v>5040</v>
      </c>
      <c r="J321" s="675">
        <f t="shared" si="74"/>
        <v>4200</v>
      </c>
      <c r="K321" s="675">
        <f t="shared" si="74"/>
        <v>5124</v>
      </c>
      <c r="L321" s="675">
        <f t="shared" si="74"/>
        <v>3654</v>
      </c>
      <c r="M321" s="675">
        <f t="shared" si="74"/>
        <v>4410</v>
      </c>
      <c r="N321" s="675">
        <f t="shared" si="74"/>
        <v>3486</v>
      </c>
      <c r="O321" s="675">
        <f t="shared" si="74"/>
        <v>3990</v>
      </c>
      <c r="P321" s="675">
        <f t="shared" si="74"/>
        <v>2730</v>
      </c>
      <c r="Q321" s="675">
        <f t="shared" si="74"/>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5" outlineLevel="1" x14ac:dyDescent="0.25">
      <c r="A322" s="7"/>
      <c r="B322" s="8"/>
      <c r="C322" s="18"/>
      <c r="D322" s="18"/>
      <c r="E322" s="18"/>
      <c r="F322" s="27"/>
      <c r="G322" s="27" t="str">
        <f t="shared" si="73"/>
        <v>YYWFWb</v>
      </c>
      <c r="H322" s="648">
        <v>4000</v>
      </c>
      <c r="I322" s="675">
        <f t="shared" si="74"/>
        <v>4800</v>
      </c>
      <c r="J322" s="675">
        <f t="shared" si="74"/>
        <v>4000</v>
      </c>
      <c r="K322" s="675">
        <f t="shared" si="74"/>
        <v>4880</v>
      </c>
      <c r="L322" s="675">
        <f t="shared" si="74"/>
        <v>3480</v>
      </c>
      <c r="M322" s="675">
        <f t="shared" si="74"/>
        <v>4200</v>
      </c>
      <c r="N322" s="675">
        <f t="shared" si="74"/>
        <v>3320</v>
      </c>
      <c r="O322" s="675">
        <f t="shared" si="74"/>
        <v>3800</v>
      </c>
      <c r="P322" s="675">
        <f t="shared" si="74"/>
        <v>2600</v>
      </c>
      <c r="Q322" s="675">
        <f t="shared" si="74"/>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5" outlineLevel="1" x14ac:dyDescent="0.25">
      <c r="A323" s="7"/>
      <c r="B323" s="8"/>
      <c r="C323" s="18"/>
      <c r="D323" s="18"/>
      <c r="E323" s="18"/>
      <c r="F323" s="27"/>
      <c r="G323" s="27" t="str">
        <f t="shared" ref="G323" si="75">_xlfn.CONCAT(H239:M239)</f>
        <v>YYWFWbd</v>
      </c>
      <c r="H323" s="648">
        <v>4000</v>
      </c>
      <c r="I323" s="675">
        <f t="shared" si="74"/>
        <v>4800</v>
      </c>
      <c r="J323" s="675">
        <f t="shared" si="74"/>
        <v>4000</v>
      </c>
      <c r="K323" s="675">
        <f t="shared" si="74"/>
        <v>4880</v>
      </c>
      <c r="L323" s="675">
        <f t="shared" si="74"/>
        <v>3480</v>
      </c>
      <c r="M323" s="675">
        <f t="shared" si="74"/>
        <v>4200</v>
      </c>
      <c r="N323" s="675">
        <f t="shared" si="74"/>
        <v>3320</v>
      </c>
      <c r="O323" s="675">
        <f t="shared" si="74"/>
        <v>3800</v>
      </c>
      <c r="P323" s="675">
        <f t="shared" si="74"/>
        <v>2600</v>
      </c>
      <c r="Q323" s="675">
        <f t="shared" si="74"/>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5" outlineLevel="1" x14ac:dyDescent="0.2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5" outlineLevel="1" x14ac:dyDescent="0.2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5" outlineLevel="1" x14ac:dyDescent="0.2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5" outlineLevel="1" x14ac:dyDescent="0.2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5" outlineLevel="1" x14ac:dyDescent="0.2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5" outlineLevel="1" x14ac:dyDescent="0.2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5" outlineLevel="1" x14ac:dyDescent="0.25">
      <c r="A330" s="7"/>
      <c r="B330" s="8"/>
      <c r="C330" s="18"/>
      <c r="D330" s="18"/>
      <c r="E330" s="18"/>
      <c r="F330" s="27"/>
      <c r="G330" s="491" t="s">
        <v>977</v>
      </c>
      <c r="I330" t="s">
        <v>380</v>
      </c>
      <c r="J330" t="s">
        <v>768</v>
      </c>
      <c r="K330" t="s">
        <v>769</v>
      </c>
      <c r="L330" t="s">
        <v>770</v>
      </c>
      <c r="M330" t="s">
        <v>771</v>
      </c>
      <c r="N330" t="s">
        <v>772</v>
      </c>
      <c r="O330" t="s">
        <v>773</v>
      </c>
      <c r="P330" t="s">
        <v>774</v>
      </c>
      <c r="Q330" t="s">
        <v>775</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5" outlineLevel="1" x14ac:dyDescent="0.25">
      <c r="A331" s="7"/>
      <c r="B331" s="8"/>
      <c r="C331" s="18"/>
      <c r="D331" s="18"/>
      <c r="E331" s="18"/>
      <c r="F331" s="27"/>
      <c r="G331" s="491"/>
      <c r="H331" t="s">
        <v>1021</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5" outlineLevel="1" x14ac:dyDescent="0.2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5" outlineLevel="1" x14ac:dyDescent="0.25">
      <c r="A333" s="7"/>
      <c r="B333" s="8"/>
      <c r="C333" s="18"/>
      <c r="D333" s="18"/>
      <c r="E333" s="18"/>
      <c r="F333" s="27"/>
      <c r="G333" s="27" t="s">
        <v>781</v>
      </c>
      <c r="H333" t="s">
        <v>796</v>
      </c>
      <c r="I333" t="s">
        <v>796</v>
      </c>
      <c r="J333" t="s">
        <v>380</v>
      </c>
      <c r="K333" t="s">
        <v>380</v>
      </c>
      <c r="L333" t="s">
        <v>768</v>
      </c>
      <c r="M333" t="s">
        <v>768</v>
      </c>
      <c r="N333" t="s">
        <v>769</v>
      </c>
      <c r="O333" t="s">
        <v>769</v>
      </c>
      <c r="P333" t="s">
        <v>770</v>
      </c>
      <c r="Q333" t="s">
        <v>770</v>
      </c>
      <c r="R333" t="s">
        <v>771</v>
      </c>
      <c r="S333" t="s">
        <v>771</v>
      </c>
      <c r="T333" t="s">
        <v>772</v>
      </c>
      <c r="U333" t="s">
        <v>772</v>
      </c>
      <c r="V333" t="s">
        <v>773</v>
      </c>
      <c r="W333" t="s">
        <v>773</v>
      </c>
      <c r="X333" t="s">
        <v>774</v>
      </c>
      <c r="Y333" t="s">
        <v>774</v>
      </c>
      <c r="Z333" t="s">
        <v>775</v>
      </c>
      <c r="AA333" t="s">
        <v>775</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5" outlineLevel="1" x14ac:dyDescent="0.25">
      <c r="A334" s="7"/>
      <c r="B334" s="8"/>
      <c r="C334" s="18"/>
      <c r="D334" s="18"/>
      <c r="E334" s="18"/>
      <c r="F334" s="27"/>
      <c r="G334" s="27" t="s">
        <v>780</v>
      </c>
      <c r="H334" t="s">
        <v>976</v>
      </c>
      <c r="I334" t="s">
        <v>960</v>
      </c>
      <c r="J334" t="s">
        <v>976</v>
      </c>
      <c r="K334" t="s">
        <v>960</v>
      </c>
      <c r="L334" t="s">
        <v>976</v>
      </c>
      <c r="M334" t="s">
        <v>960</v>
      </c>
      <c r="N334" t="s">
        <v>976</v>
      </c>
      <c r="O334" t="s">
        <v>960</v>
      </c>
      <c r="P334" t="s">
        <v>976</v>
      </c>
      <c r="Q334" t="s">
        <v>960</v>
      </c>
      <c r="R334" t="s">
        <v>976</v>
      </c>
      <c r="S334" t="s">
        <v>960</v>
      </c>
      <c r="T334" t="s">
        <v>976</v>
      </c>
      <c r="U334" t="s">
        <v>960</v>
      </c>
      <c r="V334" t="s">
        <v>976</v>
      </c>
      <c r="W334" t="s">
        <v>960</v>
      </c>
      <c r="X334" t="s">
        <v>976</v>
      </c>
      <c r="Y334" t="s">
        <v>960</v>
      </c>
      <c r="Z334" t="s">
        <v>976</v>
      </c>
      <c r="AA334" t="s">
        <v>960</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5" outlineLevel="1" x14ac:dyDescent="0.25">
      <c r="A335" s="7"/>
      <c r="B335" s="8"/>
      <c r="C335" s="18"/>
      <c r="D335" s="18"/>
      <c r="E335" s="18"/>
      <c r="F335" s="27"/>
      <c r="G335" s="27" t="str">
        <f t="shared" ref="G335:G376" si="76">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5" outlineLevel="1" x14ac:dyDescent="0.25">
      <c r="A336" s="7"/>
      <c r="B336" s="8"/>
      <c r="C336" s="18"/>
      <c r="D336" s="18"/>
      <c r="E336" s="18"/>
      <c r="F336" s="27"/>
      <c r="G336" s="27" t="str">
        <f t="shared" si="76"/>
        <v>GGGGAg1a2</v>
      </c>
      <c r="H336" s="230">
        <v>0</v>
      </c>
      <c r="I336" s="230">
        <v>0</v>
      </c>
      <c r="J336" s="650">
        <f t="shared" ref="J336:J344" si="77">$H336*HLOOKUP(J$333,$I$330:$Q$331,2)</f>
        <v>0</v>
      </c>
      <c r="K336" s="657">
        <f t="shared" ref="K336:K344" si="78">$I336</f>
        <v>0</v>
      </c>
      <c r="L336" s="650">
        <f t="shared" ref="L336:L344" si="79">$H336*HLOOKUP(L$333,$I$330:$Q$331,2)</f>
        <v>0</v>
      </c>
      <c r="M336" s="657">
        <f t="shared" ref="M336:M344" si="80">$I336</f>
        <v>0</v>
      </c>
      <c r="N336" s="650">
        <f t="shared" ref="N336:N344" si="81">$H336*HLOOKUP(N$333,$I$330:$Q$331,2)</f>
        <v>0</v>
      </c>
      <c r="O336" s="657">
        <f t="shared" ref="O336:O344" si="82">$I336</f>
        <v>0</v>
      </c>
      <c r="P336" s="650">
        <f t="shared" ref="P336:P344" si="83">$H336*HLOOKUP(P$333,$I$330:$Q$331,2)</f>
        <v>0</v>
      </c>
      <c r="Q336" s="657">
        <f t="shared" ref="Q336:Q344" si="84">$I336</f>
        <v>0</v>
      </c>
      <c r="R336" s="650">
        <f t="shared" ref="R336:R344" si="85">$H336*HLOOKUP(R$333,$I$330:$Q$331,2)</f>
        <v>0</v>
      </c>
      <c r="S336" s="657">
        <f t="shared" ref="S336:S344" si="86">$I336</f>
        <v>0</v>
      </c>
      <c r="T336" s="650">
        <f t="shared" ref="T336:T344" si="87">$H336*HLOOKUP(T$333,$I$330:$Q$331,2)</f>
        <v>0</v>
      </c>
      <c r="U336" s="657">
        <f t="shared" ref="U336:U344" si="88">$I336</f>
        <v>0</v>
      </c>
      <c r="V336" s="650">
        <f t="shared" ref="V336:V344" si="89">$H336*HLOOKUP(V$333,$I$330:$Q$331,2)</f>
        <v>0</v>
      </c>
      <c r="W336" s="657">
        <f t="shared" ref="W336:W344" si="90">$I336</f>
        <v>0</v>
      </c>
      <c r="X336" s="650">
        <f t="shared" ref="X336:X344" si="91">$H336*HLOOKUP(X$333,$I$330:$Q$331,2)</f>
        <v>0</v>
      </c>
      <c r="Y336" s="657">
        <f t="shared" ref="Y336:Y344" si="92">$I336</f>
        <v>0</v>
      </c>
      <c r="Z336" s="650">
        <f t="shared" ref="Z336:Z344" si="93">$H336*HLOOKUP(Z$333,$I$330:$Q$331,2)</f>
        <v>0</v>
      </c>
      <c r="AA336" s="657">
        <f t="shared" ref="AA336:AA344" si="94">$I336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5" outlineLevel="1" x14ac:dyDescent="0.25">
      <c r="A337" s="7"/>
      <c r="B337" s="8"/>
      <c r="C337" s="18"/>
      <c r="D337" s="18"/>
      <c r="E337" s="18"/>
      <c r="F337" s="27"/>
      <c r="G337" s="27" t="str">
        <f t="shared" si="76"/>
        <v>GGGGSg1a2</v>
      </c>
      <c r="H337" s="230">
        <v>0</v>
      </c>
      <c r="I337" s="230">
        <v>0</v>
      </c>
      <c r="J337" s="650">
        <f t="shared" si="77"/>
        <v>0</v>
      </c>
      <c r="K337" s="657">
        <f t="shared" si="78"/>
        <v>0</v>
      </c>
      <c r="L337" s="650">
        <f t="shared" si="79"/>
        <v>0</v>
      </c>
      <c r="M337" s="657">
        <f t="shared" si="80"/>
        <v>0</v>
      </c>
      <c r="N337" s="650">
        <f t="shared" si="81"/>
        <v>0</v>
      </c>
      <c r="O337" s="657">
        <f t="shared" si="82"/>
        <v>0</v>
      </c>
      <c r="P337" s="650">
        <f t="shared" si="83"/>
        <v>0</v>
      </c>
      <c r="Q337" s="657">
        <f t="shared" si="84"/>
        <v>0</v>
      </c>
      <c r="R337" s="650">
        <f t="shared" si="85"/>
        <v>0</v>
      </c>
      <c r="S337" s="657">
        <f t="shared" si="86"/>
        <v>0</v>
      </c>
      <c r="T337" s="650">
        <f t="shared" si="87"/>
        <v>0</v>
      </c>
      <c r="U337" s="657">
        <f t="shared" si="88"/>
        <v>0</v>
      </c>
      <c r="V337" s="650">
        <f t="shared" si="89"/>
        <v>0</v>
      </c>
      <c r="W337" s="657">
        <f t="shared" si="90"/>
        <v>0</v>
      </c>
      <c r="X337" s="650">
        <f t="shared" si="91"/>
        <v>0</v>
      </c>
      <c r="Y337" s="657">
        <f t="shared" si="92"/>
        <v>0</v>
      </c>
      <c r="Z337" s="650">
        <f t="shared" si="93"/>
        <v>0</v>
      </c>
      <c r="AA337" s="657">
        <f t="shared" si="94"/>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5" outlineLevel="1" x14ac:dyDescent="0.25">
      <c r="A338" s="7"/>
      <c r="B338" s="8"/>
      <c r="C338" s="18"/>
      <c r="D338" s="18"/>
      <c r="E338" s="18"/>
      <c r="F338" s="27"/>
      <c r="G338" s="27" t="str">
        <f t="shared" si="76"/>
        <v>GGGAg2Na2</v>
      </c>
      <c r="H338" s="230">
        <v>0</v>
      </c>
      <c r="I338" s="230">
        <v>0</v>
      </c>
      <c r="J338" s="650">
        <f t="shared" si="77"/>
        <v>0</v>
      </c>
      <c r="K338" s="657">
        <f t="shared" si="78"/>
        <v>0</v>
      </c>
      <c r="L338" s="650">
        <f t="shared" si="79"/>
        <v>0</v>
      </c>
      <c r="M338" s="657">
        <f t="shared" si="80"/>
        <v>0</v>
      </c>
      <c r="N338" s="650">
        <f t="shared" si="81"/>
        <v>0</v>
      </c>
      <c r="O338" s="657">
        <f t="shared" si="82"/>
        <v>0</v>
      </c>
      <c r="P338" s="650">
        <f t="shared" si="83"/>
        <v>0</v>
      </c>
      <c r="Q338" s="657">
        <f t="shared" si="84"/>
        <v>0</v>
      </c>
      <c r="R338" s="650">
        <f t="shared" si="85"/>
        <v>0</v>
      </c>
      <c r="S338" s="657">
        <f t="shared" si="86"/>
        <v>0</v>
      </c>
      <c r="T338" s="650">
        <f t="shared" si="87"/>
        <v>0</v>
      </c>
      <c r="U338" s="657">
        <f t="shared" si="88"/>
        <v>0</v>
      </c>
      <c r="V338" s="650">
        <f t="shared" si="89"/>
        <v>0</v>
      </c>
      <c r="W338" s="657">
        <f t="shared" si="90"/>
        <v>0</v>
      </c>
      <c r="X338" s="650">
        <f t="shared" si="91"/>
        <v>0</v>
      </c>
      <c r="Y338" s="657">
        <f t="shared" si="92"/>
        <v>0</v>
      </c>
      <c r="Z338" s="650">
        <f t="shared" si="93"/>
        <v>0</v>
      </c>
      <c r="AA338" s="657">
        <f t="shared" si="94"/>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5" outlineLevel="1" x14ac:dyDescent="0.25">
      <c r="A339" s="7"/>
      <c r="B339" s="8"/>
      <c r="C339" s="18"/>
      <c r="D339" s="18"/>
      <c r="E339" s="18"/>
      <c r="F339" s="27"/>
      <c r="G339" s="27" t="str">
        <f t="shared" si="76"/>
        <v>GGGAg2Ea2</v>
      </c>
      <c r="H339" s="230">
        <v>0</v>
      </c>
      <c r="I339" s="230">
        <v>0</v>
      </c>
      <c r="J339" s="650">
        <f t="shared" si="77"/>
        <v>0</v>
      </c>
      <c r="K339" s="657">
        <f t="shared" si="78"/>
        <v>0</v>
      </c>
      <c r="L339" s="650">
        <f t="shared" si="79"/>
        <v>0</v>
      </c>
      <c r="M339" s="657">
        <f t="shared" si="80"/>
        <v>0</v>
      </c>
      <c r="N339" s="650">
        <f t="shared" si="81"/>
        <v>0</v>
      </c>
      <c r="O339" s="657">
        <f t="shared" si="82"/>
        <v>0</v>
      </c>
      <c r="P339" s="650">
        <f t="shared" si="83"/>
        <v>0</v>
      </c>
      <c r="Q339" s="657">
        <f t="shared" si="84"/>
        <v>0</v>
      </c>
      <c r="R339" s="650">
        <f t="shared" si="85"/>
        <v>0</v>
      </c>
      <c r="S339" s="657">
        <f t="shared" si="86"/>
        <v>0</v>
      </c>
      <c r="T339" s="650">
        <f t="shared" si="87"/>
        <v>0</v>
      </c>
      <c r="U339" s="657">
        <f t="shared" si="88"/>
        <v>0</v>
      </c>
      <c r="V339" s="650">
        <f t="shared" si="89"/>
        <v>0</v>
      </c>
      <c r="W339" s="657">
        <f t="shared" si="90"/>
        <v>0</v>
      </c>
      <c r="X339" s="650">
        <f t="shared" si="91"/>
        <v>0</v>
      </c>
      <c r="Y339" s="657">
        <f t="shared" si="92"/>
        <v>0</v>
      </c>
      <c r="Z339" s="650">
        <f t="shared" si="93"/>
        <v>0</v>
      </c>
      <c r="AA339" s="657">
        <f t="shared" si="94"/>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5" outlineLevel="1" x14ac:dyDescent="0.25">
      <c r="A340" s="7"/>
      <c r="B340" s="8"/>
      <c r="C340" s="18"/>
      <c r="D340" s="18"/>
      <c r="E340" s="18"/>
      <c r="F340" s="27"/>
      <c r="G340" s="27" t="str">
        <f t="shared" si="76"/>
        <v>GGGAg2OFa2</v>
      </c>
      <c r="H340" s="230">
        <v>0</v>
      </c>
      <c r="I340" s="230">
        <v>0</v>
      </c>
      <c r="J340" s="650">
        <f t="shared" si="77"/>
        <v>0</v>
      </c>
      <c r="K340" s="657">
        <f t="shared" si="78"/>
        <v>0</v>
      </c>
      <c r="L340" s="650">
        <f t="shared" si="79"/>
        <v>0</v>
      </c>
      <c r="M340" s="657">
        <f t="shared" si="80"/>
        <v>0</v>
      </c>
      <c r="N340" s="650">
        <f t="shared" si="81"/>
        <v>0</v>
      </c>
      <c r="O340" s="657">
        <f t="shared" si="82"/>
        <v>0</v>
      </c>
      <c r="P340" s="650">
        <f t="shared" si="83"/>
        <v>0</v>
      </c>
      <c r="Q340" s="657">
        <f t="shared" si="84"/>
        <v>0</v>
      </c>
      <c r="R340" s="650">
        <f t="shared" si="85"/>
        <v>0</v>
      </c>
      <c r="S340" s="657">
        <f t="shared" si="86"/>
        <v>0</v>
      </c>
      <c r="T340" s="650">
        <f t="shared" si="87"/>
        <v>0</v>
      </c>
      <c r="U340" s="657">
        <f t="shared" si="88"/>
        <v>0</v>
      </c>
      <c r="V340" s="650">
        <f t="shared" si="89"/>
        <v>0</v>
      </c>
      <c r="W340" s="657">
        <f t="shared" si="90"/>
        <v>0</v>
      </c>
      <c r="X340" s="650">
        <f t="shared" si="91"/>
        <v>0</v>
      </c>
      <c r="Y340" s="657">
        <f t="shared" si="92"/>
        <v>0</v>
      </c>
      <c r="Z340" s="650">
        <f t="shared" si="93"/>
        <v>0</v>
      </c>
      <c r="AA340" s="657">
        <f t="shared" si="94"/>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5" outlineLevel="1" x14ac:dyDescent="0.25">
      <c r="A341" s="7"/>
      <c r="B341" s="8"/>
      <c r="C341" s="18"/>
      <c r="D341" s="18"/>
      <c r="E341" s="18"/>
      <c r="F341" s="27"/>
      <c r="G341" s="27" t="str">
        <f t="shared" si="76"/>
        <v>GGGC1Na2</v>
      </c>
      <c r="H341" s="230">
        <v>0</v>
      </c>
      <c r="I341" s="230">
        <v>0</v>
      </c>
      <c r="J341" s="650">
        <f t="shared" si="77"/>
        <v>0</v>
      </c>
      <c r="K341" s="657">
        <f t="shared" si="78"/>
        <v>0</v>
      </c>
      <c r="L341" s="650">
        <f t="shared" si="79"/>
        <v>0</v>
      </c>
      <c r="M341" s="657">
        <f t="shared" si="80"/>
        <v>0</v>
      </c>
      <c r="N341" s="650">
        <f t="shared" si="81"/>
        <v>0</v>
      </c>
      <c r="O341" s="657">
        <f t="shared" si="82"/>
        <v>0</v>
      </c>
      <c r="P341" s="650">
        <f t="shared" si="83"/>
        <v>0</v>
      </c>
      <c r="Q341" s="657">
        <f t="shared" si="84"/>
        <v>0</v>
      </c>
      <c r="R341" s="650">
        <f t="shared" si="85"/>
        <v>0</v>
      </c>
      <c r="S341" s="657">
        <f t="shared" si="86"/>
        <v>0</v>
      </c>
      <c r="T341" s="650">
        <f t="shared" si="87"/>
        <v>0</v>
      </c>
      <c r="U341" s="657">
        <f t="shared" si="88"/>
        <v>0</v>
      </c>
      <c r="V341" s="650">
        <f t="shared" si="89"/>
        <v>0</v>
      </c>
      <c r="W341" s="657">
        <f t="shared" si="90"/>
        <v>0</v>
      </c>
      <c r="X341" s="650">
        <f t="shared" si="91"/>
        <v>0</v>
      </c>
      <c r="Y341" s="657">
        <f t="shared" si="92"/>
        <v>0</v>
      </c>
      <c r="Z341" s="650">
        <f t="shared" si="93"/>
        <v>0</v>
      </c>
      <c r="AA341" s="657">
        <f t="shared" si="94"/>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5" outlineLevel="1" x14ac:dyDescent="0.25">
      <c r="A342" s="7"/>
      <c r="B342" s="8"/>
      <c r="C342" s="18"/>
      <c r="D342" s="18"/>
      <c r="E342" s="18"/>
      <c r="F342" s="27"/>
      <c r="G342" s="27" t="str">
        <f t="shared" si="76"/>
        <v>GGGC1Ea2</v>
      </c>
      <c r="H342" s="230">
        <v>0</v>
      </c>
      <c r="I342" s="230">
        <v>0</v>
      </c>
      <c r="J342" s="650">
        <f t="shared" si="77"/>
        <v>0</v>
      </c>
      <c r="K342" s="657">
        <f t="shared" si="78"/>
        <v>0</v>
      </c>
      <c r="L342" s="650">
        <f t="shared" si="79"/>
        <v>0</v>
      </c>
      <c r="M342" s="657">
        <f t="shared" si="80"/>
        <v>0</v>
      </c>
      <c r="N342" s="650">
        <f t="shared" si="81"/>
        <v>0</v>
      </c>
      <c r="O342" s="657">
        <f t="shared" si="82"/>
        <v>0</v>
      </c>
      <c r="P342" s="650">
        <f t="shared" si="83"/>
        <v>0</v>
      </c>
      <c r="Q342" s="657">
        <f t="shared" si="84"/>
        <v>0</v>
      </c>
      <c r="R342" s="650">
        <f t="shared" si="85"/>
        <v>0</v>
      </c>
      <c r="S342" s="657">
        <f t="shared" si="86"/>
        <v>0</v>
      </c>
      <c r="T342" s="650">
        <f t="shared" si="87"/>
        <v>0</v>
      </c>
      <c r="U342" s="657">
        <f t="shared" si="88"/>
        <v>0</v>
      </c>
      <c r="V342" s="650">
        <f t="shared" si="89"/>
        <v>0</v>
      </c>
      <c r="W342" s="657">
        <f t="shared" si="90"/>
        <v>0</v>
      </c>
      <c r="X342" s="650">
        <f t="shared" si="91"/>
        <v>0</v>
      </c>
      <c r="Y342" s="657">
        <f t="shared" si="92"/>
        <v>0</v>
      </c>
      <c r="Z342" s="650">
        <f t="shared" si="93"/>
        <v>0</v>
      </c>
      <c r="AA342" s="657">
        <f t="shared" si="94"/>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5" outlineLevel="1" x14ac:dyDescent="0.25">
      <c r="A343" s="7"/>
      <c r="B343" s="8"/>
      <c r="C343" s="18"/>
      <c r="D343" s="18"/>
      <c r="E343" s="18"/>
      <c r="F343" s="27"/>
      <c r="G343" s="27" t="str">
        <f t="shared" si="76"/>
        <v>GGGC1Pa2</v>
      </c>
      <c r="H343" s="230">
        <v>0</v>
      </c>
      <c r="I343" s="230">
        <v>0</v>
      </c>
      <c r="J343" s="650">
        <f t="shared" si="77"/>
        <v>0</v>
      </c>
      <c r="K343" s="657">
        <f t="shared" si="78"/>
        <v>0</v>
      </c>
      <c r="L343" s="650">
        <f t="shared" si="79"/>
        <v>0</v>
      </c>
      <c r="M343" s="657">
        <f t="shared" si="80"/>
        <v>0</v>
      </c>
      <c r="N343" s="650">
        <f t="shared" si="81"/>
        <v>0</v>
      </c>
      <c r="O343" s="657">
        <f t="shared" si="82"/>
        <v>0</v>
      </c>
      <c r="P343" s="650">
        <f t="shared" si="83"/>
        <v>0</v>
      </c>
      <c r="Q343" s="657">
        <f t="shared" si="84"/>
        <v>0</v>
      </c>
      <c r="R343" s="650">
        <f t="shared" si="85"/>
        <v>0</v>
      </c>
      <c r="S343" s="657">
        <f t="shared" si="86"/>
        <v>0</v>
      </c>
      <c r="T343" s="650">
        <f t="shared" si="87"/>
        <v>0</v>
      </c>
      <c r="U343" s="657">
        <f t="shared" si="88"/>
        <v>0</v>
      </c>
      <c r="V343" s="650">
        <f t="shared" si="89"/>
        <v>0</v>
      </c>
      <c r="W343" s="657">
        <f t="shared" si="90"/>
        <v>0</v>
      </c>
      <c r="X343" s="650">
        <f t="shared" si="91"/>
        <v>0</v>
      </c>
      <c r="Y343" s="657">
        <f t="shared" si="92"/>
        <v>0</v>
      </c>
      <c r="Z343" s="650">
        <f t="shared" si="93"/>
        <v>0</v>
      </c>
      <c r="AA343" s="657">
        <f t="shared" si="94"/>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5" outlineLevel="1" x14ac:dyDescent="0.25">
      <c r="A344" s="7"/>
      <c r="B344" s="8"/>
      <c r="C344" s="18"/>
      <c r="D344" s="18"/>
      <c r="E344" s="18"/>
      <c r="F344" s="27"/>
      <c r="G344" s="27" t="str">
        <f t="shared" si="76"/>
        <v>GGGC1OFa2</v>
      </c>
      <c r="H344" s="230">
        <v>0</v>
      </c>
      <c r="I344" s="230">
        <v>0</v>
      </c>
      <c r="J344" s="650">
        <f t="shared" si="77"/>
        <v>0</v>
      </c>
      <c r="K344" s="657">
        <f t="shared" si="78"/>
        <v>0</v>
      </c>
      <c r="L344" s="650">
        <f t="shared" si="79"/>
        <v>0</v>
      </c>
      <c r="M344" s="657">
        <f t="shared" si="80"/>
        <v>0</v>
      </c>
      <c r="N344" s="650">
        <f t="shared" si="81"/>
        <v>0</v>
      </c>
      <c r="O344" s="657">
        <f t="shared" si="82"/>
        <v>0</v>
      </c>
      <c r="P344" s="650">
        <f t="shared" si="83"/>
        <v>0</v>
      </c>
      <c r="Q344" s="657">
        <f t="shared" si="84"/>
        <v>0</v>
      </c>
      <c r="R344" s="650">
        <f t="shared" si="85"/>
        <v>0</v>
      </c>
      <c r="S344" s="657">
        <f t="shared" si="86"/>
        <v>0</v>
      </c>
      <c r="T344" s="650">
        <f t="shared" si="87"/>
        <v>0</v>
      </c>
      <c r="U344" s="657">
        <f t="shared" si="88"/>
        <v>0</v>
      </c>
      <c r="V344" s="650">
        <f t="shared" si="89"/>
        <v>0</v>
      </c>
      <c r="W344" s="657">
        <f t="shared" si="90"/>
        <v>0</v>
      </c>
      <c r="X344" s="650">
        <f t="shared" si="91"/>
        <v>0</v>
      </c>
      <c r="Y344" s="657">
        <f t="shared" si="92"/>
        <v>0</v>
      </c>
      <c r="Z344" s="650">
        <f t="shared" si="93"/>
        <v>0</v>
      </c>
      <c r="AA344" s="657">
        <f t="shared" si="94"/>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5" outlineLevel="1" x14ac:dyDescent="0.25">
      <c r="A345" s="7"/>
      <c r="B345" s="8"/>
      <c r="C345" s="18"/>
      <c r="D345" s="18"/>
      <c r="E345" s="18"/>
      <c r="F345" s="27"/>
      <c r="G345" s="27" t="str">
        <f t="shared" si="76"/>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5" outlineLevel="1" x14ac:dyDescent="0.25">
      <c r="A346" s="7"/>
      <c r="B346" s="8"/>
      <c r="C346" s="18"/>
      <c r="D346" s="18"/>
      <c r="E346" s="18"/>
      <c r="F346" s="27"/>
      <c r="G346" s="27" t="str">
        <f t="shared" si="76"/>
        <v>ANWFWb</v>
      </c>
      <c r="H346" s="803">
        <v>86.38</v>
      </c>
      <c r="I346" s="803">
        <v>13.52</v>
      </c>
      <c r="J346" s="650">
        <f t="shared" ref="J346:J366" si="95">$H346*HLOOKUP(J$333,$I$330:$Q$331,2)</f>
        <v>73.422999999999988</v>
      </c>
      <c r="K346" s="657">
        <f t="shared" ref="K346:K366" si="96">$I346</f>
        <v>13.52</v>
      </c>
      <c r="L346" s="650">
        <f t="shared" ref="L346:L366" si="97">$H346*HLOOKUP(L$333,$I$330:$Q$331,2)</f>
        <v>73.422999999999988</v>
      </c>
      <c r="M346" s="657">
        <f t="shared" ref="M346:M366" si="98">$I346</f>
        <v>13.52</v>
      </c>
      <c r="N346" s="650">
        <f t="shared" ref="N346:N366" si="99">$H346*HLOOKUP(N$333,$I$330:$Q$331,2)</f>
        <v>73.422999999999988</v>
      </c>
      <c r="O346" s="657">
        <f t="shared" ref="O346:O366" si="100">$I346</f>
        <v>13.52</v>
      </c>
      <c r="P346" s="650">
        <f t="shared" ref="P346:P366" si="101">$H346*HLOOKUP(P$333,$I$330:$Q$331,2)</f>
        <v>73.422999999999988</v>
      </c>
      <c r="Q346" s="657">
        <f t="shared" ref="Q346:Q366" si="102">$I346</f>
        <v>13.52</v>
      </c>
      <c r="R346" s="650">
        <f t="shared" ref="R346:R366" si="103">$H346*HLOOKUP(R$333,$I$330:$Q$331,2)</f>
        <v>86.38</v>
      </c>
      <c r="S346" s="657">
        <f t="shared" ref="S346:S366" si="104">$I346</f>
        <v>13.52</v>
      </c>
      <c r="T346" s="650">
        <f t="shared" ref="T346:T366" si="105">$H346*HLOOKUP(T$333,$I$330:$Q$331,2)</f>
        <v>86.38</v>
      </c>
      <c r="U346" s="657">
        <f t="shared" ref="U346:U366" si="106">$I346</f>
        <v>13.52</v>
      </c>
      <c r="V346" s="650">
        <f t="shared" ref="V346:V366" si="107">$H346*HLOOKUP(V$333,$I$330:$Q$331,2)</f>
        <v>86.38</v>
      </c>
      <c r="W346" s="657">
        <f t="shared" ref="W346:W366" si="108">$I346</f>
        <v>13.52</v>
      </c>
      <c r="X346" s="650">
        <f t="shared" ref="X346:X366" si="109">$H346*HLOOKUP(X$333,$I$330:$Q$331,2)</f>
        <v>86.38</v>
      </c>
      <c r="Y346" s="657">
        <f t="shared" ref="Y346:Y366" si="110">$I346</f>
        <v>13.52</v>
      </c>
      <c r="Z346" s="650">
        <f t="shared" ref="Z346:Z366" si="111">$H346*HLOOKUP(Z$333,$I$330:$Q$331,2)</f>
        <v>86.38</v>
      </c>
      <c r="AA346" s="657">
        <f t="shared" ref="AA346:AA366" si="112">$I346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5" outlineLevel="1" x14ac:dyDescent="0.25">
      <c r="A347" s="7"/>
      <c r="B347" s="8"/>
      <c r="C347" s="18"/>
      <c r="D347" s="18"/>
      <c r="E347" s="18"/>
      <c r="F347" s="27"/>
      <c r="G347" s="27" t="str">
        <f t="shared" si="76"/>
        <v>ANWFWbd</v>
      </c>
      <c r="H347" s="674">
        <f>H346*1.2</f>
        <v>103.65599999999999</v>
      </c>
      <c r="I347" s="674">
        <f>I346*1.2</f>
        <v>16.224</v>
      </c>
      <c r="J347" s="650">
        <f t="shared" si="95"/>
        <v>88.107599999999991</v>
      </c>
      <c r="K347" s="657">
        <f t="shared" si="96"/>
        <v>16.224</v>
      </c>
      <c r="L347" s="650">
        <f t="shared" si="97"/>
        <v>88.107599999999991</v>
      </c>
      <c r="M347" s="657">
        <f t="shared" si="98"/>
        <v>16.224</v>
      </c>
      <c r="N347" s="650">
        <f t="shared" si="99"/>
        <v>88.107599999999991</v>
      </c>
      <c r="O347" s="657">
        <f t="shared" si="100"/>
        <v>16.224</v>
      </c>
      <c r="P347" s="650">
        <f t="shared" si="101"/>
        <v>88.107599999999991</v>
      </c>
      <c r="Q347" s="657">
        <f t="shared" si="102"/>
        <v>16.224</v>
      </c>
      <c r="R347" s="650">
        <f t="shared" si="103"/>
        <v>103.65599999999999</v>
      </c>
      <c r="S347" s="657">
        <f t="shared" si="104"/>
        <v>16.224</v>
      </c>
      <c r="T347" s="650">
        <f t="shared" si="105"/>
        <v>103.65599999999999</v>
      </c>
      <c r="U347" s="657">
        <f t="shared" si="106"/>
        <v>16.224</v>
      </c>
      <c r="V347" s="650">
        <f t="shared" si="107"/>
        <v>103.65599999999999</v>
      </c>
      <c r="W347" s="657">
        <f t="shared" si="108"/>
        <v>16.224</v>
      </c>
      <c r="X347" s="650">
        <f t="shared" si="109"/>
        <v>103.65599999999999</v>
      </c>
      <c r="Y347" s="657">
        <f t="shared" si="110"/>
        <v>16.224</v>
      </c>
      <c r="Z347" s="650">
        <f t="shared" si="111"/>
        <v>103.65599999999999</v>
      </c>
      <c r="AA347" s="657">
        <f t="shared" si="112"/>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5" outlineLevel="1" x14ac:dyDescent="0.25">
      <c r="A348" s="7"/>
      <c r="B348" s="8"/>
      <c r="C348" s="18"/>
      <c r="D348" s="18"/>
      <c r="E348" s="18"/>
      <c r="F348" s="27"/>
      <c r="G348" s="27" t="str">
        <f t="shared" si="76"/>
        <v>AANWFw</v>
      </c>
      <c r="H348" s="803">
        <v>105.94</v>
      </c>
      <c r="I348" s="803">
        <v>11.4</v>
      </c>
      <c r="J348" s="650">
        <f t="shared" si="95"/>
        <v>90.048999999999992</v>
      </c>
      <c r="K348" s="657">
        <f t="shared" si="96"/>
        <v>11.4</v>
      </c>
      <c r="L348" s="650">
        <f t="shared" si="97"/>
        <v>90.048999999999992</v>
      </c>
      <c r="M348" s="657">
        <f t="shared" si="98"/>
        <v>11.4</v>
      </c>
      <c r="N348" s="650">
        <f t="shared" si="99"/>
        <v>90.048999999999992</v>
      </c>
      <c r="O348" s="657">
        <f t="shared" si="100"/>
        <v>11.4</v>
      </c>
      <c r="P348" s="650">
        <f t="shared" si="101"/>
        <v>90.048999999999992</v>
      </c>
      <c r="Q348" s="657">
        <f t="shared" si="102"/>
        <v>11.4</v>
      </c>
      <c r="R348" s="650">
        <f t="shared" si="103"/>
        <v>105.94</v>
      </c>
      <c r="S348" s="657">
        <f t="shared" si="104"/>
        <v>11.4</v>
      </c>
      <c r="T348" s="650">
        <f t="shared" si="105"/>
        <v>105.94</v>
      </c>
      <c r="U348" s="657">
        <f t="shared" si="106"/>
        <v>11.4</v>
      </c>
      <c r="V348" s="650">
        <f t="shared" si="107"/>
        <v>105.94</v>
      </c>
      <c r="W348" s="657">
        <f t="shared" si="108"/>
        <v>11.4</v>
      </c>
      <c r="X348" s="650">
        <f t="shared" si="109"/>
        <v>105.94</v>
      </c>
      <c r="Y348" s="657">
        <f t="shared" si="110"/>
        <v>11.4</v>
      </c>
      <c r="Z348" s="650">
        <f t="shared" si="111"/>
        <v>105.94</v>
      </c>
      <c r="AA348" s="657">
        <f t="shared" si="112"/>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5" outlineLevel="1" x14ac:dyDescent="0.25">
      <c r="A349" s="7"/>
      <c r="B349" s="8"/>
      <c r="C349" s="18"/>
      <c r="D349" s="18"/>
      <c r="E349" s="18"/>
      <c r="F349" s="27"/>
      <c r="G349" s="27" t="str">
        <f t="shared" si="76"/>
        <v>AANWFwd</v>
      </c>
      <c r="H349" s="674">
        <f>H348*1.2</f>
        <v>127.12799999999999</v>
      </c>
      <c r="I349" s="674">
        <f>I348*1.2</f>
        <v>13.68</v>
      </c>
      <c r="J349" s="650">
        <f t="shared" si="95"/>
        <v>108.05879999999999</v>
      </c>
      <c r="K349" s="657">
        <f t="shared" si="96"/>
        <v>13.68</v>
      </c>
      <c r="L349" s="650">
        <f t="shared" si="97"/>
        <v>108.05879999999999</v>
      </c>
      <c r="M349" s="657">
        <f t="shared" si="98"/>
        <v>13.68</v>
      </c>
      <c r="N349" s="650">
        <f t="shared" si="99"/>
        <v>108.05879999999999</v>
      </c>
      <c r="O349" s="657">
        <f t="shared" si="100"/>
        <v>13.68</v>
      </c>
      <c r="P349" s="650">
        <f t="shared" si="101"/>
        <v>108.05879999999999</v>
      </c>
      <c r="Q349" s="657">
        <f t="shared" si="102"/>
        <v>13.68</v>
      </c>
      <c r="R349" s="650">
        <f t="shared" si="103"/>
        <v>127.12799999999999</v>
      </c>
      <c r="S349" s="657">
        <f t="shared" si="104"/>
        <v>13.68</v>
      </c>
      <c r="T349" s="650">
        <f t="shared" si="105"/>
        <v>127.12799999999999</v>
      </c>
      <c r="U349" s="657">
        <f t="shared" si="106"/>
        <v>13.68</v>
      </c>
      <c r="V349" s="650">
        <f t="shared" si="107"/>
        <v>127.12799999999999</v>
      </c>
      <c r="W349" s="657">
        <f t="shared" si="108"/>
        <v>13.68</v>
      </c>
      <c r="X349" s="650">
        <f t="shared" si="109"/>
        <v>127.12799999999999</v>
      </c>
      <c r="Y349" s="657">
        <f t="shared" si="110"/>
        <v>13.68</v>
      </c>
      <c r="Z349" s="650">
        <f t="shared" si="111"/>
        <v>127.12799999999999</v>
      </c>
      <c r="AA349" s="657">
        <f t="shared" si="112"/>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5" outlineLevel="1" x14ac:dyDescent="0.25">
      <c r="A350" s="7"/>
      <c r="B350" s="8"/>
      <c r="C350" s="18"/>
      <c r="D350" s="18"/>
      <c r="E350" s="18"/>
      <c r="F350" s="27"/>
      <c r="G350" s="27" t="str">
        <f t="shared" si="76"/>
        <v>AAANWf</v>
      </c>
      <c r="H350" s="803">
        <v>189.71</v>
      </c>
      <c r="I350" s="803">
        <v>92.01</v>
      </c>
      <c r="J350" s="650">
        <f t="shared" si="95"/>
        <v>161.2535</v>
      </c>
      <c r="K350" s="657">
        <f t="shared" si="96"/>
        <v>92.01</v>
      </c>
      <c r="L350" s="650">
        <f t="shared" si="97"/>
        <v>161.2535</v>
      </c>
      <c r="M350" s="657">
        <f t="shared" si="98"/>
        <v>92.01</v>
      </c>
      <c r="N350" s="650">
        <f t="shared" si="99"/>
        <v>161.2535</v>
      </c>
      <c r="O350" s="657">
        <f t="shared" si="100"/>
        <v>92.01</v>
      </c>
      <c r="P350" s="650">
        <f t="shared" si="101"/>
        <v>161.2535</v>
      </c>
      <c r="Q350" s="657">
        <f t="shared" si="102"/>
        <v>92.01</v>
      </c>
      <c r="R350" s="650">
        <f t="shared" si="103"/>
        <v>189.71</v>
      </c>
      <c r="S350" s="657">
        <f t="shared" si="104"/>
        <v>92.01</v>
      </c>
      <c r="T350" s="650">
        <f t="shared" si="105"/>
        <v>189.71</v>
      </c>
      <c r="U350" s="657">
        <f t="shared" si="106"/>
        <v>92.01</v>
      </c>
      <c r="V350" s="650">
        <f t="shared" si="107"/>
        <v>189.71</v>
      </c>
      <c r="W350" s="657">
        <f t="shared" si="108"/>
        <v>92.01</v>
      </c>
      <c r="X350" s="650">
        <f t="shared" si="109"/>
        <v>189.71</v>
      </c>
      <c r="Y350" s="657">
        <f t="shared" si="110"/>
        <v>92.01</v>
      </c>
      <c r="Z350" s="650">
        <f t="shared" si="111"/>
        <v>189.71</v>
      </c>
      <c r="AA350" s="657">
        <f t="shared" si="112"/>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5" outlineLevel="1" x14ac:dyDescent="0.25">
      <c r="A351" s="7"/>
      <c r="B351" s="8"/>
      <c r="C351" s="18"/>
      <c r="D351" s="18"/>
      <c r="E351" s="18"/>
      <c r="F351" s="27"/>
      <c r="G351" s="27" t="str">
        <f t="shared" si="76"/>
        <v>YAAA2Nw</v>
      </c>
      <c r="H351" s="803">
        <v>41.04</v>
      </c>
      <c r="I351" s="803">
        <v>11.44</v>
      </c>
      <c r="J351" s="650">
        <f t="shared" si="95"/>
        <v>34.884</v>
      </c>
      <c r="K351" s="657">
        <f t="shared" si="96"/>
        <v>11.44</v>
      </c>
      <c r="L351" s="650">
        <f t="shared" si="97"/>
        <v>34.884</v>
      </c>
      <c r="M351" s="657">
        <f t="shared" si="98"/>
        <v>11.44</v>
      </c>
      <c r="N351" s="650">
        <f t="shared" si="99"/>
        <v>34.884</v>
      </c>
      <c r="O351" s="657">
        <f t="shared" si="100"/>
        <v>11.44</v>
      </c>
      <c r="P351" s="650">
        <f t="shared" si="101"/>
        <v>34.884</v>
      </c>
      <c r="Q351" s="657">
        <f t="shared" si="102"/>
        <v>11.44</v>
      </c>
      <c r="R351" s="650">
        <f t="shared" si="103"/>
        <v>41.04</v>
      </c>
      <c r="S351" s="657">
        <f t="shared" si="104"/>
        <v>11.44</v>
      </c>
      <c r="T351" s="650">
        <f t="shared" si="105"/>
        <v>41.04</v>
      </c>
      <c r="U351" s="657">
        <f t="shared" si="106"/>
        <v>11.44</v>
      </c>
      <c r="V351" s="650">
        <f t="shared" si="107"/>
        <v>41.04</v>
      </c>
      <c r="W351" s="657">
        <f t="shared" si="108"/>
        <v>11.44</v>
      </c>
      <c r="X351" s="650">
        <f t="shared" si="109"/>
        <v>41.04</v>
      </c>
      <c r="Y351" s="657">
        <f t="shared" si="110"/>
        <v>11.44</v>
      </c>
      <c r="Z351" s="650">
        <f t="shared" si="111"/>
        <v>41.04</v>
      </c>
      <c r="AA351" s="657">
        <f t="shared" si="112"/>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5" outlineLevel="1" x14ac:dyDescent="0.25">
      <c r="A352" s="7"/>
      <c r="B352" s="8"/>
      <c r="C352" s="18"/>
      <c r="D352" s="18"/>
      <c r="E352" s="18"/>
      <c r="F352" s="27"/>
      <c r="G352" s="27" t="str">
        <f t="shared" si="76"/>
        <v>YAAA2Nwd</v>
      </c>
      <c r="H352" s="674">
        <f>H351*1.2</f>
        <v>49.247999999999998</v>
      </c>
      <c r="I352" s="674">
        <f>I351*1.2</f>
        <v>13.728</v>
      </c>
      <c r="J352" s="650">
        <f t="shared" si="95"/>
        <v>41.860799999999998</v>
      </c>
      <c r="K352" s="657">
        <f t="shared" si="96"/>
        <v>13.728</v>
      </c>
      <c r="L352" s="650">
        <f t="shared" si="97"/>
        <v>41.860799999999998</v>
      </c>
      <c r="M352" s="657">
        <f t="shared" si="98"/>
        <v>13.728</v>
      </c>
      <c r="N352" s="650">
        <f t="shared" si="99"/>
        <v>41.860799999999998</v>
      </c>
      <c r="O352" s="657">
        <f t="shared" si="100"/>
        <v>13.728</v>
      </c>
      <c r="P352" s="650">
        <f t="shared" si="101"/>
        <v>41.860799999999998</v>
      </c>
      <c r="Q352" s="657">
        <f t="shared" si="102"/>
        <v>13.728</v>
      </c>
      <c r="R352" s="650">
        <f t="shared" si="103"/>
        <v>49.247999999999998</v>
      </c>
      <c r="S352" s="657">
        <f t="shared" si="104"/>
        <v>13.728</v>
      </c>
      <c r="T352" s="650">
        <f t="shared" si="105"/>
        <v>49.247999999999998</v>
      </c>
      <c r="U352" s="657">
        <f t="shared" si="106"/>
        <v>13.728</v>
      </c>
      <c r="V352" s="650">
        <f t="shared" si="107"/>
        <v>49.247999999999998</v>
      </c>
      <c r="W352" s="657">
        <f t="shared" si="108"/>
        <v>13.728</v>
      </c>
      <c r="X352" s="650">
        <f t="shared" si="109"/>
        <v>49.247999999999998</v>
      </c>
      <c r="Y352" s="657">
        <f t="shared" si="110"/>
        <v>13.728</v>
      </c>
      <c r="Z352" s="650">
        <f t="shared" si="111"/>
        <v>49.247999999999998</v>
      </c>
      <c r="AA352" s="657">
        <f t="shared" si="112"/>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5" outlineLevel="1" x14ac:dyDescent="0.25">
      <c r="A353" s="7"/>
      <c r="B353" s="8"/>
      <c r="C353" s="18"/>
      <c r="D353" s="18"/>
      <c r="E353" s="18"/>
      <c r="F353" s="27"/>
      <c r="G353" s="27" t="str">
        <f t="shared" si="76"/>
        <v>YYAA2A1z</v>
      </c>
      <c r="H353" s="803">
        <v>69.459999999999994</v>
      </c>
      <c r="I353" s="803">
        <v>0</v>
      </c>
      <c r="J353" s="650">
        <f t="shared" si="95"/>
        <v>59.04099999999999</v>
      </c>
      <c r="K353" s="657">
        <f t="shared" si="96"/>
        <v>0</v>
      </c>
      <c r="L353" s="650">
        <f t="shared" si="97"/>
        <v>59.04099999999999</v>
      </c>
      <c r="M353" s="657">
        <f t="shared" si="98"/>
        <v>0</v>
      </c>
      <c r="N353" s="650">
        <f t="shared" si="99"/>
        <v>59.04099999999999</v>
      </c>
      <c r="O353" s="657">
        <f t="shared" si="100"/>
        <v>0</v>
      </c>
      <c r="P353" s="650">
        <f t="shared" si="101"/>
        <v>59.04099999999999</v>
      </c>
      <c r="Q353" s="657">
        <f t="shared" si="102"/>
        <v>0</v>
      </c>
      <c r="R353" s="650">
        <f t="shared" si="103"/>
        <v>69.459999999999994</v>
      </c>
      <c r="S353" s="657">
        <f t="shared" si="104"/>
        <v>0</v>
      </c>
      <c r="T353" s="650">
        <f t="shared" si="105"/>
        <v>69.459999999999994</v>
      </c>
      <c r="U353" s="657">
        <f t="shared" si="106"/>
        <v>0</v>
      </c>
      <c r="V353" s="650">
        <f t="shared" si="107"/>
        <v>69.459999999999994</v>
      </c>
      <c r="W353" s="657">
        <f t="shared" si="108"/>
        <v>0</v>
      </c>
      <c r="X353" s="650">
        <f t="shared" si="109"/>
        <v>69.459999999999994</v>
      </c>
      <c r="Y353" s="657">
        <f t="shared" si="110"/>
        <v>0</v>
      </c>
      <c r="Z353" s="650">
        <f t="shared" si="111"/>
        <v>69.459999999999994</v>
      </c>
      <c r="AA353" s="657">
        <f t="shared" si="112"/>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5" outlineLevel="1" x14ac:dyDescent="0.25">
      <c r="A354" s="7"/>
      <c r="B354" s="8"/>
      <c r="C354" s="18"/>
      <c r="D354" s="18"/>
      <c r="E354" s="18"/>
      <c r="F354" s="27"/>
      <c r="G354" s="27" t="str">
        <f t="shared" si="76"/>
        <v>YYBA2A1a</v>
      </c>
      <c r="H354" s="230">
        <v>0</v>
      </c>
      <c r="I354" s="230">
        <v>0</v>
      </c>
      <c r="J354" s="650">
        <f t="shared" si="95"/>
        <v>0</v>
      </c>
      <c r="K354" s="657">
        <f t="shared" si="96"/>
        <v>0</v>
      </c>
      <c r="L354" s="650">
        <f t="shared" si="97"/>
        <v>0</v>
      </c>
      <c r="M354" s="657">
        <f t="shared" si="98"/>
        <v>0</v>
      </c>
      <c r="N354" s="650">
        <f t="shared" si="99"/>
        <v>0</v>
      </c>
      <c r="O354" s="657">
        <f t="shared" si="100"/>
        <v>0</v>
      </c>
      <c r="P354" s="650">
        <f t="shared" si="101"/>
        <v>0</v>
      </c>
      <c r="Q354" s="657">
        <f t="shared" si="102"/>
        <v>0</v>
      </c>
      <c r="R354" s="650">
        <f t="shared" si="103"/>
        <v>0</v>
      </c>
      <c r="S354" s="657">
        <f t="shared" si="104"/>
        <v>0</v>
      </c>
      <c r="T354" s="650">
        <f t="shared" si="105"/>
        <v>0</v>
      </c>
      <c r="U354" s="657">
        <f t="shared" si="106"/>
        <v>0</v>
      </c>
      <c r="V354" s="650">
        <f t="shared" si="107"/>
        <v>0</v>
      </c>
      <c r="W354" s="657">
        <f t="shared" si="108"/>
        <v>0</v>
      </c>
      <c r="X354" s="650">
        <f t="shared" si="109"/>
        <v>0</v>
      </c>
      <c r="Y354" s="657">
        <f t="shared" si="110"/>
        <v>0</v>
      </c>
      <c r="Z354" s="650">
        <f t="shared" si="111"/>
        <v>0</v>
      </c>
      <c r="AA354" s="657">
        <f t="shared" si="112"/>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5" outlineLevel="1" x14ac:dyDescent="0.25">
      <c r="A355" s="7"/>
      <c r="B355" s="8"/>
      <c r="C355" s="18"/>
      <c r="D355" s="18"/>
      <c r="E355" s="18"/>
      <c r="F355" s="27"/>
      <c r="G355" s="27" t="str">
        <f t="shared" si="76"/>
        <v>YYWBA1a</v>
      </c>
      <c r="H355" s="230">
        <v>0</v>
      </c>
      <c r="I355" s="230">
        <v>0</v>
      </c>
      <c r="J355" s="650">
        <f t="shared" si="95"/>
        <v>0</v>
      </c>
      <c r="K355" s="657">
        <f t="shared" si="96"/>
        <v>0</v>
      </c>
      <c r="L355" s="650">
        <f t="shared" si="97"/>
        <v>0</v>
      </c>
      <c r="M355" s="657">
        <f t="shared" si="98"/>
        <v>0</v>
      </c>
      <c r="N355" s="650">
        <f t="shared" si="99"/>
        <v>0</v>
      </c>
      <c r="O355" s="657">
        <f t="shared" si="100"/>
        <v>0</v>
      </c>
      <c r="P355" s="650">
        <f t="shared" si="101"/>
        <v>0</v>
      </c>
      <c r="Q355" s="657">
        <f t="shared" si="102"/>
        <v>0</v>
      </c>
      <c r="R355" s="650">
        <f t="shared" si="103"/>
        <v>0</v>
      </c>
      <c r="S355" s="657">
        <f t="shared" si="104"/>
        <v>0</v>
      </c>
      <c r="T355" s="650">
        <f t="shared" si="105"/>
        <v>0</v>
      </c>
      <c r="U355" s="657">
        <f t="shared" si="106"/>
        <v>0</v>
      </c>
      <c r="V355" s="650">
        <f t="shared" si="107"/>
        <v>0</v>
      </c>
      <c r="W355" s="657">
        <f t="shared" si="108"/>
        <v>0</v>
      </c>
      <c r="X355" s="650">
        <f t="shared" si="109"/>
        <v>0</v>
      </c>
      <c r="Y355" s="657">
        <f t="shared" si="110"/>
        <v>0</v>
      </c>
      <c r="Z355" s="650">
        <f t="shared" si="111"/>
        <v>0</v>
      </c>
      <c r="AA355" s="657">
        <f t="shared" si="112"/>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5" outlineLevel="1" x14ac:dyDescent="0.25">
      <c r="A356" s="7"/>
      <c r="B356" s="8"/>
      <c r="C356" s="18"/>
      <c r="D356" s="18"/>
      <c r="E356" s="18"/>
      <c r="F356" s="27"/>
      <c r="G356" s="27" t="str">
        <f t="shared" si="76"/>
        <v>YYFWBa</v>
      </c>
      <c r="H356" s="230">
        <v>0</v>
      </c>
      <c r="I356" s="230">
        <v>0</v>
      </c>
      <c r="J356" s="650">
        <f t="shared" si="95"/>
        <v>0</v>
      </c>
      <c r="K356" s="657">
        <f t="shared" si="96"/>
        <v>0</v>
      </c>
      <c r="L356" s="650">
        <f t="shared" si="97"/>
        <v>0</v>
      </c>
      <c r="M356" s="657">
        <f t="shared" si="98"/>
        <v>0</v>
      </c>
      <c r="N356" s="650">
        <f t="shared" si="99"/>
        <v>0</v>
      </c>
      <c r="O356" s="657">
        <f t="shared" si="100"/>
        <v>0</v>
      </c>
      <c r="P356" s="650">
        <f t="shared" si="101"/>
        <v>0</v>
      </c>
      <c r="Q356" s="657">
        <f t="shared" si="102"/>
        <v>0</v>
      </c>
      <c r="R356" s="650">
        <f t="shared" si="103"/>
        <v>0</v>
      </c>
      <c r="S356" s="657">
        <f t="shared" si="104"/>
        <v>0</v>
      </c>
      <c r="T356" s="650">
        <f t="shared" si="105"/>
        <v>0</v>
      </c>
      <c r="U356" s="657">
        <f t="shared" si="106"/>
        <v>0</v>
      </c>
      <c r="V356" s="650">
        <f t="shared" si="107"/>
        <v>0</v>
      </c>
      <c r="W356" s="657">
        <f t="shared" si="108"/>
        <v>0</v>
      </c>
      <c r="X356" s="650">
        <f t="shared" si="109"/>
        <v>0</v>
      </c>
      <c r="Y356" s="657">
        <f t="shared" si="110"/>
        <v>0</v>
      </c>
      <c r="Z356" s="650">
        <f t="shared" si="111"/>
        <v>0</v>
      </c>
      <c r="AA356" s="657">
        <f t="shared" si="112"/>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5" outlineLevel="1" x14ac:dyDescent="0.25">
      <c r="A357" s="7"/>
      <c r="B357" s="8"/>
      <c r="C357" s="18"/>
      <c r="D357" s="18"/>
      <c r="E357" s="18"/>
      <c r="F357" s="27"/>
      <c r="G357" s="27" t="str">
        <f t="shared" si="76"/>
        <v>AAANBo</v>
      </c>
      <c r="H357" s="803">
        <v>47.13</v>
      </c>
      <c r="I357" s="803">
        <v>11.44</v>
      </c>
      <c r="J357" s="650">
        <f t="shared" si="95"/>
        <v>40.060500000000005</v>
      </c>
      <c r="K357" s="657">
        <f t="shared" si="96"/>
        <v>11.44</v>
      </c>
      <c r="L357" s="650">
        <f t="shared" si="97"/>
        <v>40.060500000000005</v>
      </c>
      <c r="M357" s="657">
        <f t="shared" si="98"/>
        <v>11.44</v>
      </c>
      <c r="N357" s="650">
        <f t="shared" si="99"/>
        <v>40.060500000000005</v>
      </c>
      <c r="O357" s="657">
        <f t="shared" si="100"/>
        <v>11.44</v>
      </c>
      <c r="P357" s="650">
        <f t="shared" si="101"/>
        <v>40.060500000000005</v>
      </c>
      <c r="Q357" s="657">
        <f t="shared" si="102"/>
        <v>11.44</v>
      </c>
      <c r="R357" s="650">
        <f t="shared" si="103"/>
        <v>47.13</v>
      </c>
      <c r="S357" s="657">
        <f t="shared" si="104"/>
        <v>11.44</v>
      </c>
      <c r="T357" s="650">
        <f t="shared" si="105"/>
        <v>47.13</v>
      </c>
      <c r="U357" s="657">
        <f t="shared" si="106"/>
        <v>11.44</v>
      </c>
      <c r="V357" s="650">
        <f t="shared" si="107"/>
        <v>47.13</v>
      </c>
      <c r="W357" s="657">
        <f t="shared" si="108"/>
        <v>11.44</v>
      </c>
      <c r="X357" s="650">
        <f t="shared" si="109"/>
        <v>47.13</v>
      </c>
      <c r="Y357" s="657">
        <f t="shared" si="110"/>
        <v>11.44</v>
      </c>
      <c r="Z357" s="650">
        <f t="shared" si="111"/>
        <v>47.13</v>
      </c>
      <c r="AA357" s="657">
        <f t="shared" si="112"/>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5" outlineLevel="1" x14ac:dyDescent="0.25">
      <c r="A358" s="7"/>
      <c r="B358" s="8"/>
      <c r="C358" s="18"/>
      <c r="D358" s="18"/>
      <c r="E358" s="18"/>
      <c r="F358" s="27"/>
      <c r="G358" s="27" t="str">
        <f t="shared" si="76"/>
        <v>AAANBod</v>
      </c>
      <c r="H358" s="674">
        <f>H357*1.2</f>
        <v>56.556000000000004</v>
      </c>
      <c r="I358" s="674">
        <f>I357*1.2</f>
        <v>13.728</v>
      </c>
      <c r="J358" s="650">
        <f t="shared" si="95"/>
        <v>48.072600000000001</v>
      </c>
      <c r="K358" s="657">
        <f t="shared" si="96"/>
        <v>13.728</v>
      </c>
      <c r="L358" s="650">
        <f t="shared" si="97"/>
        <v>48.072600000000001</v>
      </c>
      <c r="M358" s="657">
        <f t="shared" si="98"/>
        <v>13.728</v>
      </c>
      <c r="N358" s="650">
        <f t="shared" si="99"/>
        <v>48.072600000000001</v>
      </c>
      <c r="O358" s="657">
        <f t="shared" si="100"/>
        <v>13.728</v>
      </c>
      <c r="P358" s="650">
        <f t="shared" si="101"/>
        <v>48.072600000000001</v>
      </c>
      <c r="Q358" s="657">
        <f t="shared" si="102"/>
        <v>13.728</v>
      </c>
      <c r="R358" s="650">
        <f t="shared" si="103"/>
        <v>56.556000000000004</v>
      </c>
      <c r="S358" s="657">
        <f t="shared" si="104"/>
        <v>13.728</v>
      </c>
      <c r="T358" s="650">
        <f t="shared" si="105"/>
        <v>56.556000000000004</v>
      </c>
      <c r="U358" s="657">
        <f t="shared" si="106"/>
        <v>13.728</v>
      </c>
      <c r="V358" s="650">
        <f t="shared" si="107"/>
        <v>56.556000000000004</v>
      </c>
      <c r="W358" s="657">
        <f t="shared" si="108"/>
        <v>13.728</v>
      </c>
      <c r="X358" s="650">
        <f t="shared" si="109"/>
        <v>56.556000000000004</v>
      </c>
      <c r="Y358" s="657">
        <f t="shared" si="110"/>
        <v>13.728</v>
      </c>
      <c r="Z358" s="650">
        <f t="shared" si="111"/>
        <v>56.556000000000004</v>
      </c>
      <c r="AA358" s="657">
        <f t="shared" si="112"/>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5" outlineLevel="1" x14ac:dyDescent="0.25">
      <c r="A359" s="7"/>
      <c r="B359" s="8"/>
      <c r="C359" s="18"/>
      <c r="D359" s="18"/>
      <c r="E359" s="18"/>
      <c r="F359" s="27"/>
      <c r="G359" s="27" t="str">
        <f t="shared" si="76"/>
        <v>AAAA2Nb</v>
      </c>
      <c r="H359" s="803">
        <v>50.83</v>
      </c>
      <c r="I359" s="803">
        <v>13.52</v>
      </c>
      <c r="J359" s="650">
        <f t="shared" si="95"/>
        <v>43.205500000000001</v>
      </c>
      <c r="K359" s="657">
        <f t="shared" si="96"/>
        <v>13.52</v>
      </c>
      <c r="L359" s="650">
        <f t="shared" si="97"/>
        <v>43.205500000000001</v>
      </c>
      <c r="M359" s="657">
        <f t="shared" si="98"/>
        <v>13.52</v>
      </c>
      <c r="N359" s="650">
        <f t="shared" si="99"/>
        <v>43.205500000000001</v>
      </c>
      <c r="O359" s="657">
        <f t="shared" si="100"/>
        <v>13.52</v>
      </c>
      <c r="P359" s="650">
        <f t="shared" si="101"/>
        <v>43.205500000000001</v>
      </c>
      <c r="Q359" s="657">
        <f t="shared" si="102"/>
        <v>13.52</v>
      </c>
      <c r="R359" s="650">
        <f t="shared" si="103"/>
        <v>50.83</v>
      </c>
      <c r="S359" s="657">
        <f t="shared" si="104"/>
        <v>13.52</v>
      </c>
      <c r="T359" s="650">
        <f t="shared" si="105"/>
        <v>50.83</v>
      </c>
      <c r="U359" s="657">
        <f t="shared" si="106"/>
        <v>13.52</v>
      </c>
      <c r="V359" s="650">
        <f t="shared" si="107"/>
        <v>50.83</v>
      </c>
      <c r="W359" s="657">
        <f t="shared" si="108"/>
        <v>13.52</v>
      </c>
      <c r="X359" s="650">
        <f t="shared" si="109"/>
        <v>50.83</v>
      </c>
      <c r="Y359" s="657">
        <f t="shared" si="110"/>
        <v>13.52</v>
      </c>
      <c r="Z359" s="650">
        <f t="shared" si="111"/>
        <v>50.83</v>
      </c>
      <c r="AA359" s="657">
        <f t="shared" si="112"/>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5" outlineLevel="1" x14ac:dyDescent="0.25">
      <c r="A360" s="7"/>
      <c r="B360" s="8"/>
      <c r="C360" s="18"/>
      <c r="D360" s="18"/>
      <c r="E360" s="18"/>
      <c r="F360" s="27"/>
      <c r="G360" s="27" t="str">
        <f t="shared" si="76"/>
        <v>AAAA2Nbd</v>
      </c>
      <c r="H360" s="674">
        <f>H359*1.2</f>
        <v>60.995999999999995</v>
      </c>
      <c r="I360" s="674">
        <f>I359*1.2</f>
        <v>16.224</v>
      </c>
      <c r="J360" s="650">
        <f t="shared" si="95"/>
        <v>51.846599999999995</v>
      </c>
      <c r="K360" s="657">
        <f t="shared" si="96"/>
        <v>16.224</v>
      </c>
      <c r="L360" s="650">
        <f t="shared" si="97"/>
        <v>51.846599999999995</v>
      </c>
      <c r="M360" s="657">
        <f t="shared" si="98"/>
        <v>16.224</v>
      </c>
      <c r="N360" s="650">
        <f t="shared" si="99"/>
        <v>51.846599999999995</v>
      </c>
      <c r="O360" s="657">
        <f t="shared" si="100"/>
        <v>16.224</v>
      </c>
      <c r="P360" s="650">
        <f t="shared" si="101"/>
        <v>51.846599999999995</v>
      </c>
      <c r="Q360" s="657">
        <f t="shared" si="102"/>
        <v>16.224</v>
      </c>
      <c r="R360" s="650">
        <f t="shared" si="103"/>
        <v>60.995999999999995</v>
      </c>
      <c r="S360" s="657">
        <f t="shared" si="104"/>
        <v>16.224</v>
      </c>
      <c r="T360" s="650">
        <f t="shared" si="105"/>
        <v>60.995999999999995</v>
      </c>
      <c r="U360" s="657">
        <f t="shared" si="106"/>
        <v>16.224</v>
      </c>
      <c r="V360" s="650">
        <f t="shared" si="107"/>
        <v>60.995999999999995</v>
      </c>
      <c r="W360" s="657">
        <f t="shared" si="108"/>
        <v>16.224</v>
      </c>
      <c r="X360" s="650">
        <f t="shared" si="109"/>
        <v>60.995999999999995</v>
      </c>
      <c r="Y360" s="657">
        <f t="shared" si="110"/>
        <v>16.224</v>
      </c>
      <c r="Z360" s="650">
        <f t="shared" si="111"/>
        <v>60.995999999999995</v>
      </c>
      <c r="AA360" s="657">
        <f t="shared" si="112"/>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5" outlineLevel="1" x14ac:dyDescent="0.25">
      <c r="A361" s="7"/>
      <c r="B361" s="8"/>
      <c r="C361" s="18"/>
      <c r="D361" s="18"/>
      <c r="E361" s="18"/>
      <c r="F361" s="27"/>
      <c r="G361" s="27" t="str">
        <f t="shared" si="76"/>
        <v>AAAA2A1z</v>
      </c>
      <c r="H361" s="803">
        <v>76.55</v>
      </c>
      <c r="I361" s="803">
        <v>0</v>
      </c>
      <c r="J361" s="650">
        <f t="shared" si="95"/>
        <v>65.067499999999995</v>
      </c>
      <c r="K361" s="657">
        <f t="shared" si="96"/>
        <v>0</v>
      </c>
      <c r="L361" s="650">
        <f t="shared" si="97"/>
        <v>65.067499999999995</v>
      </c>
      <c r="M361" s="657">
        <f t="shared" si="98"/>
        <v>0</v>
      </c>
      <c r="N361" s="650">
        <f t="shared" si="99"/>
        <v>65.067499999999995</v>
      </c>
      <c r="O361" s="657">
        <f t="shared" si="100"/>
        <v>0</v>
      </c>
      <c r="P361" s="650">
        <f t="shared" si="101"/>
        <v>65.067499999999995</v>
      </c>
      <c r="Q361" s="657">
        <f t="shared" si="102"/>
        <v>0</v>
      </c>
      <c r="R361" s="650">
        <f t="shared" si="103"/>
        <v>76.55</v>
      </c>
      <c r="S361" s="657">
        <f t="shared" si="104"/>
        <v>0</v>
      </c>
      <c r="T361" s="650">
        <f t="shared" si="105"/>
        <v>76.55</v>
      </c>
      <c r="U361" s="657">
        <f t="shared" si="106"/>
        <v>0</v>
      </c>
      <c r="V361" s="650">
        <f t="shared" si="107"/>
        <v>76.55</v>
      </c>
      <c r="W361" s="657">
        <f t="shared" si="108"/>
        <v>0</v>
      </c>
      <c r="X361" s="650">
        <f t="shared" si="109"/>
        <v>76.55</v>
      </c>
      <c r="Y361" s="657">
        <f t="shared" si="110"/>
        <v>0</v>
      </c>
      <c r="Z361" s="650">
        <f t="shared" si="111"/>
        <v>76.55</v>
      </c>
      <c r="AA361" s="657">
        <f t="shared" si="112"/>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5" outlineLevel="1" x14ac:dyDescent="0.25">
      <c r="A362" s="7"/>
      <c r="B362" s="8"/>
      <c r="C362" s="18"/>
      <c r="D362" s="18"/>
      <c r="E362" s="18"/>
      <c r="F362" s="27"/>
      <c r="G362" s="27" t="str">
        <f t="shared" si="76"/>
        <v>YAAA2A1a</v>
      </c>
      <c r="H362" s="230">
        <v>0</v>
      </c>
      <c r="I362" s="230">
        <v>0</v>
      </c>
      <c r="J362" s="650">
        <f t="shared" si="95"/>
        <v>0</v>
      </c>
      <c r="K362" s="657">
        <f t="shared" si="96"/>
        <v>0</v>
      </c>
      <c r="L362" s="650">
        <f t="shared" si="97"/>
        <v>0</v>
      </c>
      <c r="M362" s="657">
        <f t="shared" si="98"/>
        <v>0</v>
      </c>
      <c r="N362" s="650">
        <f t="shared" si="99"/>
        <v>0</v>
      </c>
      <c r="O362" s="657">
        <f t="shared" si="100"/>
        <v>0</v>
      </c>
      <c r="P362" s="650">
        <f t="shared" si="101"/>
        <v>0</v>
      </c>
      <c r="Q362" s="657">
        <f t="shared" si="102"/>
        <v>0</v>
      </c>
      <c r="R362" s="650">
        <f t="shared" si="103"/>
        <v>0</v>
      </c>
      <c r="S362" s="657">
        <f t="shared" si="104"/>
        <v>0</v>
      </c>
      <c r="T362" s="650">
        <f t="shared" si="105"/>
        <v>0</v>
      </c>
      <c r="U362" s="657">
        <f t="shared" si="106"/>
        <v>0</v>
      </c>
      <c r="V362" s="650">
        <f t="shared" si="107"/>
        <v>0</v>
      </c>
      <c r="W362" s="657">
        <f t="shared" si="108"/>
        <v>0</v>
      </c>
      <c r="X362" s="650">
        <f t="shared" si="109"/>
        <v>0</v>
      </c>
      <c r="Y362" s="657">
        <f t="shared" si="110"/>
        <v>0</v>
      </c>
      <c r="Z362" s="650">
        <f t="shared" si="111"/>
        <v>0</v>
      </c>
      <c r="AA362" s="657">
        <f t="shared" si="112"/>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5" outlineLevel="1" x14ac:dyDescent="0.25">
      <c r="A363" s="7"/>
      <c r="B363" s="8"/>
      <c r="C363" s="18"/>
      <c r="D363" s="18"/>
      <c r="E363" s="18"/>
      <c r="F363" s="27"/>
      <c r="G363" s="27" t="str">
        <f t="shared" si="76"/>
        <v>YYAA2A1a</v>
      </c>
      <c r="H363" s="230">
        <v>0</v>
      </c>
      <c r="I363" s="230">
        <v>0</v>
      </c>
      <c r="J363" s="650">
        <f t="shared" si="95"/>
        <v>0</v>
      </c>
      <c r="K363" s="657">
        <f t="shared" si="96"/>
        <v>0</v>
      </c>
      <c r="L363" s="650">
        <f t="shared" si="97"/>
        <v>0</v>
      </c>
      <c r="M363" s="657">
        <f t="shared" si="98"/>
        <v>0</v>
      </c>
      <c r="N363" s="650">
        <f t="shared" si="99"/>
        <v>0</v>
      </c>
      <c r="O363" s="657">
        <f t="shared" si="100"/>
        <v>0</v>
      </c>
      <c r="P363" s="650">
        <f t="shared" si="101"/>
        <v>0</v>
      </c>
      <c r="Q363" s="657">
        <f t="shared" si="102"/>
        <v>0</v>
      </c>
      <c r="R363" s="650">
        <f t="shared" si="103"/>
        <v>0</v>
      </c>
      <c r="S363" s="657">
        <f t="shared" si="104"/>
        <v>0</v>
      </c>
      <c r="T363" s="650">
        <f t="shared" si="105"/>
        <v>0</v>
      </c>
      <c r="U363" s="657">
        <f t="shared" si="106"/>
        <v>0</v>
      </c>
      <c r="V363" s="650">
        <f t="shared" si="107"/>
        <v>0</v>
      </c>
      <c r="W363" s="657">
        <f t="shared" si="108"/>
        <v>0</v>
      </c>
      <c r="X363" s="650">
        <f t="shared" si="109"/>
        <v>0</v>
      </c>
      <c r="Y363" s="657">
        <f t="shared" si="110"/>
        <v>0</v>
      </c>
      <c r="Z363" s="650">
        <f t="shared" si="111"/>
        <v>0</v>
      </c>
      <c r="AA363" s="657">
        <f t="shared" si="112"/>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5" outlineLevel="1" x14ac:dyDescent="0.25">
      <c r="A364" s="7"/>
      <c r="B364" s="8"/>
      <c r="C364" s="18"/>
      <c r="D364" s="18"/>
      <c r="E364" s="18"/>
      <c r="F364" s="27"/>
      <c r="G364" s="27" t="str">
        <f t="shared" si="76"/>
        <v>YYOA2A1a</v>
      </c>
      <c r="H364" s="230">
        <v>0</v>
      </c>
      <c r="I364" s="230">
        <v>0</v>
      </c>
      <c r="J364" s="650">
        <f t="shared" si="95"/>
        <v>0</v>
      </c>
      <c r="K364" s="657">
        <f t="shared" si="96"/>
        <v>0</v>
      </c>
      <c r="L364" s="650">
        <f t="shared" si="97"/>
        <v>0</v>
      </c>
      <c r="M364" s="657">
        <f t="shared" si="98"/>
        <v>0</v>
      </c>
      <c r="N364" s="650">
        <f t="shared" si="99"/>
        <v>0</v>
      </c>
      <c r="O364" s="657">
        <f t="shared" si="100"/>
        <v>0</v>
      </c>
      <c r="P364" s="650">
        <f t="shared" si="101"/>
        <v>0</v>
      </c>
      <c r="Q364" s="657">
        <f t="shared" si="102"/>
        <v>0</v>
      </c>
      <c r="R364" s="650">
        <f t="shared" si="103"/>
        <v>0</v>
      </c>
      <c r="S364" s="657">
        <f t="shared" si="104"/>
        <v>0</v>
      </c>
      <c r="T364" s="650">
        <f t="shared" si="105"/>
        <v>0</v>
      </c>
      <c r="U364" s="657">
        <f t="shared" si="106"/>
        <v>0</v>
      </c>
      <c r="V364" s="650">
        <f t="shared" si="107"/>
        <v>0</v>
      </c>
      <c r="W364" s="657">
        <f t="shared" si="108"/>
        <v>0</v>
      </c>
      <c r="X364" s="650">
        <f t="shared" si="109"/>
        <v>0</v>
      </c>
      <c r="Y364" s="657">
        <f t="shared" si="110"/>
        <v>0</v>
      </c>
      <c r="Z364" s="650">
        <f t="shared" si="111"/>
        <v>0</v>
      </c>
      <c r="AA364" s="657">
        <f t="shared" si="112"/>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5" outlineLevel="1" x14ac:dyDescent="0.25">
      <c r="A365" s="7"/>
      <c r="B365" s="8"/>
      <c r="C365" s="18"/>
      <c r="D365" s="18"/>
      <c r="E365" s="18"/>
      <c r="F365" s="27"/>
      <c r="G365" s="27" t="str">
        <f t="shared" si="76"/>
        <v>AYBOA1a</v>
      </c>
      <c r="H365" s="230">
        <v>0</v>
      </c>
      <c r="I365" s="230">
        <v>0</v>
      </c>
      <c r="J365" s="650">
        <f t="shared" si="95"/>
        <v>0</v>
      </c>
      <c r="K365" s="657">
        <f t="shared" si="96"/>
        <v>0</v>
      </c>
      <c r="L365" s="650">
        <f t="shared" si="97"/>
        <v>0</v>
      </c>
      <c r="M365" s="657">
        <f t="shared" si="98"/>
        <v>0</v>
      </c>
      <c r="N365" s="650">
        <f t="shared" si="99"/>
        <v>0</v>
      </c>
      <c r="O365" s="657">
        <f t="shared" si="100"/>
        <v>0</v>
      </c>
      <c r="P365" s="650">
        <f t="shared" si="101"/>
        <v>0</v>
      </c>
      <c r="Q365" s="657">
        <f t="shared" si="102"/>
        <v>0</v>
      </c>
      <c r="R365" s="650">
        <f t="shared" si="103"/>
        <v>0</v>
      </c>
      <c r="S365" s="657">
        <f t="shared" si="104"/>
        <v>0</v>
      </c>
      <c r="T365" s="650">
        <f t="shared" si="105"/>
        <v>0</v>
      </c>
      <c r="U365" s="657">
        <f t="shared" si="106"/>
        <v>0</v>
      </c>
      <c r="V365" s="650">
        <f t="shared" si="107"/>
        <v>0</v>
      </c>
      <c r="W365" s="657">
        <f t="shared" si="108"/>
        <v>0</v>
      </c>
      <c r="X365" s="650">
        <f t="shared" si="109"/>
        <v>0</v>
      </c>
      <c r="Y365" s="657">
        <f t="shared" si="110"/>
        <v>0</v>
      </c>
      <c r="Z365" s="650">
        <f t="shared" si="111"/>
        <v>0</v>
      </c>
      <c r="AA365" s="657">
        <f t="shared" si="112"/>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5" outlineLevel="1" x14ac:dyDescent="0.25">
      <c r="A366" s="7"/>
      <c r="B366" s="8"/>
      <c r="C366" s="18"/>
      <c r="D366" s="18"/>
      <c r="E366" s="18"/>
      <c r="F366" s="27"/>
      <c r="G366" s="27" t="str">
        <f t="shared" si="76"/>
        <v>AANBOa</v>
      </c>
      <c r="H366" s="230">
        <v>0</v>
      </c>
      <c r="I366" s="230">
        <v>0</v>
      </c>
      <c r="J366" s="650">
        <f t="shared" si="95"/>
        <v>0</v>
      </c>
      <c r="K366" s="657">
        <f t="shared" si="96"/>
        <v>0</v>
      </c>
      <c r="L366" s="650">
        <f t="shared" si="97"/>
        <v>0</v>
      </c>
      <c r="M366" s="657">
        <f t="shared" si="98"/>
        <v>0</v>
      </c>
      <c r="N366" s="650">
        <f t="shared" si="99"/>
        <v>0</v>
      </c>
      <c r="O366" s="657">
        <f t="shared" si="100"/>
        <v>0</v>
      </c>
      <c r="P366" s="650">
        <f t="shared" si="101"/>
        <v>0</v>
      </c>
      <c r="Q366" s="657">
        <f t="shared" si="102"/>
        <v>0</v>
      </c>
      <c r="R366" s="650">
        <f t="shared" si="103"/>
        <v>0</v>
      </c>
      <c r="S366" s="657">
        <f t="shared" si="104"/>
        <v>0</v>
      </c>
      <c r="T366" s="650">
        <f t="shared" si="105"/>
        <v>0</v>
      </c>
      <c r="U366" s="657">
        <f t="shared" si="106"/>
        <v>0</v>
      </c>
      <c r="V366" s="650">
        <f t="shared" si="107"/>
        <v>0</v>
      </c>
      <c r="W366" s="657">
        <f t="shared" si="108"/>
        <v>0</v>
      </c>
      <c r="X366" s="650">
        <f t="shared" si="109"/>
        <v>0</v>
      </c>
      <c r="Y366" s="657">
        <f t="shared" si="110"/>
        <v>0</v>
      </c>
      <c r="Z366" s="650">
        <f t="shared" si="111"/>
        <v>0</v>
      </c>
      <c r="AA366" s="657">
        <f t="shared" si="112"/>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5" outlineLevel="1" x14ac:dyDescent="0.25">
      <c r="A367" s="7"/>
      <c r="B367" s="8"/>
      <c r="C367" s="18"/>
      <c r="D367" s="18"/>
      <c r="E367" s="18"/>
      <c r="F367" s="27"/>
      <c r="G367" s="27" t="str">
        <f t="shared" si="76"/>
        <v>YABA2Ba</v>
      </c>
      <c r="H367" s="230">
        <v>0</v>
      </c>
      <c r="I367" s="230">
        <v>0</v>
      </c>
      <c r="J367" s="650">
        <f t="shared" ref="J367:J400" si="113">$H367*HLOOKUP(J$333,$I$330:$Q$331,2)</f>
        <v>0</v>
      </c>
      <c r="K367" s="657">
        <f t="shared" ref="K367:Y406" si="114">$I367</f>
        <v>0</v>
      </c>
      <c r="L367" s="650">
        <f t="shared" ref="L367:L400" si="115">$H367*HLOOKUP(L$333,$I$330:$Q$331,2)</f>
        <v>0</v>
      </c>
      <c r="M367" s="657">
        <f t="shared" si="114"/>
        <v>0</v>
      </c>
      <c r="N367" s="650">
        <f t="shared" ref="N367:N400" si="116">$H367*HLOOKUP(N$333,$I$330:$Q$331,2)</f>
        <v>0</v>
      </c>
      <c r="O367" s="657">
        <f t="shared" si="114"/>
        <v>0</v>
      </c>
      <c r="P367" s="650">
        <f t="shared" ref="P367:P400" si="117">$H367*HLOOKUP(P$333,$I$330:$Q$331,2)</f>
        <v>0</v>
      </c>
      <c r="Q367" s="657">
        <f t="shared" si="114"/>
        <v>0</v>
      </c>
      <c r="R367" s="650">
        <f t="shared" ref="R367:R400" si="118">$H367*HLOOKUP(R$333,$I$330:$Q$331,2)</f>
        <v>0</v>
      </c>
      <c r="S367" s="657">
        <f t="shared" si="114"/>
        <v>0</v>
      </c>
      <c r="T367" s="650">
        <f t="shared" ref="T367:T400" si="119">$H367*HLOOKUP(T$333,$I$330:$Q$331,2)</f>
        <v>0</v>
      </c>
      <c r="U367" s="657">
        <f t="shared" si="114"/>
        <v>0</v>
      </c>
      <c r="V367" s="650">
        <f t="shared" ref="V367:V400" si="120">$H367*HLOOKUP(V$333,$I$330:$Q$331,2)</f>
        <v>0</v>
      </c>
      <c r="W367" s="657">
        <f t="shared" si="114"/>
        <v>0</v>
      </c>
      <c r="X367" s="650">
        <f t="shared" ref="X367:X413" si="121">$H367*HLOOKUP(X$333,$I$330:$Q$331,2)</f>
        <v>0</v>
      </c>
      <c r="Y367" s="657">
        <f t="shared" si="114"/>
        <v>0</v>
      </c>
      <c r="Z367" s="650">
        <f t="shared" ref="Z367:Z413" si="122">$H367*HLOOKUP(Z$333,$I$330:$Q$331,2)</f>
        <v>0</v>
      </c>
      <c r="AA367" s="657">
        <f t="shared" ref="AA367:AA413" si="123">$I367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5" outlineLevel="1" x14ac:dyDescent="0.25">
      <c r="A368" s="7"/>
      <c r="B368" s="8"/>
      <c r="C368" s="18"/>
      <c r="D368" s="18"/>
      <c r="E368" s="18"/>
      <c r="F368" s="27"/>
      <c r="G368" s="27" t="str">
        <f t="shared" si="76"/>
        <v>AYABA1b</v>
      </c>
      <c r="H368" s="230">
        <v>56.58</v>
      </c>
      <c r="I368" s="230">
        <v>13.5</v>
      </c>
      <c r="J368" s="650">
        <f t="shared" si="113"/>
        <v>48.092999999999996</v>
      </c>
      <c r="K368" s="657">
        <f t="shared" si="114"/>
        <v>13.5</v>
      </c>
      <c r="L368" s="650">
        <f t="shared" si="115"/>
        <v>48.092999999999996</v>
      </c>
      <c r="M368" s="657">
        <f t="shared" si="114"/>
        <v>13.5</v>
      </c>
      <c r="N368" s="650">
        <f t="shared" si="116"/>
        <v>48.092999999999996</v>
      </c>
      <c r="O368" s="657">
        <f t="shared" si="114"/>
        <v>13.5</v>
      </c>
      <c r="P368" s="650">
        <f t="shared" si="117"/>
        <v>48.092999999999996</v>
      </c>
      <c r="Q368" s="657">
        <f t="shared" si="114"/>
        <v>13.5</v>
      </c>
      <c r="R368" s="650">
        <f t="shared" si="118"/>
        <v>56.58</v>
      </c>
      <c r="S368" s="657">
        <f t="shared" si="114"/>
        <v>13.5</v>
      </c>
      <c r="T368" s="650">
        <f t="shared" si="119"/>
        <v>56.58</v>
      </c>
      <c r="U368" s="657">
        <f t="shared" si="114"/>
        <v>13.5</v>
      </c>
      <c r="V368" s="650">
        <f t="shared" si="120"/>
        <v>56.58</v>
      </c>
      <c r="W368" s="657">
        <f t="shared" si="114"/>
        <v>13.5</v>
      </c>
      <c r="X368" s="650">
        <f t="shared" si="121"/>
        <v>56.58</v>
      </c>
      <c r="Y368" s="657">
        <f t="shared" si="114"/>
        <v>13.5</v>
      </c>
      <c r="Z368" s="650">
        <f t="shared" si="122"/>
        <v>56.58</v>
      </c>
      <c r="AA368" s="657">
        <f t="shared" si="123"/>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5" outlineLevel="1" x14ac:dyDescent="0.25">
      <c r="A369" s="7"/>
      <c r="B369" s="8"/>
      <c r="C369" s="18"/>
      <c r="D369" s="18"/>
      <c r="E369" s="18"/>
      <c r="F369" s="27"/>
      <c r="G369" s="27" t="str">
        <f t="shared" si="76"/>
        <v>YAOA2OFa</v>
      </c>
      <c r="H369" s="230">
        <v>0</v>
      </c>
      <c r="I369" s="230">
        <v>0</v>
      </c>
      <c r="J369" s="650">
        <f t="shared" si="113"/>
        <v>0</v>
      </c>
      <c r="K369" s="657">
        <f t="shared" si="114"/>
        <v>0</v>
      </c>
      <c r="L369" s="650">
        <f t="shared" si="115"/>
        <v>0</v>
      </c>
      <c r="M369" s="657">
        <f t="shared" si="114"/>
        <v>0</v>
      </c>
      <c r="N369" s="650">
        <f t="shared" si="116"/>
        <v>0</v>
      </c>
      <c r="O369" s="657">
        <f t="shared" si="114"/>
        <v>0</v>
      </c>
      <c r="P369" s="650">
        <f t="shared" si="117"/>
        <v>0</v>
      </c>
      <c r="Q369" s="657">
        <f t="shared" si="114"/>
        <v>0</v>
      </c>
      <c r="R369" s="650">
        <f t="shared" si="118"/>
        <v>0</v>
      </c>
      <c r="S369" s="657">
        <f t="shared" si="114"/>
        <v>0</v>
      </c>
      <c r="T369" s="650">
        <f t="shared" si="119"/>
        <v>0</v>
      </c>
      <c r="U369" s="657">
        <f t="shared" si="114"/>
        <v>0</v>
      </c>
      <c r="V369" s="650">
        <f t="shared" si="120"/>
        <v>0</v>
      </c>
      <c r="W369" s="657">
        <f t="shared" si="114"/>
        <v>0</v>
      </c>
      <c r="X369" s="650">
        <f t="shared" si="121"/>
        <v>0</v>
      </c>
      <c r="Y369" s="657">
        <f t="shared" si="114"/>
        <v>0</v>
      </c>
      <c r="Z369" s="650">
        <f t="shared" si="122"/>
        <v>0</v>
      </c>
      <c r="AA369" s="657">
        <f t="shared" si="123"/>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5" outlineLevel="1" x14ac:dyDescent="0.25">
      <c r="A370" s="7"/>
      <c r="B370" s="8"/>
      <c r="C370" s="18"/>
      <c r="D370" s="18"/>
      <c r="E370" s="18"/>
      <c r="F370" s="27"/>
      <c r="G370" s="27" t="str">
        <f t="shared" si="76"/>
        <v>AYAOA1of</v>
      </c>
      <c r="H370" s="230">
        <f>0.5*47.13</f>
        <v>23.565000000000001</v>
      </c>
      <c r="I370" s="230">
        <f>0.5*13.5</f>
        <v>6.75</v>
      </c>
      <c r="J370" s="650">
        <f t="shared" si="113"/>
        <v>20.030250000000002</v>
      </c>
      <c r="K370" s="657">
        <f t="shared" si="114"/>
        <v>6.75</v>
      </c>
      <c r="L370" s="650">
        <f t="shared" si="115"/>
        <v>20.030250000000002</v>
      </c>
      <c r="M370" s="657">
        <f t="shared" si="114"/>
        <v>6.75</v>
      </c>
      <c r="N370" s="650">
        <f t="shared" si="116"/>
        <v>20.030250000000002</v>
      </c>
      <c r="O370" s="657">
        <f t="shared" si="114"/>
        <v>6.75</v>
      </c>
      <c r="P370" s="650">
        <f t="shared" si="117"/>
        <v>20.030250000000002</v>
      </c>
      <c r="Q370" s="657">
        <f t="shared" si="114"/>
        <v>6.75</v>
      </c>
      <c r="R370" s="650">
        <f t="shared" si="118"/>
        <v>23.565000000000001</v>
      </c>
      <c r="S370" s="657">
        <f t="shared" si="114"/>
        <v>6.75</v>
      </c>
      <c r="T370" s="650">
        <f t="shared" si="119"/>
        <v>23.565000000000001</v>
      </c>
      <c r="U370" s="657">
        <f t="shared" si="114"/>
        <v>6.75</v>
      </c>
      <c r="V370" s="650">
        <f t="shared" si="120"/>
        <v>23.565000000000001</v>
      </c>
      <c r="W370" s="657">
        <f t="shared" si="114"/>
        <v>6.75</v>
      </c>
      <c r="X370" s="650">
        <f t="shared" si="121"/>
        <v>23.565000000000001</v>
      </c>
      <c r="Y370" s="657">
        <f t="shared" si="114"/>
        <v>6.75</v>
      </c>
      <c r="Z370" s="650">
        <f t="shared" si="122"/>
        <v>23.565000000000001</v>
      </c>
      <c r="AA370" s="657">
        <f t="shared" si="123"/>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5" outlineLevel="1" x14ac:dyDescent="0.25">
      <c r="A371" s="7"/>
      <c r="B371" s="8"/>
      <c r="C371" s="18"/>
      <c r="D371" s="18"/>
      <c r="E371" s="18"/>
      <c r="F371" s="27"/>
      <c r="G371" s="27" t="str">
        <f t="shared" si="76"/>
        <v>YYNBNb</v>
      </c>
      <c r="H371" s="230">
        <v>86.38</v>
      </c>
      <c r="I371" s="230">
        <v>36.880000000000003</v>
      </c>
      <c r="J371" s="650">
        <f t="shared" si="113"/>
        <v>73.422999999999988</v>
      </c>
      <c r="K371" s="657">
        <f t="shared" si="114"/>
        <v>36.880000000000003</v>
      </c>
      <c r="L371" s="650">
        <f t="shared" si="115"/>
        <v>73.422999999999988</v>
      </c>
      <c r="M371" s="657">
        <f t="shared" si="114"/>
        <v>36.880000000000003</v>
      </c>
      <c r="N371" s="650">
        <f t="shared" si="116"/>
        <v>73.422999999999988</v>
      </c>
      <c r="O371" s="657">
        <f t="shared" si="114"/>
        <v>36.880000000000003</v>
      </c>
      <c r="P371" s="650">
        <f t="shared" si="117"/>
        <v>73.422999999999988</v>
      </c>
      <c r="Q371" s="657">
        <f t="shared" si="114"/>
        <v>36.880000000000003</v>
      </c>
      <c r="R371" s="650">
        <f t="shared" si="118"/>
        <v>86.38</v>
      </c>
      <c r="S371" s="657">
        <f t="shared" si="114"/>
        <v>36.880000000000003</v>
      </c>
      <c r="T371" s="650">
        <f t="shared" si="119"/>
        <v>86.38</v>
      </c>
      <c r="U371" s="657">
        <f t="shared" si="114"/>
        <v>36.880000000000003</v>
      </c>
      <c r="V371" s="650">
        <f t="shared" si="120"/>
        <v>86.38</v>
      </c>
      <c r="W371" s="657">
        <f t="shared" si="114"/>
        <v>36.880000000000003</v>
      </c>
      <c r="X371" s="650">
        <f t="shared" si="121"/>
        <v>86.38</v>
      </c>
      <c r="Y371" s="657">
        <f t="shared" si="114"/>
        <v>36.880000000000003</v>
      </c>
      <c r="Z371" s="650">
        <f t="shared" si="122"/>
        <v>86.38</v>
      </c>
      <c r="AA371" s="657">
        <f t="shared" si="123"/>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5" outlineLevel="1" x14ac:dyDescent="0.25">
      <c r="A372" s="7"/>
      <c r="B372" s="8"/>
      <c r="C372" s="18"/>
      <c r="D372" s="18"/>
      <c r="E372" s="18"/>
      <c r="F372" s="27"/>
      <c r="G372" s="27" t="str">
        <f t="shared" si="76"/>
        <v>YYNBNbd</v>
      </c>
      <c r="H372" s="674">
        <f>H371*1.2</f>
        <v>103.65599999999999</v>
      </c>
      <c r="I372" s="674">
        <f>I371*1.2</f>
        <v>44.256</v>
      </c>
      <c r="J372" s="650">
        <f t="shared" si="113"/>
        <v>88.107599999999991</v>
      </c>
      <c r="K372" s="657">
        <f t="shared" si="114"/>
        <v>44.256</v>
      </c>
      <c r="L372" s="650">
        <f t="shared" si="115"/>
        <v>88.107599999999991</v>
      </c>
      <c r="M372" s="657">
        <f t="shared" si="114"/>
        <v>44.256</v>
      </c>
      <c r="N372" s="650">
        <f t="shared" si="116"/>
        <v>88.107599999999991</v>
      </c>
      <c r="O372" s="657">
        <f t="shared" si="114"/>
        <v>44.256</v>
      </c>
      <c r="P372" s="650">
        <f t="shared" si="117"/>
        <v>88.107599999999991</v>
      </c>
      <c r="Q372" s="657">
        <f t="shared" si="114"/>
        <v>44.256</v>
      </c>
      <c r="R372" s="650">
        <f t="shared" si="118"/>
        <v>103.65599999999999</v>
      </c>
      <c r="S372" s="657">
        <f t="shared" si="114"/>
        <v>44.256</v>
      </c>
      <c r="T372" s="650">
        <f t="shared" si="119"/>
        <v>103.65599999999999</v>
      </c>
      <c r="U372" s="657">
        <f t="shared" si="114"/>
        <v>44.256</v>
      </c>
      <c r="V372" s="650">
        <f t="shared" si="120"/>
        <v>103.65599999999999</v>
      </c>
      <c r="W372" s="657">
        <f t="shared" si="114"/>
        <v>44.256</v>
      </c>
      <c r="X372" s="650">
        <f t="shared" si="121"/>
        <v>103.65599999999999</v>
      </c>
      <c r="Y372" s="657">
        <f t="shared" si="114"/>
        <v>44.256</v>
      </c>
      <c r="Z372" s="650">
        <f t="shared" si="122"/>
        <v>103.65599999999999</v>
      </c>
      <c r="AA372" s="657">
        <f t="shared" si="123"/>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5" outlineLevel="1" x14ac:dyDescent="0.25">
      <c r="A373" s="7"/>
      <c r="B373" s="8"/>
      <c r="C373" s="18"/>
      <c r="D373" s="18"/>
      <c r="E373" s="18"/>
      <c r="F373" s="27"/>
      <c r="G373" s="27" t="str">
        <f t="shared" si="76"/>
        <v>YYBNBz</v>
      </c>
      <c r="H373" s="230">
        <v>93.31</v>
      </c>
      <c r="I373" s="230">
        <v>43.7</v>
      </c>
      <c r="J373" s="650">
        <f t="shared" si="113"/>
        <v>79.313500000000005</v>
      </c>
      <c r="K373" s="657">
        <f t="shared" si="114"/>
        <v>43.7</v>
      </c>
      <c r="L373" s="650">
        <f t="shared" si="115"/>
        <v>79.313500000000005</v>
      </c>
      <c r="M373" s="657">
        <f t="shared" si="114"/>
        <v>43.7</v>
      </c>
      <c r="N373" s="650">
        <f t="shared" si="116"/>
        <v>79.313500000000005</v>
      </c>
      <c r="O373" s="657">
        <f t="shared" si="114"/>
        <v>43.7</v>
      </c>
      <c r="P373" s="650">
        <f t="shared" si="117"/>
        <v>79.313500000000005</v>
      </c>
      <c r="Q373" s="657">
        <f t="shared" si="114"/>
        <v>43.7</v>
      </c>
      <c r="R373" s="650">
        <f t="shared" si="118"/>
        <v>93.31</v>
      </c>
      <c r="S373" s="657">
        <f t="shared" si="114"/>
        <v>43.7</v>
      </c>
      <c r="T373" s="650">
        <f t="shared" si="119"/>
        <v>93.31</v>
      </c>
      <c r="U373" s="657">
        <f t="shared" si="114"/>
        <v>43.7</v>
      </c>
      <c r="V373" s="650">
        <f t="shared" si="120"/>
        <v>93.31</v>
      </c>
      <c r="W373" s="657">
        <f t="shared" si="114"/>
        <v>43.7</v>
      </c>
      <c r="X373" s="650">
        <f t="shared" si="121"/>
        <v>93.31</v>
      </c>
      <c r="Y373" s="657">
        <f t="shared" si="114"/>
        <v>43.7</v>
      </c>
      <c r="Z373" s="650">
        <f t="shared" si="122"/>
        <v>93.31</v>
      </c>
      <c r="AA373" s="657">
        <f t="shared" si="123"/>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5" outlineLevel="1" x14ac:dyDescent="0.25">
      <c r="A374" s="7"/>
      <c r="B374" s="8"/>
      <c r="C374" s="18"/>
      <c r="D374" s="18"/>
      <c r="E374" s="18"/>
      <c r="F374" s="27"/>
      <c r="G374" s="27" t="str">
        <f t="shared" si="76"/>
        <v>YYBNBzd</v>
      </c>
      <c r="H374" s="674">
        <f>H373*1.2</f>
        <v>111.97199999999999</v>
      </c>
      <c r="I374" s="674">
        <f>I373*1.2</f>
        <v>52.440000000000005</v>
      </c>
      <c r="J374" s="650">
        <f t="shared" si="113"/>
        <v>95.176199999999994</v>
      </c>
      <c r="K374" s="657">
        <f t="shared" si="114"/>
        <v>52.440000000000005</v>
      </c>
      <c r="L374" s="650">
        <f t="shared" si="115"/>
        <v>95.176199999999994</v>
      </c>
      <c r="M374" s="657">
        <f t="shared" si="114"/>
        <v>52.440000000000005</v>
      </c>
      <c r="N374" s="650">
        <f t="shared" si="116"/>
        <v>95.176199999999994</v>
      </c>
      <c r="O374" s="657">
        <f t="shared" si="114"/>
        <v>52.440000000000005</v>
      </c>
      <c r="P374" s="650">
        <f t="shared" si="117"/>
        <v>95.176199999999994</v>
      </c>
      <c r="Q374" s="657">
        <f t="shared" si="114"/>
        <v>52.440000000000005</v>
      </c>
      <c r="R374" s="650">
        <f t="shared" si="118"/>
        <v>111.97199999999999</v>
      </c>
      <c r="S374" s="657">
        <f t="shared" si="114"/>
        <v>52.440000000000005</v>
      </c>
      <c r="T374" s="650">
        <f t="shared" si="119"/>
        <v>111.97199999999999</v>
      </c>
      <c r="U374" s="657">
        <f t="shared" si="114"/>
        <v>52.440000000000005</v>
      </c>
      <c r="V374" s="650">
        <f t="shared" si="120"/>
        <v>111.97199999999999</v>
      </c>
      <c r="W374" s="657">
        <f t="shared" si="114"/>
        <v>52.440000000000005</v>
      </c>
      <c r="X374" s="650">
        <f t="shared" si="121"/>
        <v>111.97199999999999</v>
      </c>
      <c r="Y374" s="657">
        <f t="shared" si="114"/>
        <v>52.440000000000005</v>
      </c>
      <c r="Z374" s="650">
        <f t="shared" si="122"/>
        <v>111.97199999999999</v>
      </c>
      <c r="AA374" s="657">
        <f t="shared" si="123"/>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5" outlineLevel="1" x14ac:dyDescent="0.25">
      <c r="A375" s="7"/>
      <c r="B375" s="8"/>
      <c r="C375" s="18"/>
      <c r="D375" s="18"/>
      <c r="E375" s="18"/>
      <c r="F375" s="27"/>
      <c r="G375" s="27" t="str">
        <f t="shared" si="76"/>
        <v>YYBNBr</v>
      </c>
      <c r="H375" s="230">
        <v>110.01</v>
      </c>
      <c r="I375" s="230">
        <v>43.7</v>
      </c>
      <c r="J375" s="650">
        <f t="shared" si="113"/>
        <v>93.508499999999998</v>
      </c>
      <c r="K375" s="657">
        <f t="shared" si="114"/>
        <v>43.7</v>
      </c>
      <c r="L375" s="650">
        <f t="shared" si="115"/>
        <v>93.508499999999998</v>
      </c>
      <c r="M375" s="657">
        <f t="shared" si="114"/>
        <v>43.7</v>
      </c>
      <c r="N375" s="650">
        <f t="shared" si="116"/>
        <v>93.508499999999998</v>
      </c>
      <c r="O375" s="657">
        <f t="shared" si="114"/>
        <v>43.7</v>
      </c>
      <c r="P375" s="650">
        <f t="shared" si="117"/>
        <v>93.508499999999998</v>
      </c>
      <c r="Q375" s="657">
        <f t="shared" si="114"/>
        <v>43.7</v>
      </c>
      <c r="R375" s="650">
        <f t="shared" si="118"/>
        <v>110.01</v>
      </c>
      <c r="S375" s="657">
        <f t="shared" si="114"/>
        <v>43.7</v>
      </c>
      <c r="T375" s="650">
        <f t="shared" si="119"/>
        <v>110.01</v>
      </c>
      <c r="U375" s="657">
        <f t="shared" si="114"/>
        <v>43.7</v>
      </c>
      <c r="V375" s="650">
        <f t="shared" si="120"/>
        <v>110.01</v>
      </c>
      <c r="W375" s="657">
        <f t="shared" si="114"/>
        <v>43.7</v>
      </c>
      <c r="X375" s="650">
        <f t="shared" si="121"/>
        <v>110.01</v>
      </c>
      <c r="Y375" s="657">
        <f t="shared" si="114"/>
        <v>43.7</v>
      </c>
      <c r="Z375" s="650">
        <f t="shared" si="122"/>
        <v>110.01</v>
      </c>
      <c r="AA375" s="657">
        <f t="shared" si="123"/>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5" outlineLevel="1" x14ac:dyDescent="0.25">
      <c r="A376" s="7"/>
      <c r="B376" s="8"/>
      <c r="C376" s="18"/>
      <c r="D376" s="18"/>
      <c r="E376" s="18"/>
      <c r="F376" s="27"/>
      <c r="G376" s="27" t="str">
        <f t="shared" si="76"/>
        <v>YYBNBrd</v>
      </c>
      <c r="H376" s="674">
        <f>H375*1.2</f>
        <v>132.012</v>
      </c>
      <c r="I376" s="674">
        <f>I375*1.2</f>
        <v>52.440000000000005</v>
      </c>
      <c r="J376" s="650">
        <f t="shared" si="113"/>
        <v>112.2102</v>
      </c>
      <c r="K376" s="657">
        <f t="shared" si="114"/>
        <v>52.440000000000005</v>
      </c>
      <c r="L376" s="650">
        <f t="shared" si="115"/>
        <v>112.2102</v>
      </c>
      <c r="M376" s="657">
        <f t="shared" si="114"/>
        <v>52.440000000000005</v>
      </c>
      <c r="N376" s="650">
        <f t="shared" si="116"/>
        <v>112.2102</v>
      </c>
      <c r="O376" s="657">
        <f t="shared" si="114"/>
        <v>52.440000000000005</v>
      </c>
      <c r="P376" s="650">
        <f t="shared" si="117"/>
        <v>112.2102</v>
      </c>
      <c r="Q376" s="657">
        <f t="shared" si="114"/>
        <v>52.440000000000005</v>
      </c>
      <c r="R376" s="650">
        <f t="shared" si="118"/>
        <v>132.012</v>
      </c>
      <c r="S376" s="657">
        <f t="shared" si="114"/>
        <v>52.440000000000005</v>
      </c>
      <c r="T376" s="650">
        <f t="shared" si="119"/>
        <v>132.012</v>
      </c>
      <c r="U376" s="657">
        <f t="shared" si="114"/>
        <v>52.440000000000005</v>
      </c>
      <c r="V376" s="650">
        <f t="shared" si="120"/>
        <v>132.012</v>
      </c>
      <c r="W376" s="657">
        <f t="shared" si="114"/>
        <v>52.440000000000005</v>
      </c>
      <c r="X376" s="650">
        <f t="shared" si="121"/>
        <v>132.012</v>
      </c>
      <c r="Y376" s="657">
        <f t="shared" si="114"/>
        <v>52.440000000000005</v>
      </c>
      <c r="Z376" s="650">
        <f t="shared" si="122"/>
        <v>132.012</v>
      </c>
      <c r="AA376" s="657">
        <f t="shared" si="123"/>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5" outlineLevel="1" x14ac:dyDescent="0.25">
      <c r="A377" s="7"/>
      <c r="B377" s="8"/>
      <c r="C377" s="18"/>
      <c r="D377" s="18"/>
      <c r="E377" s="18"/>
      <c r="F377" s="27"/>
      <c r="G377" s="27" t="str">
        <f t="shared" ref="G377:G384" si="124">_xlfn.CONCAT(H203:M203)</f>
        <v>YYBNBl</v>
      </c>
      <c r="H377" s="803">
        <v>170</v>
      </c>
      <c r="I377" s="803">
        <v>0</v>
      </c>
      <c r="J377" s="650">
        <f t="shared" si="113"/>
        <v>144.5</v>
      </c>
      <c r="K377" s="657">
        <f t="shared" si="114"/>
        <v>0</v>
      </c>
      <c r="L377" s="650">
        <f t="shared" si="115"/>
        <v>144.5</v>
      </c>
      <c r="M377" s="657">
        <f t="shared" si="114"/>
        <v>0</v>
      </c>
      <c r="N377" s="650">
        <f t="shared" si="116"/>
        <v>144.5</v>
      </c>
      <c r="O377" s="657">
        <f t="shared" si="114"/>
        <v>0</v>
      </c>
      <c r="P377" s="650">
        <f t="shared" si="117"/>
        <v>144.5</v>
      </c>
      <c r="Q377" s="657">
        <f t="shared" si="114"/>
        <v>0</v>
      </c>
      <c r="R377" s="650">
        <f t="shared" si="118"/>
        <v>170</v>
      </c>
      <c r="S377" s="657">
        <f t="shared" si="114"/>
        <v>0</v>
      </c>
      <c r="T377" s="650">
        <f t="shared" si="119"/>
        <v>170</v>
      </c>
      <c r="U377" s="657">
        <f t="shared" si="114"/>
        <v>0</v>
      </c>
      <c r="V377" s="650">
        <f t="shared" si="120"/>
        <v>170</v>
      </c>
      <c r="W377" s="657">
        <f t="shared" si="114"/>
        <v>0</v>
      </c>
      <c r="X377" s="650">
        <f t="shared" si="121"/>
        <v>170</v>
      </c>
      <c r="Y377" s="657">
        <f t="shared" si="114"/>
        <v>0</v>
      </c>
      <c r="Z377" s="650">
        <f t="shared" si="122"/>
        <v>170</v>
      </c>
      <c r="AA377" s="657">
        <f t="shared" si="123"/>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5" outlineLevel="1" x14ac:dyDescent="0.25">
      <c r="A378" s="7"/>
      <c r="B378" s="8"/>
      <c r="C378" s="18"/>
      <c r="D378" s="18"/>
      <c r="E378" s="18"/>
      <c r="F378" s="27"/>
      <c r="G378" s="27" t="str">
        <f t="shared" si="124"/>
        <v>YYNBLb</v>
      </c>
      <c r="H378" s="230">
        <v>86.38</v>
      </c>
      <c r="I378" s="230">
        <v>36.880000000000003</v>
      </c>
      <c r="J378" s="650">
        <f t="shared" si="113"/>
        <v>73.422999999999988</v>
      </c>
      <c r="K378" s="657">
        <f t="shared" si="114"/>
        <v>36.880000000000003</v>
      </c>
      <c r="L378" s="650">
        <f t="shared" si="115"/>
        <v>73.422999999999988</v>
      </c>
      <c r="M378" s="657">
        <f t="shared" si="114"/>
        <v>36.880000000000003</v>
      </c>
      <c r="N378" s="650">
        <f t="shared" si="116"/>
        <v>73.422999999999988</v>
      </c>
      <c r="O378" s="657">
        <f t="shared" si="114"/>
        <v>36.880000000000003</v>
      </c>
      <c r="P378" s="650">
        <f t="shared" si="117"/>
        <v>73.422999999999988</v>
      </c>
      <c r="Q378" s="657">
        <f t="shared" si="114"/>
        <v>36.880000000000003</v>
      </c>
      <c r="R378" s="650">
        <f t="shared" si="118"/>
        <v>86.38</v>
      </c>
      <c r="S378" s="657">
        <f t="shared" si="114"/>
        <v>36.880000000000003</v>
      </c>
      <c r="T378" s="650">
        <f t="shared" si="119"/>
        <v>86.38</v>
      </c>
      <c r="U378" s="657">
        <f t="shared" si="114"/>
        <v>36.880000000000003</v>
      </c>
      <c r="V378" s="650">
        <f t="shared" si="120"/>
        <v>86.38</v>
      </c>
      <c r="W378" s="657">
        <f t="shared" si="114"/>
        <v>36.880000000000003</v>
      </c>
      <c r="X378" s="650">
        <f t="shared" si="121"/>
        <v>86.38</v>
      </c>
      <c r="Y378" s="657">
        <f t="shared" si="114"/>
        <v>36.880000000000003</v>
      </c>
      <c r="Z378" s="650">
        <f t="shared" si="122"/>
        <v>86.38</v>
      </c>
      <c r="AA378" s="657">
        <f t="shared" si="123"/>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5" outlineLevel="1" x14ac:dyDescent="0.25">
      <c r="A379" s="7"/>
      <c r="B379" s="8"/>
      <c r="C379" s="18"/>
      <c r="D379" s="18"/>
      <c r="E379" s="18"/>
      <c r="F379" s="27"/>
      <c r="G379" s="27" t="str">
        <f t="shared" si="124"/>
        <v>YYNBLbd</v>
      </c>
      <c r="H379" s="674">
        <f>H378*1.2</f>
        <v>103.65599999999999</v>
      </c>
      <c r="I379" s="674">
        <f>I378*1.2</f>
        <v>44.256</v>
      </c>
      <c r="J379" s="650">
        <f t="shared" si="113"/>
        <v>88.107599999999991</v>
      </c>
      <c r="K379" s="657">
        <f t="shared" si="114"/>
        <v>44.256</v>
      </c>
      <c r="L379" s="650">
        <f t="shared" si="115"/>
        <v>88.107599999999991</v>
      </c>
      <c r="M379" s="657">
        <f t="shared" si="114"/>
        <v>44.256</v>
      </c>
      <c r="N379" s="650">
        <f t="shared" si="116"/>
        <v>88.107599999999991</v>
      </c>
      <c r="O379" s="657">
        <f t="shared" si="114"/>
        <v>44.256</v>
      </c>
      <c r="P379" s="650">
        <f t="shared" si="117"/>
        <v>88.107599999999991</v>
      </c>
      <c r="Q379" s="657">
        <f t="shared" si="114"/>
        <v>44.256</v>
      </c>
      <c r="R379" s="650">
        <f t="shared" si="118"/>
        <v>103.65599999999999</v>
      </c>
      <c r="S379" s="657">
        <f t="shared" si="114"/>
        <v>44.256</v>
      </c>
      <c r="T379" s="650">
        <f t="shared" si="119"/>
        <v>103.65599999999999</v>
      </c>
      <c r="U379" s="657">
        <f t="shared" si="114"/>
        <v>44.256</v>
      </c>
      <c r="V379" s="650">
        <f t="shared" si="120"/>
        <v>103.65599999999999</v>
      </c>
      <c r="W379" s="657">
        <f t="shared" si="114"/>
        <v>44.256</v>
      </c>
      <c r="X379" s="650">
        <f t="shared" si="121"/>
        <v>103.65599999999999</v>
      </c>
      <c r="Y379" s="657">
        <f t="shared" si="114"/>
        <v>44.256</v>
      </c>
      <c r="Z379" s="650">
        <f t="shared" si="122"/>
        <v>103.65599999999999</v>
      </c>
      <c r="AA379" s="657">
        <f t="shared" si="123"/>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5" outlineLevel="1" x14ac:dyDescent="0.25">
      <c r="A380" s="7"/>
      <c r="B380" s="8"/>
      <c r="C380" s="18"/>
      <c r="D380" s="18"/>
      <c r="E380" s="18"/>
      <c r="F380" s="27"/>
      <c r="G380" s="27" t="str">
        <f t="shared" si="124"/>
        <v>YYBLBz</v>
      </c>
      <c r="H380" s="230">
        <v>93.31</v>
      </c>
      <c r="I380" s="230">
        <v>43.7</v>
      </c>
      <c r="J380" s="650">
        <f t="shared" si="113"/>
        <v>79.313500000000005</v>
      </c>
      <c r="K380" s="657">
        <f t="shared" si="114"/>
        <v>43.7</v>
      </c>
      <c r="L380" s="650">
        <f t="shared" si="115"/>
        <v>79.313500000000005</v>
      </c>
      <c r="M380" s="657">
        <f t="shared" si="114"/>
        <v>43.7</v>
      </c>
      <c r="N380" s="650">
        <f t="shared" si="116"/>
        <v>79.313500000000005</v>
      </c>
      <c r="O380" s="657">
        <f t="shared" si="114"/>
        <v>43.7</v>
      </c>
      <c r="P380" s="650">
        <f t="shared" si="117"/>
        <v>79.313500000000005</v>
      </c>
      <c r="Q380" s="657">
        <f t="shared" si="114"/>
        <v>43.7</v>
      </c>
      <c r="R380" s="650">
        <f t="shared" si="118"/>
        <v>93.31</v>
      </c>
      <c r="S380" s="657">
        <f t="shared" si="114"/>
        <v>43.7</v>
      </c>
      <c r="T380" s="650">
        <f t="shared" si="119"/>
        <v>93.31</v>
      </c>
      <c r="U380" s="657">
        <f t="shared" si="114"/>
        <v>43.7</v>
      </c>
      <c r="V380" s="650">
        <f t="shared" si="120"/>
        <v>93.31</v>
      </c>
      <c r="W380" s="657">
        <f t="shared" si="114"/>
        <v>43.7</v>
      </c>
      <c r="X380" s="650">
        <f t="shared" si="121"/>
        <v>93.31</v>
      </c>
      <c r="Y380" s="657">
        <f t="shared" si="114"/>
        <v>43.7</v>
      </c>
      <c r="Z380" s="650">
        <f t="shared" si="122"/>
        <v>93.31</v>
      </c>
      <c r="AA380" s="657">
        <f t="shared" si="123"/>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5" outlineLevel="1" x14ac:dyDescent="0.25">
      <c r="A381" s="7"/>
      <c r="B381" s="8"/>
      <c r="C381" s="18"/>
      <c r="D381" s="18"/>
      <c r="E381" s="18"/>
      <c r="F381" s="27"/>
      <c r="G381" s="27" t="str">
        <f t="shared" si="124"/>
        <v>YYBLBzd</v>
      </c>
      <c r="H381" s="674">
        <f>H380*1.2</f>
        <v>111.97199999999999</v>
      </c>
      <c r="I381" s="674">
        <f>I380*1.2</f>
        <v>52.440000000000005</v>
      </c>
      <c r="J381" s="650">
        <f t="shared" si="113"/>
        <v>95.176199999999994</v>
      </c>
      <c r="K381" s="657">
        <f t="shared" si="114"/>
        <v>52.440000000000005</v>
      </c>
      <c r="L381" s="650">
        <f t="shared" si="115"/>
        <v>95.176199999999994</v>
      </c>
      <c r="M381" s="657">
        <f t="shared" si="114"/>
        <v>52.440000000000005</v>
      </c>
      <c r="N381" s="650">
        <f t="shared" si="116"/>
        <v>95.176199999999994</v>
      </c>
      <c r="O381" s="657">
        <f t="shared" si="114"/>
        <v>52.440000000000005</v>
      </c>
      <c r="P381" s="650">
        <f t="shared" si="117"/>
        <v>95.176199999999994</v>
      </c>
      <c r="Q381" s="657">
        <f t="shared" si="114"/>
        <v>52.440000000000005</v>
      </c>
      <c r="R381" s="650">
        <f t="shared" si="118"/>
        <v>111.97199999999999</v>
      </c>
      <c r="S381" s="657">
        <f t="shared" si="114"/>
        <v>52.440000000000005</v>
      </c>
      <c r="T381" s="650">
        <f t="shared" si="119"/>
        <v>111.97199999999999</v>
      </c>
      <c r="U381" s="657">
        <f t="shared" si="114"/>
        <v>52.440000000000005</v>
      </c>
      <c r="V381" s="650">
        <f t="shared" si="120"/>
        <v>111.97199999999999</v>
      </c>
      <c r="W381" s="657">
        <f t="shared" si="114"/>
        <v>52.440000000000005</v>
      </c>
      <c r="X381" s="650">
        <f t="shared" si="121"/>
        <v>111.97199999999999</v>
      </c>
      <c r="Y381" s="657">
        <f t="shared" si="114"/>
        <v>52.440000000000005</v>
      </c>
      <c r="Z381" s="650">
        <f t="shared" si="122"/>
        <v>111.97199999999999</v>
      </c>
      <c r="AA381" s="657">
        <f t="shared" si="123"/>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5" outlineLevel="1" x14ac:dyDescent="0.25">
      <c r="A382" s="7"/>
      <c r="B382" s="8"/>
      <c r="C382" s="18"/>
      <c r="D382" s="18"/>
      <c r="E382" s="18"/>
      <c r="F382" s="27"/>
      <c r="G382" s="27" t="str">
        <f t="shared" si="124"/>
        <v>YYLBNb</v>
      </c>
      <c r="H382" s="230">
        <v>86.38</v>
      </c>
      <c r="I382" s="230">
        <v>36.880000000000003</v>
      </c>
      <c r="J382" s="650">
        <f t="shared" si="113"/>
        <v>73.422999999999988</v>
      </c>
      <c r="K382" s="657">
        <f t="shared" si="114"/>
        <v>36.880000000000003</v>
      </c>
      <c r="L382" s="650">
        <f t="shared" si="115"/>
        <v>73.422999999999988</v>
      </c>
      <c r="M382" s="657">
        <f t="shared" si="114"/>
        <v>36.880000000000003</v>
      </c>
      <c r="N382" s="650">
        <f t="shared" si="116"/>
        <v>73.422999999999988</v>
      </c>
      <c r="O382" s="657">
        <f t="shared" si="114"/>
        <v>36.880000000000003</v>
      </c>
      <c r="P382" s="650">
        <f t="shared" si="117"/>
        <v>73.422999999999988</v>
      </c>
      <c r="Q382" s="657">
        <f t="shared" si="114"/>
        <v>36.880000000000003</v>
      </c>
      <c r="R382" s="650">
        <f t="shared" si="118"/>
        <v>86.38</v>
      </c>
      <c r="S382" s="657">
        <f t="shared" si="114"/>
        <v>36.880000000000003</v>
      </c>
      <c r="T382" s="650">
        <f t="shared" si="119"/>
        <v>86.38</v>
      </c>
      <c r="U382" s="657">
        <f t="shared" si="114"/>
        <v>36.880000000000003</v>
      </c>
      <c r="V382" s="650">
        <f t="shared" si="120"/>
        <v>86.38</v>
      </c>
      <c r="W382" s="657">
        <f t="shared" si="114"/>
        <v>36.880000000000003</v>
      </c>
      <c r="X382" s="650">
        <f t="shared" si="121"/>
        <v>86.38</v>
      </c>
      <c r="Y382" s="657">
        <f t="shared" si="114"/>
        <v>36.880000000000003</v>
      </c>
      <c r="Z382" s="650">
        <f t="shared" si="122"/>
        <v>86.38</v>
      </c>
      <c r="AA382" s="657">
        <f t="shared" si="123"/>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5" outlineLevel="1" x14ac:dyDescent="0.25">
      <c r="A383" s="7"/>
      <c r="B383" s="8"/>
      <c r="C383" s="18"/>
      <c r="D383" s="18"/>
      <c r="E383" s="18"/>
      <c r="F383" s="27"/>
      <c r="G383" s="27" t="str">
        <f t="shared" si="124"/>
        <v>YYLBNbd</v>
      </c>
      <c r="H383" s="674">
        <f>H382*1.2</f>
        <v>103.65599999999999</v>
      </c>
      <c r="I383" s="674">
        <f>I382*1.2</f>
        <v>44.256</v>
      </c>
      <c r="J383" s="650">
        <f t="shared" si="113"/>
        <v>88.107599999999991</v>
      </c>
      <c r="K383" s="657">
        <f t="shared" si="114"/>
        <v>44.256</v>
      </c>
      <c r="L383" s="650">
        <f t="shared" si="115"/>
        <v>88.107599999999991</v>
      </c>
      <c r="M383" s="657">
        <f t="shared" si="114"/>
        <v>44.256</v>
      </c>
      <c r="N383" s="650">
        <f t="shared" si="116"/>
        <v>88.107599999999991</v>
      </c>
      <c r="O383" s="657">
        <f t="shared" si="114"/>
        <v>44.256</v>
      </c>
      <c r="P383" s="650">
        <f t="shared" si="117"/>
        <v>88.107599999999991</v>
      </c>
      <c r="Q383" s="657">
        <f t="shared" si="114"/>
        <v>44.256</v>
      </c>
      <c r="R383" s="650">
        <f t="shared" si="118"/>
        <v>103.65599999999999</v>
      </c>
      <c r="S383" s="657">
        <f t="shared" si="114"/>
        <v>44.256</v>
      </c>
      <c r="T383" s="650">
        <f t="shared" si="119"/>
        <v>103.65599999999999</v>
      </c>
      <c r="U383" s="657">
        <f t="shared" si="114"/>
        <v>44.256</v>
      </c>
      <c r="V383" s="650">
        <f t="shared" si="120"/>
        <v>103.65599999999999</v>
      </c>
      <c r="W383" s="657">
        <f t="shared" si="114"/>
        <v>44.256</v>
      </c>
      <c r="X383" s="650">
        <f t="shared" si="121"/>
        <v>103.65599999999999</v>
      </c>
      <c r="Y383" s="657">
        <f t="shared" si="114"/>
        <v>44.256</v>
      </c>
      <c r="Z383" s="650">
        <f t="shared" si="122"/>
        <v>103.65599999999999</v>
      </c>
      <c r="AA383" s="657">
        <f t="shared" si="123"/>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5" outlineLevel="1" x14ac:dyDescent="0.25">
      <c r="A384" s="7"/>
      <c r="B384" s="8"/>
      <c r="C384" s="18"/>
      <c r="D384" s="18"/>
      <c r="E384" s="18"/>
      <c r="F384" s="27"/>
      <c r="G384" s="27" t="str">
        <f t="shared" si="124"/>
        <v>YYNWNw</v>
      </c>
      <c r="H384" s="230">
        <v>90.25</v>
      </c>
      <c r="I384" s="230">
        <v>11.44</v>
      </c>
      <c r="J384" s="650">
        <f t="shared" si="113"/>
        <v>76.712499999999991</v>
      </c>
      <c r="K384" s="657">
        <f t="shared" si="114"/>
        <v>11.44</v>
      </c>
      <c r="L384" s="650">
        <f t="shared" si="115"/>
        <v>76.712499999999991</v>
      </c>
      <c r="M384" s="657">
        <f t="shared" si="114"/>
        <v>11.44</v>
      </c>
      <c r="N384" s="650">
        <f t="shared" si="116"/>
        <v>76.712499999999991</v>
      </c>
      <c r="O384" s="657">
        <f t="shared" si="114"/>
        <v>11.44</v>
      </c>
      <c r="P384" s="650">
        <f t="shared" si="117"/>
        <v>76.712499999999991</v>
      </c>
      <c r="Q384" s="657">
        <f t="shared" si="114"/>
        <v>11.44</v>
      </c>
      <c r="R384" s="650">
        <f t="shared" si="118"/>
        <v>90.25</v>
      </c>
      <c r="S384" s="657">
        <f t="shared" si="114"/>
        <v>11.44</v>
      </c>
      <c r="T384" s="650">
        <f t="shared" si="119"/>
        <v>90.25</v>
      </c>
      <c r="U384" s="657">
        <f t="shared" si="114"/>
        <v>11.44</v>
      </c>
      <c r="V384" s="650">
        <f t="shared" si="120"/>
        <v>90.25</v>
      </c>
      <c r="W384" s="657">
        <f t="shared" si="114"/>
        <v>11.44</v>
      </c>
      <c r="X384" s="650">
        <f t="shared" si="121"/>
        <v>90.25</v>
      </c>
      <c r="Y384" s="657">
        <f t="shared" si="114"/>
        <v>11.44</v>
      </c>
      <c r="Z384" s="650">
        <f t="shared" si="122"/>
        <v>90.25</v>
      </c>
      <c r="AA384" s="657">
        <f t="shared" si="123"/>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5" outlineLevel="1" x14ac:dyDescent="0.25">
      <c r="A385" s="7"/>
      <c r="B385" s="8"/>
      <c r="C385" s="18"/>
      <c r="D385" s="18"/>
      <c r="E385" s="18"/>
      <c r="F385" s="27"/>
      <c r="G385" s="27" t="str">
        <f t="shared" ref="G385:G392" si="125">_xlfn.CONCAT(H211:M211)</f>
        <v>YYNWNwd</v>
      </c>
      <c r="H385" s="674">
        <f>H384*1.2</f>
        <v>108.3</v>
      </c>
      <c r="I385" s="674">
        <f>I384*1.2</f>
        <v>13.728</v>
      </c>
      <c r="J385" s="650">
        <f t="shared" si="113"/>
        <v>92.054999999999993</v>
      </c>
      <c r="K385" s="657">
        <f t="shared" si="114"/>
        <v>13.728</v>
      </c>
      <c r="L385" s="650">
        <f t="shared" si="115"/>
        <v>92.054999999999993</v>
      </c>
      <c r="M385" s="657">
        <f t="shared" si="114"/>
        <v>13.728</v>
      </c>
      <c r="N385" s="650">
        <f t="shared" si="116"/>
        <v>92.054999999999993</v>
      </c>
      <c r="O385" s="657">
        <f t="shared" si="114"/>
        <v>13.728</v>
      </c>
      <c r="P385" s="650">
        <f t="shared" si="117"/>
        <v>92.054999999999993</v>
      </c>
      <c r="Q385" s="657">
        <f t="shared" si="114"/>
        <v>13.728</v>
      </c>
      <c r="R385" s="650">
        <f t="shared" si="118"/>
        <v>108.3</v>
      </c>
      <c r="S385" s="657">
        <f t="shared" si="114"/>
        <v>13.728</v>
      </c>
      <c r="T385" s="650">
        <f t="shared" si="119"/>
        <v>108.3</v>
      </c>
      <c r="U385" s="657">
        <f t="shared" si="114"/>
        <v>13.728</v>
      </c>
      <c r="V385" s="650">
        <f t="shared" si="120"/>
        <v>108.3</v>
      </c>
      <c r="W385" s="657">
        <f t="shared" si="114"/>
        <v>13.728</v>
      </c>
      <c r="X385" s="650">
        <f t="shared" si="121"/>
        <v>108.3</v>
      </c>
      <c r="Y385" s="657">
        <f t="shared" si="114"/>
        <v>13.728</v>
      </c>
      <c r="Z385" s="650">
        <f t="shared" si="122"/>
        <v>108.3</v>
      </c>
      <c r="AA385" s="657">
        <f t="shared" si="123"/>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5" outlineLevel="1" x14ac:dyDescent="0.25">
      <c r="A386" s="7"/>
      <c r="B386" s="8"/>
      <c r="C386" s="18"/>
      <c r="D386" s="18"/>
      <c r="E386" s="18"/>
      <c r="F386" s="27"/>
      <c r="G386" s="27" t="str">
        <f t="shared" si="125"/>
        <v>YYWNWz</v>
      </c>
      <c r="H386" s="230">
        <v>93.81</v>
      </c>
      <c r="I386" s="230">
        <v>43.7</v>
      </c>
      <c r="J386" s="650">
        <f t="shared" si="113"/>
        <v>79.738500000000002</v>
      </c>
      <c r="K386" s="657">
        <f t="shared" si="114"/>
        <v>43.7</v>
      </c>
      <c r="L386" s="650">
        <f t="shared" si="115"/>
        <v>79.738500000000002</v>
      </c>
      <c r="M386" s="657">
        <f t="shared" si="114"/>
        <v>43.7</v>
      </c>
      <c r="N386" s="650">
        <f t="shared" si="116"/>
        <v>79.738500000000002</v>
      </c>
      <c r="O386" s="657">
        <f t="shared" si="114"/>
        <v>43.7</v>
      </c>
      <c r="P386" s="650">
        <f t="shared" si="117"/>
        <v>79.738500000000002</v>
      </c>
      <c r="Q386" s="657">
        <f t="shared" si="114"/>
        <v>43.7</v>
      </c>
      <c r="R386" s="650">
        <f t="shared" si="118"/>
        <v>93.81</v>
      </c>
      <c r="S386" s="657">
        <f t="shared" si="114"/>
        <v>43.7</v>
      </c>
      <c r="T386" s="650">
        <f t="shared" si="119"/>
        <v>93.81</v>
      </c>
      <c r="U386" s="657">
        <f t="shared" si="114"/>
        <v>43.7</v>
      </c>
      <c r="V386" s="650">
        <f t="shared" si="120"/>
        <v>93.81</v>
      </c>
      <c r="W386" s="657">
        <f t="shared" si="114"/>
        <v>43.7</v>
      </c>
      <c r="X386" s="650">
        <f t="shared" si="121"/>
        <v>93.81</v>
      </c>
      <c r="Y386" s="657">
        <f t="shared" ref="K386:Y400" si="126">$I386</f>
        <v>43.7</v>
      </c>
      <c r="Z386" s="650">
        <f t="shared" si="122"/>
        <v>93.81</v>
      </c>
      <c r="AA386" s="657">
        <f t="shared" si="123"/>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5" outlineLevel="1" x14ac:dyDescent="0.25">
      <c r="A387" s="7"/>
      <c r="B387" s="8"/>
      <c r="C387" s="18"/>
      <c r="D387" s="18"/>
      <c r="E387" s="18"/>
      <c r="F387" s="27"/>
      <c r="G387" s="27" t="str">
        <f t="shared" si="125"/>
        <v>YYWNWzd</v>
      </c>
      <c r="H387" s="674">
        <f>H386*1.2</f>
        <v>112.572</v>
      </c>
      <c r="I387" s="674">
        <f>I386*1.2</f>
        <v>52.440000000000005</v>
      </c>
      <c r="J387" s="650">
        <f t="shared" si="113"/>
        <v>95.686199999999999</v>
      </c>
      <c r="K387" s="657">
        <f t="shared" si="126"/>
        <v>52.440000000000005</v>
      </c>
      <c r="L387" s="650">
        <f t="shared" si="115"/>
        <v>95.686199999999999</v>
      </c>
      <c r="M387" s="657">
        <f t="shared" si="126"/>
        <v>52.440000000000005</v>
      </c>
      <c r="N387" s="650">
        <f t="shared" si="116"/>
        <v>95.686199999999999</v>
      </c>
      <c r="O387" s="657">
        <f t="shared" si="126"/>
        <v>52.440000000000005</v>
      </c>
      <c r="P387" s="650">
        <f t="shared" si="117"/>
        <v>95.686199999999999</v>
      </c>
      <c r="Q387" s="657">
        <f t="shared" si="126"/>
        <v>52.440000000000005</v>
      </c>
      <c r="R387" s="650">
        <f t="shared" si="118"/>
        <v>112.572</v>
      </c>
      <c r="S387" s="657">
        <f t="shared" si="126"/>
        <v>52.440000000000005</v>
      </c>
      <c r="T387" s="650">
        <f t="shared" si="119"/>
        <v>112.572</v>
      </c>
      <c r="U387" s="657">
        <f t="shared" si="126"/>
        <v>52.440000000000005</v>
      </c>
      <c r="V387" s="650">
        <f t="shared" si="120"/>
        <v>112.572</v>
      </c>
      <c r="W387" s="657">
        <f t="shared" si="126"/>
        <v>52.440000000000005</v>
      </c>
      <c r="X387" s="650">
        <f t="shared" si="121"/>
        <v>112.572</v>
      </c>
      <c r="Y387" s="657">
        <f t="shared" si="126"/>
        <v>52.440000000000005</v>
      </c>
      <c r="Z387" s="650">
        <f t="shared" si="122"/>
        <v>112.572</v>
      </c>
      <c r="AA387" s="657">
        <f t="shared" si="123"/>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5" outlineLevel="1" x14ac:dyDescent="0.25">
      <c r="A388" s="7"/>
      <c r="B388" s="8"/>
      <c r="C388" s="18"/>
      <c r="D388" s="18"/>
      <c r="E388" s="18"/>
      <c r="F388" s="27"/>
      <c r="G388" s="27" t="str">
        <f t="shared" si="125"/>
        <v>YYNWBr</v>
      </c>
      <c r="H388" s="230">
        <v>110.01</v>
      </c>
      <c r="I388" s="230">
        <v>43.7</v>
      </c>
      <c r="J388" s="650">
        <f t="shared" si="113"/>
        <v>93.508499999999998</v>
      </c>
      <c r="K388" s="657">
        <f t="shared" si="126"/>
        <v>43.7</v>
      </c>
      <c r="L388" s="650">
        <f t="shared" si="115"/>
        <v>93.508499999999998</v>
      </c>
      <c r="M388" s="657">
        <f t="shared" si="126"/>
        <v>43.7</v>
      </c>
      <c r="N388" s="650">
        <f t="shared" si="116"/>
        <v>93.508499999999998</v>
      </c>
      <c r="O388" s="657">
        <f t="shared" si="126"/>
        <v>43.7</v>
      </c>
      <c r="P388" s="650">
        <f t="shared" si="117"/>
        <v>93.508499999999998</v>
      </c>
      <c r="Q388" s="657">
        <f t="shared" si="126"/>
        <v>43.7</v>
      </c>
      <c r="R388" s="650">
        <f t="shared" si="118"/>
        <v>110.01</v>
      </c>
      <c r="S388" s="657">
        <f t="shared" si="126"/>
        <v>43.7</v>
      </c>
      <c r="T388" s="650">
        <f t="shared" si="119"/>
        <v>110.01</v>
      </c>
      <c r="U388" s="657">
        <f t="shared" si="126"/>
        <v>43.7</v>
      </c>
      <c r="V388" s="650">
        <f t="shared" si="120"/>
        <v>110.01</v>
      </c>
      <c r="W388" s="657">
        <f t="shared" si="126"/>
        <v>43.7</v>
      </c>
      <c r="X388" s="650">
        <f t="shared" si="121"/>
        <v>110.01</v>
      </c>
      <c r="Y388" s="657">
        <f t="shared" si="126"/>
        <v>43.7</v>
      </c>
      <c r="Z388" s="650">
        <f t="shared" si="122"/>
        <v>110.01</v>
      </c>
      <c r="AA388" s="657">
        <f t="shared" si="123"/>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5" outlineLevel="1" x14ac:dyDescent="0.25">
      <c r="A389" s="7"/>
      <c r="B389" s="8"/>
      <c r="C389" s="18"/>
      <c r="D389" s="18"/>
      <c r="E389" s="18"/>
      <c r="F389" s="27"/>
      <c r="G389" s="27" t="str">
        <f t="shared" si="125"/>
        <v>YYNWBrd</v>
      </c>
      <c r="H389" s="674">
        <f>H388*1.2</f>
        <v>132.012</v>
      </c>
      <c r="I389" s="674">
        <f>I388*1.2</f>
        <v>52.440000000000005</v>
      </c>
      <c r="J389" s="650">
        <f t="shared" si="113"/>
        <v>112.2102</v>
      </c>
      <c r="K389" s="657">
        <f t="shared" si="126"/>
        <v>52.440000000000005</v>
      </c>
      <c r="L389" s="650">
        <f t="shared" si="115"/>
        <v>112.2102</v>
      </c>
      <c r="M389" s="657">
        <f t="shared" si="126"/>
        <v>52.440000000000005</v>
      </c>
      <c r="N389" s="650">
        <f t="shared" si="116"/>
        <v>112.2102</v>
      </c>
      <c r="O389" s="657">
        <f t="shared" si="126"/>
        <v>52.440000000000005</v>
      </c>
      <c r="P389" s="650">
        <f t="shared" si="117"/>
        <v>112.2102</v>
      </c>
      <c r="Q389" s="657">
        <f t="shared" si="126"/>
        <v>52.440000000000005</v>
      </c>
      <c r="R389" s="650">
        <f t="shared" si="118"/>
        <v>132.012</v>
      </c>
      <c r="S389" s="657">
        <f t="shared" si="126"/>
        <v>52.440000000000005</v>
      </c>
      <c r="T389" s="650">
        <f t="shared" si="119"/>
        <v>132.012</v>
      </c>
      <c r="U389" s="657">
        <f t="shared" si="126"/>
        <v>52.440000000000005</v>
      </c>
      <c r="V389" s="650">
        <f t="shared" si="120"/>
        <v>132.012</v>
      </c>
      <c r="W389" s="657">
        <f t="shared" si="126"/>
        <v>52.440000000000005</v>
      </c>
      <c r="X389" s="650">
        <f t="shared" si="121"/>
        <v>132.012</v>
      </c>
      <c r="Y389" s="657">
        <f t="shared" si="126"/>
        <v>52.440000000000005</v>
      </c>
      <c r="Z389" s="650">
        <f t="shared" si="122"/>
        <v>132.012</v>
      </c>
      <c r="AA389" s="657">
        <f t="shared" si="123"/>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5" outlineLevel="1" x14ac:dyDescent="0.25">
      <c r="A390" s="7"/>
      <c r="B390" s="8"/>
      <c r="C390" s="18"/>
      <c r="D390" s="18"/>
      <c r="E390" s="18"/>
      <c r="F390" s="27"/>
      <c r="G390" s="27" t="str">
        <f t="shared" si="125"/>
        <v>YYWBNw</v>
      </c>
      <c r="H390" s="230">
        <v>83.15</v>
      </c>
      <c r="I390" s="230">
        <v>11.5</v>
      </c>
      <c r="J390" s="650">
        <f t="shared" si="113"/>
        <v>70.677500000000009</v>
      </c>
      <c r="K390" s="657">
        <f t="shared" si="126"/>
        <v>11.5</v>
      </c>
      <c r="L390" s="650">
        <f t="shared" si="115"/>
        <v>70.677500000000009</v>
      </c>
      <c r="M390" s="657">
        <f t="shared" si="126"/>
        <v>11.5</v>
      </c>
      <c r="N390" s="650">
        <f t="shared" si="116"/>
        <v>70.677500000000009</v>
      </c>
      <c r="O390" s="657">
        <f t="shared" si="126"/>
        <v>11.5</v>
      </c>
      <c r="P390" s="650">
        <f t="shared" si="117"/>
        <v>70.677500000000009</v>
      </c>
      <c r="Q390" s="657">
        <f t="shared" si="126"/>
        <v>11.5</v>
      </c>
      <c r="R390" s="650">
        <f t="shared" si="118"/>
        <v>83.15</v>
      </c>
      <c r="S390" s="657">
        <f t="shared" si="126"/>
        <v>11.5</v>
      </c>
      <c r="T390" s="650">
        <f t="shared" si="119"/>
        <v>83.15</v>
      </c>
      <c r="U390" s="657">
        <f t="shared" si="126"/>
        <v>11.5</v>
      </c>
      <c r="V390" s="650">
        <f t="shared" si="120"/>
        <v>83.15</v>
      </c>
      <c r="W390" s="657">
        <f t="shared" si="126"/>
        <v>11.5</v>
      </c>
      <c r="X390" s="650">
        <f t="shared" si="121"/>
        <v>83.15</v>
      </c>
      <c r="Y390" s="657">
        <f t="shared" si="126"/>
        <v>11.5</v>
      </c>
      <c r="Z390" s="650">
        <f t="shared" si="122"/>
        <v>83.15</v>
      </c>
      <c r="AA390" s="657">
        <f t="shared" si="123"/>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5" outlineLevel="1" x14ac:dyDescent="0.25">
      <c r="A391" s="7"/>
      <c r="B391" s="8"/>
      <c r="C391" s="18"/>
      <c r="D391" s="18"/>
      <c r="E391" s="18"/>
      <c r="F391" s="27"/>
      <c r="G391" s="27" t="str">
        <f t="shared" si="125"/>
        <v>YYWBNwd</v>
      </c>
      <c r="H391" s="674">
        <f>H390*1.2</f>
        <v>99.78</v>
      </c>
      <c r="I391" s="674">
        <f>I390*1.2</f>
        <v>13.799999999999999</v>
      </c>
      <c r="J391" s="650">
        <f t="shared" si="113"/>
        <v>84.813000000000002</v>
      </c>
      <c r="K391" s="657">
        <f t="shared" si="126"/>
        <v>13.799999999999999</v>
      </c>
      <c r="L391" s="650">
        <f t="shared" si="115"/>
        <v>84.813000000000002</v>
      </c>
      <c r="M391" s="657">
        <f t="shared" si="126"/>
        <v>13.799999999999999</v>
      </c>
      <c r="N391" s="650">
        <f t="shared" si="116"/>
        <v>84.813000000000002</v>
      </c>
      <c r="O391" s="657">
        <f t="shared" si="126"/>
        <v>13.799999999999999</v>
      </c>
      <c r="P391" s="650">
        <f t="shared" si="117"/>
        <v>84.813000000000002</v>
      </c>
      <c r="Q391" s="657">
        <f t="shared" si="126"/>
        <v>13.799999999999999</v>
      </c>
      <c r="R391" s="650">
        <f t="shared" si="118"/>
        <v>99.78</v>
      </c>
      <c r="S391" s="657">
        <f t="shared" si="126"/>
        <v>13.799999999999999</v>
      </c>
      <c r="T391" s="650">
        <f t="shared" si="119"/>
        <v>99.78</v>
      </c>
      <c r="U391" s="657">
        <f t="shared" si="126"/>
        <v>13.799999999999999</v>
      </c>
      <c r="V391" s="650">
        <f t="shared" si="120"/>
        <v>99.78</v>
      </c>
      <c r="W391" s="657">
        <f t="shared" si="126"/>
        <v>13.799999999999999</v>
      </c>
      <c r="X391" s="650">
        <f t="shared" si="121"/>
        <v>99.78</v>
      </c>
      <c r="Y391" s="657">
        <f t="shared" si="126"/>
        <v>13.799999999999999</v>
      </c>
      <c r="Z391" s="650">
        <f t="shared" si="122"/>
        <v>99.78</v>
      </c>
      <c r="AA391" s="657">
        <f t="shared" si="123"/>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5" outlineLevel="1" x14ac:dyDescent="0.25">
      <c r="A392" s="7"/>
      <c r="B392" s="8"/>
      <c r="C392" s="18"/>
      <c r="D392" s="18"/>
      <c r="E392" s="18"/>
      <c r="F392" s="27"/>
      <c r="G392" s="27" t="str">
        <f t="shared" si="125"/>
        <v>YYBNWb</v>
      </c>
      <c r="H392" s="230">
        <v>86.38</v>
      </c>
      <c r="I392" s="230">
        <v>36.9</v>
      </c>
      <c r="J392" s="650">
        <f t="shared" si="113"/>
        <v>73.422999999999988</v>
      </c>
      <c r="K392" s="657">
        <f t="shared" si="126"/>
        <v>36.9</v>
      </c>
      <c r="L392" s="650">
        <f t="shared" si="115"/>
        <v>73.422999999999988</v>
      </c>
      <c r="M392" s="657">
        <f t="shared" si="126"/>
        <v>36.9</v>
      </c>
      <c r="N392" s="650">
        <f t="shared" si="116"/>
        <v>73.422999999999988</v>
      </c>
      <c r="O392" s="657">
        <f t="shared" si="126"/>
        <v>36.9</v>
      </c>
      <c r="P392" s="650">
        <f t="shared" si="117"/>
        <v>73.422999999999988</v>
      </c>
      <c r="Q392" s="657">
        <f t="shared" si="126"/>
        <v>36.9</v>
      </c>
      <c r="R392" s="650">
        <f t="shared" si="118"/>
        <v>86.38</v>
      </c>
      <c r="S392" s="657">
        <f t="shared" si="126"/>
        <v>36.9</v>
      </c>
      <c r="T392" s="650">
        <f t="shared" si="119"/>
        <v>86.38</v>
      </c>
      <c r="U392" s="657">
        <f t="shared" si="126"/>
        <v>36.9</v>
      </c>
      <c r="V392" s="650">
        <f t="shared" si="120"/>
        <v>86.38</v>
      </c>
      <c r="W392" s="657">
        <f t="shared" si="126"/>
        <v>36.9</v>
      </c>
      <c r="X392" s="650">
        <f t="shared" si="121"/>
        <v>86.38</v>
      </c>
      <c r="Y392" s="657">
        <f t="shared" si="126"/>
        <v>36.9</v>
      </c>
      <c r="Z392" s="650">
        <f t="shared" si="122"/>
        <v>86.38</v>
      </c>
      <c r="AA392" s="657">
        <f t="shared" si="123"/>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5" outlineLevel="1" x14ac:dyDescent="0.25">
      <c r="A393" s="7"/>
      <c r="B393" s="8"/>
      <c r="C393" s="18"/>
      <c r="D393" s="18"/>
      <c r="E393" s="18"/>
      <c r="F393" s="27"/>
      <c r="G393" s="27" t="str">
        <f t="shared" ref="G393:G400" si="127">_xlfn.CONCAT(H219:M219)</f>
        <v>YYBNWbd</v>
      </c>
      <c r="H393" s="674">
        <f>H392*1.2</f>
        <v>103.65599999999999</v>
      </c>
      <c r="I393" s="674">
        <f>I392*1.2</f>
        <v>44.279999999999994</v>
      </c>
      <c r="J393" s="650">
        <f t="shared" si="113"/>
        <v>88.107599999999991</v>
      </c>
      <c r="K393" s="657">
        <f t="shared" si="126"/>
        <v>44.279999999999994</v>
      </c>
      <c r="L393" s="650">
        <f t="shared" si="115"/>
        <v>88.107599999999991</v>
      </c>
      <c r="M393" s="657">
        <f t="shared" si="126"/>
        <v>44.279999999999994</v>
      </c>
      <c r="N393" s="650">
        <f t="shared" si="116"/>
        <v>88.107599999999991</v>
      </c>
      <c r="O393" s="657">
        <f t="shared" si="126"/>
        <v>44.279999999999994</v>
      </c>
      <c r="P393" s="650">
        <f t="shared" si="117"/>
        <v>88.107599999999991</v>
      </c>
      <c r="Q393" s="657">
        <f t="shared" si="126"/>
        <v>44.279999999999994</v>
      </c>
      <c r="R393" s="650">
        <f t="shared" si="118"/>
        <v>103.65599999999999</v>
      </c>
      <c r="S393" s="657">
        <f t="shared" si="126"/>
        <v>44.279999999999994</v>
      </c>
      <c r="T393" s="650">
        <f t="shared" si="119"/>
        <v>103.65599999999999</v>
      </c>
      <c r="U393" s="657">
        <f t="shared" si="126"/>
        <v>44.279999999999994</v>
      </c>
      <c r="V393" s="650">
        <f t="shared" si="120"/>
        <v>103.65599999999999</v>
      </c>
      <c r="W393" s="657">
        <f t="shared" si="126"/>
        <v>44.279999999999994</v>
      </c>
      <c r="X393" s="650">
        <f t="shared" si="121"/>
        <v>103.65599999999999</v>
      </c>
      <c r="Y393" s="657">
        <f t="shared" si="126"/>
        <v>44.279999999999994</v>
      </c>
      <c r="Z393" s="650">
        <f t="shared" si="122"/>
        <v>103.65599999999999</v>
      </c>
      <c r="AA393" s="657">
        <f t="shared" si="123"/>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5" outlineLevel="1" x14ac:dyDescent="0.25">
      <c r="A394" s="7"/>
      <c r="B394" s="8"/>
      <c r="C394" s="18"/>
      <c r="D394" s="18"/>
      <c r="E394" s="18"/>
      <c r="F394" s="27"/>
      <c r="G394" s="27" t="str">
        <f t="shared" si="127"/>
        <v>YYNWBl</v>
      </c>
      <c r="H394" s="803">
        <v>170</v>
      </c>
      <c r="I394" s="803">
        <v>0</v>
      </c>
      <c r="J394" s="650">
        <f t="shared" si="113"/>
        <v>144.5</v>
      </c>
      <c r="K394" s="657">
        <f t="shared" si="126"/>
        <v>0</v>
      </c>
      <c r="L394" s="650">
        <f t="shared" si="115"/>
        <v>144.5</v>
      </c>
      <c r="M394" s="657">
        <f t="shared" si="126"/>
        <v>0</v>
      </c>
      <c r="N394" s="650">
        <f t="shared" si="116"/>
        <v>144.5</v>
      </c>
      <c r="O394" s="657">
        <f t="shared" si="126"/>
        <v>0</v>
      </c>
      <c r="P394" s="650">
        <f t="shared" si="117"/>
        <v>144.5</v>
      </c>
      <c r="Q394" s="657">
        <f t="shared" si="126"/>
        <v>0</v>
      </c>
      <c r="R394" s="650">
        <f t="shared" si="118"/>
        <v>170</v>
      </c>
      <c r="S394" s="657">
        <f t="shared" si="126"/>
        <v>0</v>
      </c>
      <c r="T394" s="650">
        <f t="shared" si="119"/>
        <v>170</v>
      </c>
      <c r="U394" s="657">
        <f t="shared" si="126"/>
        <v>0</v>
      </c>
      <c r="V394" s="650">
        <f t="shared" si="120"/>
        <v>170</v>
      </c>
      <c r="W394" s="657">
        <f t="shared" si="126"/>
        <v>0</v>
      </c>
      <c r="X394" s="650">
        <f t="shared" si="121"/>
        <v>170</v>
      </c>
      <c r="Y394" s="657">
        <f t="shared" si="126"/>
        <v>0</v>
      </c>
      <c r="Z394" s="650">
        <f t="shared" si="122"/>
        <v>170</v>
      </c>
      <c r="AA394" s="657">
        <f t="shared" si="123"/>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5" outlineLevel="1" x14ac:dyDescent="0.25">
      <c r="A395" s="7"/>
      <c r="B395" s="8"/>
      <c r="C395" s="18"/>
      <c r="D395" s="18"/>
      <c r="E395" s="18"/>
      <c r="F395" s="27"/>
      <c r="G395" s="27" t="str">
        <f t="shared" si="127"/>
        <v>YYWBLw</v>
      </c>
      <c r="H395" s="230">
        <v>83.15</v>
      </c>
      <c r="I395" s="230">
        <v>11.5</v>
      </c>
      <c r="J395" s="650">
        <f t="shared" si="113"/>
        <v>70.677500000000009</v>
      </c>
      <c r="K395" s="657">
        <f t="shared" si="126"/>
        <v>11.5</v>
      </c>
      <c r="L395" s="650">
        <f t="shared" si="115"/>
        <v>70.677500000000009</v>
      </c>
      <c r="M395" s="657">
        <f t="shared" si="126"/>
        <v>11.5</v>
      </c>
      <c r="N395" s="650">
        <f t="shared" si="116"/>
        <v>70.677500000000009</v>
      </c>
      <c r="O395" s="657">
        <f t="shared" si="126"/>
        <v>11.5</v>
      </c>
      <c r="P395" s="650">
        <f t="shared" si="117"/>
        <v>70.677500000000009</v>
      </c>
      <c r="Q395" s="657">
        <f t="shared" si="126"/>
        <v>11.5</v>
      </c>
      <c r="R395" s="650">
        <f t="shared" si="118"/>
        <v>83.15</v>
      </c>
      <c r="S395" s="657">
        <f t="shared" si="126"/>
        <v>11.5</v>
      </c>
      <c r="T395" s="650">
        <f t="shared" si="119"/>
        <v>83.15</v>
      </c>
      <c r="U395" s="657">
        <f t="shared" si="126"/>
        <v>11.5</v>
      </c>
      <c r="V395" s="650">
        <f t="shared" si="120"/>
        <v>83.15</v>
      </c>
      <c r="W395" s="657">
        <f t="shared" si="126"/>
        <v>11.5</v>
      </c>
      <c r="X395" s="650">
        <f t="shared" si="121"/>
        <v>83.15</v>
      </c>
      <c r="Y395" s="657">
        <f t="shared" si="126"/>
        <v>11.5</v>
      </c>
      <c r="Z395" s="650">
        <f t="shared" si="122"/>
        <v>83.15</v>
      </c>
      <c r="AA395" s="657">
        <f t="shared" si="123"/>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5" outlineLevel="1" x14ac:dyDescent="0.25">
      <c r="A396" s="7"/>
      <c r="B396" s="8"/>
      <c r="C396" s="18"/>
      <c r="D396" s="18"/>
      <c r="E396" s="18"/>
      <c r="F396" s="27"/>
      <c r="G396" s="27" t="str">
        <f t="shared" si="127"/>
        <v>YYWBLwd</v>
      </c>
      <c r="H396" s="674">
        <f>H395*1.2</f>
        <v>99.78</v>
      </c>
      <c r="I396" s="674">
        <f>I395*1.2</f>
        <v>13.799999999999999</v>
      </c>
      <c r="J396" s="650">
        <f t="shared" si="113"/>
        <v>84.813000000000002</v>
      </c>
      <c r="K396" s="657">
        <f t="shared" si="126"/>
        <v>13.799999999999999</v>
      </c>
      <c r="L396" s="650">
        <f t="shared" si="115"/>
        <v>84.813000000000002</v>
      </c>
      <c r="M396" s="657">
        <f t="shared" si="126"/>
        <v>13.799999999999999</v>
      </c>
      <c r="N396" s="650">
        <f t="shared" si="116"/>
        <v>84.813000000000002</v>
      </c>
      <c r="O396" s="657">
        <f t="shared" si="126"/>
        <v>13.799999999999999</v>
      </c>
      <c r="P396" s="650">
        <f t="shared" si="117"/>
        <v>84.813000000000002</v>
      </c>
      <c r="Q396" s="657">
        <f t="shared" si="126"/>
        <v>13.799999999999999</v>
      </c>
      <c r="R396" s="650">
        <f t="shared" si="118"/>
        <v>99.78</v>
      </c>
      <c r="S396" s="657">
        <f t="shared" si="126"/>
        <v>13.799999999999999</v>
      </c>
      <c r="T396" s="650">
        <f t="shared" si="119"/>
        <v>99.78</v>
      </c>
      <c r="U396" s="657">
        <f t="shared" si="126"/>
        <v>13.799999999999999</v>
      </c>
      <c r="V396" s="650">
        <f t="shared" si="120"/>
        <v>99.78</v>
      </c>
      <c r="W396" s="657">
        <f t="shared" si="126"/>
        <v>13.799999999999999</v>
      </c>
      <c r="X396" s="650">
        <f t="shared" si="121"/>
        <v>99.78</v>
      </c>
      <c r="Y396" s="657">
        <f t="shared" si="126"/>
        <v>13.799999999999999</v>
      </c>
      <c r="Z396" s="650">
        <f t="shared" si="122"/>
        <v>99.78</v>
      </c>
      <c r="AA396" s="657">
        <f t="shared" si="123"/>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5" outlineLevel="1" x14ac:dyDescent="0.25">
      <c r="A397" s="7"/>
      <c r="B397" s="8"/>
      <c r="C397" s="18"/>
      <c r="D397" s="18"/>
      <c r="E397" s="18"/>
      <c r="F397" s="27"/>
      <c r="G397" s="27" t="str">
        <f t="shared" si="127"/>
        <v>YYBLWb</v>
      </c>
      <c r="H397" s="230">
        <v>86.38</v>
      </c>
      <c r="I397" s="230">
        <v>36.9</v>
      </c>
      <c r="J397" s="650">
        <f t="shared" si="113"/>
        <v>73.422999999999988</v>
      </c>
      <c r="K397" s="657">
        <f t="shared" si="126"/>
        <v>36.9</v>
      </c>
      <c r="L397" s="650">
        <f t="shared" si="115"/>
        <v>73.422999999999988</v>
      </c>
      <c r="M397" s="657">
        <f t="shared" si="126"/>
        <v>36.9</v>
      </c>
      <c r="N397" s="650">
        <f t="shared" si="116"/>
        <v>73.422999999999988</v>
      </c>
      <c r="O397" s="657">
        <f t="shared" si="126"/>
        <v>36.9</v>
      </c>
      <c r="P397" s="650">
        <f t="shared" si="117"/>
        <v>73.422999999999988</v>
      </c>
      <c r="Q397" s="657">
        <f t="shared" si="126"/>
        <v>36.9</v>
      </c>
      <c r="R397" s="650">
        <f t="shared" si="118"/>
        <v>86.38</v>
      </c>
      <c r="S397" s="657">
        <f t="shared" si="126"/>
        <v>36.9</v>
      </c>
      <c r="T397" s="650">
        <f t="shared" si="119"/>
        <v>86.38</v>
      </c>
      <c r="U397" s="657">
        <f t="shared" si="126"/>
        <v>36.9</v>
      </c>
      <c r="V397" s="650">
        <f t="shared" si="120"/>
        <v>86.38</v>
      </c>
      <c r="W397" s="657">
        <f t="shared" si="126"/>
        <v>36.9</v>
      </c>
      <c r="X397" s="650">
        <f t="shared" si="121"/>
        <v>86.38</v>
      </c>
      <c r="Y397" s="657">
        <f t="shared" si="126"/>
        <v>36.9</v>
      </c>
      <c r="Z397" s="650">
        <f t="shared" si="122"/>
        <v>86.38</v>
      </c>
      <c r="AA397" s="657">
        <f t="shared" si="123"/>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5" outlineLevel="1" x14ac:dyDescent="0.25">
      <c r="A398" s="7"/>
      <c r="B398" s="8"/>
      <c r="C398" s="18"/>
      <c r="D398" s="18"/>
      <c r="E398" s="18"/>
      <c r="F398" s="27"/>
      <c r="G398" s="27" t="str">
        <f t="shared" si="127"/>
        <v>YYBLWbd</v>
      </c>
      <c r="H398" s="674">
        <f>H397*1.2</f>
        <v>103.65599999999999</v>
      </c>
      <c r="I398" s="674">
        <f>I397*1.2</f>
        <v>44.279999999999994</v>
      </c>
      <c r="J398" s="650">
        <f t="shared" si="113"/>
        <v>88.107599999999991</v>
      </c>
      <c r="K398" s="657">
        <f t="shared" si="126"/>
        <v>44.279999999999994</v>
      </c>
      <c r="L398" s="650">
        <f t="shared" si="115"/>
        <v>88.107599999999991</v>
      </c>
      <c r="M398" s="657">
        <f t="shared" si="126"/>
        <v>44.279999999999994</v>
      </c>
      <c r="N398" s="650">
        <f t="shared" si="116"/>
        <v>88.107599999999991</v>
      </c>
      <c r="O398" s="657">
        <f t="shared" si="126"/>
        <v>44.279999999999994</v>
      </c>
      <c r="P398" s="650">
        <f t="shared" si="117"/>
        <v>88.107599999999991</v>
      </c>
      <c r="Q398" s="657">
        <f t="shared" si="126"/>
        <v>44.279999999999994</v>
      </c>
      <c r="R398" s="650">
        <f t="shared" si="118"/>
        <v>103.65599999999999</v>
      </c>
      <c r="S398" s="657">
        <f t="shared" si="126"/>
        <v>44.279999999999994</v>
      </c>
      <c r="T398" s="650">
        <f t="shared" si="119"/>
        <v>103.65599999999999</v>
      </c>
      <c r="U398" s="657">
        <f t="shared" si="126"/>
        <v>44.279999999999994</v>
      </c>
      <c r="V398" s="650">
        <f t="shared" si="120"/>
        <v>103.65599999999999</v>
      </c>
      <c r="W398" s="657">
        <f t="shared" si="126"/>
        <v>44.279999999999994</v>
      </c>
      <c r="X398" s="650">
        <f t="shared" si="121"/>
        <v>103.65599999999999</v>
      </c>
      <c r="Y398" s="657">
        <f t="shared" si="126"/>
        <v>44.279999999999994</v>
      </c>
      <c r="Z398" s="650">
        <f t="shared" si="122"/>
        <v>103.65599999999999</v>
      </c>
      <c r="AA398" s="657">
        <f t="shared" si="123"/>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5" outlineLevel="1" x14ac:dyDescent="0.25">
      <c r="A399" s="7"/>
      <c r="B399" s="8"/>
      <c r="C399" s="18"/>
      <c r="D399" s="18"/>
      <c r="E399" s="18"/>
      <c r="F399" s="27"/>
      <c r="G399" s="27" t="str">
        <f t="shared" si="127"/>
        <v>YYLWBr</v>
      </c>
      <c r="H399" s="230">
        <v>110.01</v>
      </c>
      <c r="I399" s="230">
        <v>43.7</v>
      </c>
      <c r="J399" s="650">
        <f t="shared" si="113"/>
        <v>93.508499999999998</v>
      </c>
      <c r="K399" s="657">
        <f t="shared" si="126"/>
        <v>43.7</v>
      </c>
      <c r="L399" s="650">
        <f t="shared" si="115"/>
        <v>93.508499999999998</v>
      </c>
      <c r="M399" s="657">
        <f t="shared" si="126"/>
        <v>43.7</v>
      </c>
      <c r="N399" s="650">
        <f t="shared" si="116"/>
        <v>93.508499999999998</v>
      </c>
      <c r="O399" s="657">
        <f t="shared" si="126"/>
        <v>43.7</v>
      </c>
      <c r="P399" s="650">
        <f t="shared" si="117"/>
        <v>93.508499999999998</v>
      </c>
      <c r="Q399" s="657">
        <f t="shared" si="126"/>
        <v>43.7</v>
      </c>
      <c r="R399" s="650">
        <f t="shared" si="118"/>
        <v>110.01</v>
      </c>
      <c r="S399" s="657">
        <f t="shared" si="126"/>
        <v>43.7</v>
      </c>
      <c r="T399" s="650">
        <f t="shared" si="119"/>
        <v>110.01</v>
      </c>
      <c r="U399" s="657">
        <f t="shared" si="126"/>
        <v>43.7</v>
      </c>
      <c r="V399" s="650">
        <f t="shared" si="120"/>
        <v>110.01</v>
      </c>
      <c r="W399" s="657">
        <f t="shared" si="126"/>
        <v>43.7</v>
      </c>
      <c r="X399" s="650">
        <f t="shared" si="121"/>
        <v>110.01</v>
      </c>
      <c r="Y399" s="657">
        <f t="shared" si="126"/>
        <v>43.7</v>
      </c>
      <c r="Z399" s="650">
        <f t="shared" si="122"/>
        <v>110.01</v>
      </c>
      <c r="AA399" s="657">
        <f t="shared" si="123"/>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5" outlineLevel="1" x14ac:dyDescent="0.25">
      <c r="A400" s="7"/>
      <c r="B400" s="8"/>
      <c r="C400" s="18"/>
      <c r="D400" s="18"/>
      <c r="E400" s="18"/>
      <c r="F400" s="27"/>
      <c r="G400" s="27" t="str">
        <f t="shared" si="127"/>
        <v>YYLWBrd</v>
      </c>
      <c r="H400" s="674">
        <f>H399*1.2</f>
        <v>132.012</v>
      </c>
      <c r="I400" s="674">
        <f>I399*1.2</f>
        <v>52.440000000000005</v>
      </c>
      <c r="J400" s="650">
        <f t="shared" si="113"/>
        <v>112.2102</v>
      </c>
      <c r="K400" s="657">
        <f t="shared" si="126"/>
        <v>52.440000000000005</v>
      </c>
      <c r="L400" s="650">
        <f t="shared" si="115"/>
        <v>112.2102</v>
      </c>
      <c r="M400" s="657">
        <f t="shared" si="126"/>
        <v>52.440000000000005</v>
      </c>
      <c r="N400" s="650">
        <f t="shared" si="116"/>
        <v>112.2102</v>
      </c>
      <c r="O400" s="657">
        <f t="shared" si="126"/>
        <v>52.440000000000005</v>
      </c>
      <c r="P400" s="650">
        <f t="shared" si="117"/>
        <v>112.2102</v>
      </c>
      <c r="Q400" s="657">
        <f t="shared" si="126"/>
        <v>52.440000000000005</v>
      </c>
      <c r="R400" s="650">
        <f t="shared" si="118"/>
        <v>132.012</v>
      </c>
      <c r="S400" s="657">
        <f t="shared" si="126"/>
        <v>52.440000000000005</v>
      </c>
      <c r="T400" s="650">
        <f t="shared" si="119"/>
        <v>132.012</v>
      </c>
      <c r="U400" s="657">
        <f t="shared" si="126"/>
        <v>52.440000000000005</v>
      </c>
      <c r="V400" s="650">
        <f t="shared" si="120"/>
        <v>132.012</v>
      </c>
      <c r="W400" s="657">
        <f t="shared" si="126"/>
        <v>52.440000000000005</v>
      </c>
      <c r="X400" s="650">
        <f t="shared" si="121"/>
        <v>132.012</v>
      </c>
      <c r="Y400" s="657">
        <f t="shared" si="126"/>
        <v>52.440000000000005</v>
      </c>
      <c r="Z400" s="650">
        <f t="shared" si="122"/>
        <v>132.012</v>
      </c>
      <c r="AA400" s="657">
        <f t="shared" si="123"/>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5" outlineLevel="1" x14ac:dyDescent="0.25">
      <c r="A401" s="7"/>
      <c r="B401" s="8"/>
      <c r="C401" s="18"/>
      <c r="D401" s="18"/>
      <c r="E401" s="18"/>
      <c r="F401" s="27"/>
      <c r="G401" s="27" t="str">
        <f t="shared" ref="G401:G412" si="128">_xlfn.CONCAT(H227:M227)</f>
        <v>AAAA2Nw</v>
      </c>
      <c r="H401" s="230">
        <v>77.56</v>
      </c>
      <c r="I401" s="230">
        <v>11.5</v>
      </c>
      <c r="J401" s="650">
        <f t="shared" ref="J401:J413" si="129">$H401*HLOOKUP(J$333,$I$330:$Q$331,2)</f>
        <v>65.926000000000002</v>
      </c>
      <c r="K401" s="657">
        <f t="shared" si="114"/>
        <v>11.5</v>
      </c>
      <c r="L401" s="650">
        <f t="shared" ref="L401:L413" si="130">$H401*HLOOKUP(L$333,$I$330:$Q$331,2)</f>
        <v>65.926000000000002</v>
      </c>
      <c r="M401" s="657">
        <f t="shared" si="114"/>
        <v>11.5</v>
      </c>
      <c r="N401" s="650">
        <f t="shared" ref="N401:N413" si="131">$H401*HLOOKUP(N$333,$I$330:$Q$331,2)</f>
        <v>65.926000000000002</v>
      </c>
      <c r="O401" s="657">
        <f t="shared" si="114"/>
        <v>11.5</v>
      </c>
      <c r="P401" s="650">
        <f t="shared" ref="P401:P413" si="132">$H401*HLOOKUP(P$333,$I$330:$Q$331,2)</f>
        <v>65.926000000000002</v>
      </c>
      <c r="Q401" s="657">
        <f t="shared" si="114"/>
        <v>11.5</v>
      </c>
      <c r="R401" s="650">
        <f t="shared" ref="R401:R413" si="133">$H401*HLOOKUP(R$333,$I$330:$Q$331,2)</f>
        <v>77.56</v>
      </c>
      <c r="S401" s="657">
        <f t="shared" si="114"/>
        <v>11.5</v>
      </c>
      <c r="T401" s="650">
        <f t="shared" ref="T401:T413" si="134">$H401*HLOOKUP(T$333,$I$330:$Q$331,2)</f>
        <v>77.56</v>
      </c>
      <c r="U401" s="657">
        <f t="shared" si="114"/>
        <v>11.5</v>
      </c>
      <c r="V401" s="650">
        <f t="shared" ref="V401:V413" si="135">$H401*HLOOKUP(V$333,$I$330:$Q$331,2)</f>
        <v>77.56</v>
      </c>
      <c r="W401" s="657">
        <f t="shared" si="114"/>
        <v>11.5</v>
      </c>
      <c r="X401" s="650">
        <f t="shared" si="121"/>
        <v>77.56</v>
      </c>
      <c r="Y401" s="657">
        <f t="shared" si="114"/>
        <v>11.5</v>
      </c>
      <c r="Z401" s="650">
        <f t="shared" si="122"/>
        <v>77.56</v>
      </c>
      <c r="AA401" s="657">
        <f t="shared" si="123"/>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5" outlineLevel="1" x14ac:dyDescent="0.25">
      <c r="A402" s="7"/>
      <c r="B402" s="8"/>
      <c r="C402" s="18"/>
      <c r="D402" s="18"/>
      <c r="E402" s="18"/>
      <c r="F402" s="27"/>
      <c r="G402" s="27" t="str">
        <f t="shared" si="128"/>
        <v>AAAA2Nwd</v>
      </c>
      <c r="H402" s="674">
        <f>H401*1.2</f>
        <v>93.072000000000003</v>
      </c>
      <c r="I402" s="674">
        <f>I401*1.2</f>
        <v>13.799999999999999</v>
      </c>
      <c r="J402" s="650">
        <f t="shared" si="129"/>
        <v>79.111199999999997</v>
      </c>
      <c r="K402" s="657">
        <f t="shared" si="114"/>
        <v>13.799999999999999</v>
      </c>
      <c r="L402" s="650">
        <f t="shared" si="130"/>
        <v>79.111199999999997</v>
      </c>
      <c r="M402" s="657">
        <f t="shared" si="114"/>
        <v>13.799999999999999</v>
      </c>
      <c r="N402" s="650">
        <f t="shared" si="131"/>
        <v>79.111199999999997</v>
      </c>
      <c r="O402" s="657">
        <f t="shared" si="114"/>
        <v>13.799999999999999</v>
      </c>
      <c r="P402" s="650">
        <f t="shared" si="132"/>
        <v>79.111199999999997</v>
      </c>
      <c r="Q402" s="657">
        <f t="shared" si="114"/>
        <v>13.799999999999999</v>
      </c>
      <c r="R402" s="650">
        <f t="shared" si="133"/>
        <v>93.072000000000003</v>
      </c>
      <c r="S402" s="657">
        <f t="shared" si="114"/>
        <v>13.799999999999999</v>
      </c>
      <c r="T402" s="650">
        <f t="shared" si="134"/>
        <v>93.072000000000003</v>
      </c>
      <c r="U402" s="657">
        <f t="shared" si="114"/>
        <v>13.799999999999999</v>
      </c>
      <c r="V402" s="650">
        <f t="shared" si="135"/>
        <v>93.072000000000003</v>
      </c>
      <c r="W402" s="657">
        <f t="shared" si="114"/>
        <v>13.799999999999999</v>
      </c>
      <c r="X402" s="650">
        <f t="shared" si="121"/>
        <v>93.072000000000003</v>
      </c>
      <c r="Y402" s="657">
        <f t="shared" si="114"/>
        <v>13.799999999999999</v>
      </c>
      <c r="Z402" s="650">
        <f t="shared" si="122"/>
        <v>93.072000000000003</v>
      </c>
      <c r="AA402" s="657">
        <f t="shared" si="123"/>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5" outlineLevel="1" x14ac:dyDescent="0.25">
      <c r="A403" s="7"/>
      <c r="B403" s="8"/>
      <c r="C403" s="18"/>
      <c r="D403" s="18"/>
      <c r="E403" s="18"/>
      <c r="F403" s="27"/>
      <c r="G403" s="27" t="str">
        <f t="shared" si="128"/>
        <v>AAANWb</v>
      </c>
      <c r="H403" s="230">
        <v>56.58</v>
      </c>
      <c r="I403" s="230">
        <v>13.5</v>
      </c>
      <c r="J403" s="650">
        <f t="shared" si="129"/>
        <v>48.092999999999996</v>
      </c>
      <c r="K403" s="657">
        <f t="shared" si="114"/>
        <v>13.5</v>
      </c>
      <c r="L403" s="650">
        <f t="shared" si="130"/>
        <v>48.092999999999996</v>
      </c>
      <c r="M403" s="657">
        <f t="shared" si="114"/>
        <v>13.5</v>
      </c>
      <c r="N403" s="650">
        <f t="shared" si="131"/>
        <v>48.092999999999996</v>
      </c>
      <c r="O403" s="657">
        <f t="shared" si="114"/>
        <v>13.5</v>
      </c>
      <c r="P403" s="650">
        <f t="shared" si="132"/>
        <v>48.092999999999996</v>
      </c>
      <c r="Q403" s="657">
        <f t="shared" si="114"/>
        <v>13.5</v>
      </c>
      <c r="R403" s="650">
        <f t="shared" si="133"/>
        <v>56.58</v>
      </c>
      <c r="S403" s="657">
        <f t="shared" si="114"/>
        <v>13.5</v>
      </c>
      <c r="T403" s="650">
        <f t="shared" si="134"/>
        <v>56.58</v>
      </c>
      <c r="U403" s="657">
        <f t="shared" si="114"/>
        <v>13.5</v>
      </c>
      <c r="V403" s="650">
        <f t="shared" si="135"/>
        <v>56.58</v>
      </c>
      <c r="W403" s="657">
        <f t="shared" si="114"/>
        <v>13.5</v>
      </c>
      <c r="X403" s="650">
        <f t="shared" si="121"/>
        <v>56.58</v>
      </c>
      <c r="Y403" s="657">
        <f t="shared" si="114"/>
        <v>13.5</v>
      </c>
      <c r="Z403" s="650">
        <f t="shared" si="122"/>
        <v>56.58</v>
      </c>
      <c r="AA403" s="657">
        <f t="shared" si="123"/>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5" outlineLevel="1" x14ac:dyDescent="0.25">
      <c r="A404" s="7"/>
      <c r="B404" s="8"/>
      <c r="C404" s="18"/>
      <c r="D404" s="18"/>
      <c r="E404" s="18"/>
      <c r="F404" s="27"/>
      <c r="G404" s="27" t="str">
        <f t="shared" si="128"/>
        <v>AAANWbd</v>
      </c>
      <c r="H404" s="674">
        <f>H403*1.2</f>
        <v>67.896000000000001</v>
      </c>
      <c r="I404" s="674">
        <f>I403*1.2</f>
        <v>16.2</v>
      </c>
      <c r="J404" s="650">
        <f t="shared" si="129"/>
        <v>57.711599999999997</v>
      </c>
      <c r="K404" s="657">
        <f t="shared" si="114"/>
        <v>16.2</v>
      </c>
      <c r="L404" s="650">
        <f t="shared" si="130"/>
        <v>57.711599999999997</v>
      </c>
      <c r="M404" s="657">
        <f t="shared" si="114"/>
        <v>16.2</v>
      </c>
      <c r="N404" s="650">
        <f t="shared" si="131"/>
        <v>57.711599999999997</v>
      </c>
      <c r="O404" s="657">
        <f t="shared" si="114"/>
        <v>16.2</v>
      </c>
      <c r="P404" s="650">
        <f t="shared" si="132"/>
        <v>57.711599999999997</v>
      </c>
      <c r="Q404" s="657">
        <f t="shared" si="114"/>
        <v>16.2</v>
      </c>
      <c r="R404" s="650">
        <f t="shared" si="133"/>
        <v>67.896000000000001</v>
      </c>
      <c r="S404" s="657">
        <f t="shared" si="114"/>
        <v>16.2</v>
      </c>
      <c r="T404" s="650">
        <f t="shared" si="134"/>
        <v>67.896000000000001</v>
      </c>
      <c r="U404" s="657">
        <f t="shared" si="114"/>
        <v>16.2</v>
      </c>
      <c r="V404" s="650">
        <f t="shared" si="135"/>
        <v>67.896000000000001</v>
      </c>
      <c r="W404" s="657">
        <f t="shared" si="114"/>
        <v>16.2</v>
      </c>
      <c r="X404" s="650">
        <f t="shared" si="121"/>
        <v>67.896000000000001</v>
      </c>
      <c r="Y404" s="657">
        <f t="shared" si="114"/>
        <v>16.2</v>
      </c>
      <c r="Z404" s="650">
        <f t="shared" si="122"/>
        <v>67.896000000000001</v>
      </c>
      <c r="AA404" s="657">
        <f t="shared" si="123"/>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5" outlineLevel="1" x14ac:dyDescent="0.25">
      <c r="A405" s="7"/>
      <c r="B405" s="8"/>
      <c r="C405" s="18"/>
      <c r="D405" s="18"/>
      <c r="E405" s="18"/>
      <c r="F405" s="27"/>
      <c r="G405" s="27" t="str">
        <f t="shared" si="128"/>
        <v>AANWBa</v>
      </c>
      <c r="H405" s="230">
        <v>0</v>
      </c>
      <c r="I405" s="230">
        <v>0</v>
      </c>
      <c r="J405" s="650">
        <f t="shared" si="129"/>
        <v>0</v>
      </c>
      <c r="K405" s="657">
        <f t="shared" si="114"/>
        <v>0</v>
      </c>
      <c r="L405" s="650">
        <f t="shared" si="130"/>
        <v>0</v>
      </c>
      <c r="M405" s="657">
        <f t="shared" si="114"/>
        <v>0</v>
      </c>
      <c r="N405" s="650">
        <f t="shared" si="131"/>
        <v>0</v>
      </c>
      <c r="O405" s="657">
        <f t="shared" si="114"/>
        <v>0</v>
      </c>
      <c r="P405" s="650">
        <f t="shared" si="132"/>
        <v>0</v>
      </c>
      <c r="Q405" s="657">
        <f t="shared" si="114"/>
        <v>0</v>
      </c>
      <c r="R405" s="650">
        <f t="shared" si="133"/>
        <v>0</v>
      </c>
      <c r="S405" s="657">
        <f t="shared" si="114"/>
        <v>0</v>
      </c>
      <c r="T405" s="650">
        <f t="shared" si="134"/>
        <v>0</v>
      </c>
      <c r="U405" s="657">
        <f t="shared" si="114"/>
        <v>0</v>
      </c>
      <c r="V405" s="650">
        <f t="shared" si="135"/>
        <v>0</v>
      </c>
      <c r="W405" s="657">
        <f t="shared" si="114"/>
        <v>0</v>
      </c>
      <c r="X405" s="650">
        <f t="shared" si="121"/>
        <v>0</v>
      </c>
      <c r="Y405" s="657">
        <f t="shared" si="114"/>
        <v>0</v>
      </c>
      <c r="Z405" s="650">
        <f t="shared" si="122"/>
        <v>0</v>
      </c>
      <c r="AA405" s="657">
        <f t="shared" si="123"/>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5" outlineLevel="1" x14ac:dyDescent="0.25">
      <c r="A406" s="7"/>
      <c r="B406" s="8"/>
      <c r="C406" s="18"/>
      <c r="D406" s="18"/>
      <c r="E406" s="18"/>
      <c r="F406" s="27"/>
      <c r="G406" s="27" t="str">
        <f t="shared" si="128"/>
        <v>AYWBA1a</v>
      </c>
      <c r="H406" s="230">
        <v>0</v>
      </c>
      <c r="I406" s="230">
        <v>0</v>
      </c>
      <c r="J406" s="650">
        <f t="shared" si="129"/>
        <v>0</v>
      </c>
      <c r="K406" s="657">
        <f t="shared" si="114"/>
        <v>0</v>
      </c>
      <c r="L406" s="650">
        <f t="shared" si="130"/>
        <v>0</v>
      </c>
      <c r="M406" s="657">
        <f t="shared" si="114"/>
        <v>0</v>
      </c>
      <c r="N406" s="650">
        <f t="shared" si="131"/>
        <v>0</v>
      </c>
      <c r="O406" s="657">
        <f t="shared" si="114"/>
        <v>0</v>
      </c>
      <c r="P406" s="650">
        <f t="shared" si="132"/>
        <v>0</v>
      </c>
      <c r="Q406" s="657">
        <f t="shared" si="114"/>
        <v>0</v>
      </c>
      <c r="R406" s="650">
        <f t="shared" si="133"/>
        <v>0</v>
      </c>
      <c r="S406" s="657">
        <f t="shared" si="114"/>
        <v>0</v>
      </c>
      <c r="T406" s="650">
        <f t="shared" si="134"/>
        <v>0</v>
      </c>
      <c r="U406" s="657">
        <f t="shared" si="114"/>
        <v>0</v>
      </c>
      <c r="V406" s="650">
        <f t="shared" si="135"/>
        <v>0</v>
      </c>
      <c r="W406" s="657">
        <f t="shared" si="114"/>
        <v>0</v>
      </c>
      <c r="X406" s="650">
        <f t="shared" si="121"/>
        <v>0</v>
      </c>
      <c r="Y406" s="657">
        <f t="shared" si="114"/>
        <v>0</v>
      </c>
      <c r="Z406" s="650">
        <f t="shared" si="122"/>
        <v>0</v>
      </c>
      <c r="AA406" s="657">
        <f t="shared" si="123"/>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5" outlineLevel="1" x14ac:dyDescent="0.25">
      <c r="A407" s="7"/>
      <c r="B407" s="8"/>
      <c r="C407" s="18"/>
      <c r="D407" s="18"/>
      <c r="E407" s="18"/>
      <c r="F407" s="27"/>
      <c r="G407" s="27" t="str">
        <f t="shared" si="128"/>
        <v>YYFWBz</v>
      </c>
      <c r="H407" s="230">
        <v>112.12</v>
      </c>
      <c r="I407" s="230">
        <v>43.7</v>
      </c>
      <c r="J407" s="650">
        <f t="shared" si="129"/>
        <v>95.302000000000007</v>
      </c>
      <c r="K407" s="657">
        <f t="shared" ref="K407:Y413" si="136">$I407</f>
        <v>43.7</v>
      </c>
      <c r="L407" s="650">
        <f t="shared" si="130"/>
        <v>95.302000000000007</v>
      </c>
      <c r="M407" s="657">
        <f t="shared" si="136"/>
        <v>43.7</v>
      </c>
      <c r="N407" s="650">
        <f t="shared" si="131"/>
        <v>95.302000000000007</v>
      </c>
      <c r="O407" s="657">
        <f t="shared" si="136"/>
        <v>43.7</v>
      </c>
      <c r="P407" s="650">
        <f t="shared" si="132"/>
        <v>95.302000000000007</v>
      </c>
      <c r="Q407" s="657">
        <f t="shared" si="136"/>
        <v>43.7</v>
      </c>
      <c r="R407" s="650">
        <f t="shared" si="133"/>
        <v>112.12</v>
      </c>
      <c r="S407" s="657">
        <f t="shared" si="136"/>
        <v>43.7</v>
      </c>
      <c r="T407" s="650">
        <f t="shared" si="134"/>
        <v>112.12</v>
      </c>
      <c r="U407" s="657">
        <f t="shared" si="136"/>
        <v>43.7</v>
      </c>
      <c r="V407" s="650">
        <f t="shared" si="135"/>
        <v>112.12</v>
      </c>
      <c r="W407" s="657">
        <f t="shared" si="136"/>
        <v>43.7</v>
      </c>
      <c r="X407" s="650">
        <f t="shared" si="121"/>
        <v>112.12</v>
      </c>
      <c r="Y407" s="657">
        <f t="shared" si="136"/>
        <v>43.7</v>
      </c>
      <c r="Z407" s="650">
        <f t="shared" si="122"/>
        <v>112.12</v>
      </c>
      <c r="AA407" s="657">
        <f t="shared" si="123"/>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5" outlineLevel="1" x14ac:dyDescent="0.25">
      <c r="A408" s="7"/>
      <c r="B408" s="8"/>
      <c r="C408" s="18"/>
      <c r="D408" s="18"/>
      <c r="E408" s="18"/>
      <c r="F408" s="27"/>
      <c r="G408" s="27" t="str">
        <f t="shared" si="128"/>
        <v>YYFWBzd</v>
      </c>
      <c r="H408" s="674">
        <f>H407*1.2</f>
        <v>134.54400000000001</v>
      </c>
      <c r="I408" s="674">
        <f>I407*1.2</f>
        <v>52.440000000000005</v>
      </c>
      <c r="J408" s="650">
        <f t="shared" si="129"/>
        <v>114.36240000000001</v>
      </c>
      <c r="K408" s="657">
        <f t="shared" si="136"/>
        <v>52.440000000000005</v>
      </c>
      <c r="L408" s="650">
        <f t="shared" si="130"/>
        <v>114.36240000000001</v>
      </c>
      <c r="M408" s="657">
        <f t="shared" si="136"/>
        <v>52.440000000000005</v>
      </c>
      <c r="N408" s="650">
        <f t="shared" si="131"/>
        <v>114.36240000000001</v>
      </c>
      <c r="O408" s="657">
        <f t="shared" si="136"/>
        <v>52.440000000000005</v>
      </c>
      <c r="P408" s="650">
        <f t="shared" si="132"/>
        <v>114.36240000000001</v>
      </c>
      <c r="Q408" s="657">
        <f t="shared" si="136"/>
        <v>52.440000000000005</v>
      </c>
      <c r="R408" s="650">
        <f t="shared" si="133"/>
        <v>134.54400000000001</v>
      </c>
      <c r="S408" s="657">
        <f t="shared" si="136"/>
        <v>52.440000000000005</v>
      </c>
      <c r="T408" s="650">
        <f t="shared" si="134"/>
        <v>134.54400000000001</v>
      </c>
      <c r="U408" s="657">
        <f t="shared" si="136"/>
        <v>52.440000000000005</v>
      </c>
      <c r="V408" s="650">
        <f t="shared" si="135"/>
        <v>134.54400000000001</v>
      </c>
      <c r="W408" s="657">
        <f t="shared" si="136"/>
        <v>52.440000000000005</v>
      </c>
      <c r="X408" s="650">
        <f t="shared" si="121"/>
        <v>134.54400000000001</v>
      </c>
      <c r="Y408" s="657">
        <f t="shared" si="136"/>
        <v>52.440000000000005</v>
      </c>
      <c r="Z408" s="650">
        <f t="shared" si="122"/>
        <v>134.54400000000001</v>
      </c>
      <c r="AA408" s="657">
        <f t="shared" si="123"/>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5" outlineLevel="1" x14ac:dyDescent="0.25">
      <c r="A409" s="7"/>
      <c r="B409" s="8"/>
      <c r="C409" s="18"/>
      <c r="D409" s="18"/>
      <c r="E409" s="18"/>
      <c r="F409" s="27"/>
      <c r="G409" s="27" t="str">
        <f t="shared" si="128"/>
        <v>YYBNWf</v>
      </c>
      <c r="H409" s="230">
        <v>177.21</v>
      </c>
      <c r="I409" s="230">
        <v>92.01</v>
      </c>
      <c r="J409" s="650">
        <f t="shared" si="129"/>
        <v>150.6285</v>
      </c>
      <c r="K409" s="657">
        <f t="shared" si="136"/>
        <v>92.01</v>
      </c>
      <c r="L409" s="650">
        <f t="shared" si="130"/>
        <v>150.6285</v>
      </c>
      <c r="M409" s="657">
        <f t="shared" si="136"/>
        <v>92.01</v>
      </c>
      <c r="N409" s="650">
        <f t="shared" si="131"/>
        <v>150.6285</v>
      </c>
      <c r="O409" s="657">
        <f t="shared" si="136"/>
        <v>92.01</v>
      </c>
      <c r="P409" s="650">
        <f t="shared" si="132"/>
        <v>150.6285</v>
      </c>
      <c r="Q409" s="657">
        <f t="shared" si="136"/>
        <v>92.01</v>
      </c>
      <c r="R409" s="650">
        <f t="shared" si="133"/>
        <v>177.21</v>
      </c>
      <c r="S409" s="657">
        <f t="shared" si="136"/>
        <v>92.01</v>
      </c>
      <c r="T409" s="650">
        <f t="shared" si="134"/>
        <v>177.21</v>
      </c>
      <c r="U409" s="657">
        <f t="shared" si="136"/>
        <v>92.01</v>
      </c>
      <c r="V409" s="650">
        <f t="shared" si="135"/>
        <v>177.21</v>
      </c>
      <c r="W409" s="657">
        <f t="shared" si="136"/>
        <v>92.01</v>
      </c>
      <c r="X409" s="650">
        <f t="shared" si="121"/>
        <v>177.21</v>
      </c>
      <c r="Y409" s="657">
        <f t="shared" si="136"/>
        <v>92.01</v>
      </c>
      <c r="Z409" s="650">
        <f t="shared" si="122"/>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5" outlineLevel="1" x14ac:dyDescent="0.25">
      <c r="A410" s="7"/>
      <c r="B410" s="8"/>
      <c r="C410" s="18"/>
      <c r="D410" s="18"/>
      <c r="E410" s="18"/>
      <c r="F410" s="27"/>
      <c r="G410" s="27" t="str">
        <f t="shared" si="128"/>
        <v>YYNWFw</v>
      </c>
      <c r="H410" s="230">
        <v>105.94</v>
      </c>
      <c r="I410" s="230">
        <v>11.5</v>
      </c>
      <c r="J410" s="650">
        <f t="shared" si="129"/>
        <v>90.048999999999992</v>
      </c>
      <c r="K410" s="657">
        <f t="shared" si="136"/>
        <v>11.5</v>
      </c>
      <c r="L410" s="650">
        <f t="shared" si="130"/>
        <v>90.048999999999992</v>
      </c>
      <c r="M410" s="657">
        <f t="shared" si="136"/>
        <v>11.5</v>
      </c>
      <c r="N410" s="650">
        <f t="shared" si="131"/>
        <v>90.048999999999992</v>
      </c>
      <c r="O410" s="657">
        <f t="shared" si="136"/>
        <v>11.5</v>
      </c>
      <c r="P410" s="650">
        <f t="shared" si="132"/>
        <v>90.048999999999992</v>
      </c>
      <c r="Q410" s="657">
        <f t="shared" si="136"/>
        <v>11.5</v>
      </c>
      <c r="R410" s="650">
        <f t="shared" si="133"/>
        <v>105.94</v>
      </c>
      <c r="S410" s="657">
        <f t="shared" si="136"/>
        <v>11.5</v>
      </c>
      <c r="T410" s="650">
        <f t="shared" si="134"/>
        <v>105.94</v>
      </c>
      <c r="U410" s="657">
        <f t="shared" si="136"/>
        <v>11.5</v>
      </c>
      <c r="V410" s="650">
        <f t="shared" si="135"/>
        <v>105.94</v>
      </c>
      <c r="W410" s="657">
        <f t="shared" si="136"/>
        <v>11.5</v>
      </c>
      <c r="X410" s="650">
        <f t="shared" si="121"/>
        <v>105.94</v>
      </c>
      <c r="Y410" s="657">
        <f t="shared" si="136"/>
        <v>11.5</v>
      </c>
      <c r="Z410" s="650">
        <f t="shared" si="122"/>
        <v>105.94</v>
      </c>
      <c r="AA410" s="657">
        <f t="shared" si="123"/>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5" outlineLevel="1" x14ac:dyDescent="0.25">
      <c r="A411" s="7"/>
      <c r="B411" s="8"/>
      <c r="C411" s="18"/>
      <c r="D411" s="18"/>
      <c r="E411" s="18"/>
      <c r="F411" s="27"/>
      <c r="G411" s="27" t="str">
        <f t="shared" si="128"/>
        <v>YYNWFwd</v>
      </c>
      <c r="H411" s="674">
        <f>H410*1.2</f>
        <v>127.12799999999999</v>
      </c>
      <c r="I411" s="674">
        <f>I410*1.2</f>
        <v>13.799999999999999</v>
      </c>
      <c r="J411" s="650">
        <f t="shared" si="129"/>
        <v>108.05879999999999</v>
      </c>
      <c r="K411" s="657">
        <f t="shared" si="136"/>
        <v>13.799999999999999</v>
      </c>
      <c r="L411" s="650">
        <f t="shared" si="130"/>
        <v>108.05879999999999</v>
      </c>
      <c r="M411" s="657">
        <f t="shared" si="136"/>
        <v>13.799999999999999</v>
      </c>
      <c r="N411" s="650">
        <f t="shared" si="131"/>
        <v>108.05879999999999</v>
      </c>
      <c r="O411" s="657">
        <f t="shared" si="136"/>
        <v>13.799999999999999</v>
      </c>
      <c r="P411" s="650">
        <f t="shared" si="132"/>
        <v>108.05879999999999</v>
      </c>
      <c r="Q411" s="657">
        <f t="shared" si="136"/>
        <v>13.799999999999999</v>
      </c>
      <c r="R411" s="650">
        <f t="shared" si="133"/>
        <v>127.12799999999999</v>
      </c>
      <c r="S411" s="657">
        <f t="shared" si="136"/>
        <v>13.799999999999999</v>
      </c>
      <c r="T411" s="650">
        <f t="shared" si="134"/>
        <v>127.12799999999999</v>
      </c>
      <c r="U411" s="657">
        <f t="shared" si="136"/>
        <v>13.799999999999999</v>
      </c>
      <c r="V411" s="650">
        <f t="shared" si="135"/>
        <v>127.12799999999999</v>
      </c>
      <c r="W411" s="657">
        <f t="shared" si="136"/>
        <v>13.799999999999999</v>
      </c>
      <c r="X411" s="650">
        <f t="shared" si="121"/>
        <v>127.12799999999999</v>
      </c>
      <c r="Y411" s="657">
        <f t="shared" si="136"/>
        <v>13.799999999999999</v>
      </c>
      <c r="Z411" s="650">
        <f t="shared" si="122"/>
        <v>127.12799999999999</v>
      </c>
      <c r="AA411" s="657">
        <f t="shared" si="123"/>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5" outlineLevel="1" x14ac:dyDescent="0.25">
      <c r="A412" s="7"/>
      <c r="B412" s="8"/>
      <c r="C412" s="18"/>
      <c r="D412" s="18"/>
      <c r="E412" s="18"/>
      <c r="F412" s="27"/>
      <c r="G412" s="27" t="str">
        <f t="shared" si="128"/>
        <v>YYWFWb</v>
      </c>
      <c r="H412" s="230">
        <v>86.38</v>
      </c>
      <c r="I412" s="230">
        <v>36.880000000000003</v>
      </c>
      <c r="J412" s="650">
        <f t="shared" si="129"/>
        <v>73.422999999999988</v>
      </c>
      <c r="K412" s="657">
        <f t="shared" si="136"/>
        <v>36.880000000000003</v>
      </c>
      <c r="L412" s="650">
        <f t="shared" si="130"/>
        <v>73.422999999999988</v>
      </c>
      <c r="M412" s="657">
        <f t="shared" si="136"/>
        <v>36.880000000000003</v>
      </c>
      <c r="N412" s="650">
        <f t="shared" si="131"/>
        <v>73.422999999999988</v>
      </c>
      <c r="O412" s="657">
        <f t="shared" si="136"/>
        <v>36.880000000000003</v>
      </c>
      <c r="P412" s="650">
        <f t="shared" si="132"/>
        <v>73.422999999999988</v>
      </c>
      <c r="Q412" s="657">
        <f t="shared" si="136"/>
        <v>36.880000000000003</v>
      </c>
      <c r="R412" s="650">
        <f t="shared" si="133"/>
        <v>86.38</v>
      </c>
      <c r="S412" s="657">
        <f t="shared" si="136"/>
        <v>36.880000000000003</v>
      </c>
      <c r="T412" s="650">
        <f t="shared" si="134"/>
        <v>86.38</v>
      </c>
      <c r="U412" s="657">
        <f t="shared" si="136"/>
        <v>36.880000000000003</v>
      </c>
      <c r="V412" s="650">
        <f t="shared" si="135"/>
        <v>86.38</v>
      </c>
      <c r="W412" s="657">
        <f t="shared" si="136"/>
        <v>36.880000000000003</v>
      </c>
      <c r="X412" s="650">
        <f t="shared" si="121"/>
        <v>86.38</v>
      </c>
      <c r="Y412" s="657">
        <f t="shared" si="136"/>
        <v>36.880000000000003</v>
      </c>
      <c r="Z412" s="650">
        <f t="shared" si="122"/>
        <v>86.38</v>
      </c>
      <c r="AA412" s="657">
        <f t="shared" si="123"/>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5" outlineLevel="1" x14ac:dyDescent="0.25">
      <c r="A413" s="7"/>
      <c r="B413" s="8"/>
      <c r="C413" s="18"/>
      <c r="D413" s="18"/>
      <c r="E413" s="18"/>
      <c r="F413" s="27"/>
      <c r="G413" s="27" t="str">
        <f t="shared" ref="G413" si="137">_xlfn.CONCAT(H239:M239)</f>
        <v>YYWFWbd</v>
      </c>
      <c r="H413" s="674">
        <f>H412*1.2</f>
        <v>103.65599999999999</v>
      </c>
      <c r="I413" s="674">
        <f>I412*1.2</f>
        <v>44.256</v>
      </c>
      <c r="J413" s="650">
        <f t="shared" si="129"/>
        <v>88.107599999999991</v>
      </c>
      <c r="K413" s="657">
        <f t="shared" si="136"/>
        <v>44.256</v>
      </c>
      <c r="L413" s="650">
        <f t="shared" si="130"/>
        <v>88.107599999999991</v>
      </c>
      <c r="M413" s="657">
        <f t="shared" si="136"/>
        <v>44.256</v>
      </c>
      <c r="N413" s="650">
        <f t="shared" si="131"/>
        <v>88.107599999999991</v>
      </c>
      <c r="O413" s="657">
        <f t="shared" si="136"/>
        <v>44.256</v>
      </c>
      <c r="P413" s="650">
        <f t="shared" si="132"/>
        <v>88.107599999999991</v>
      </c>
      <c r="Q413" s="657">
        <f t="shared" si="136"/>
        <v>44.256</v>
      </c>
      <c r="R413" s="650">
        <f t="shared" si="133"/>
        <v>103.65599999999999</v>
      </c>
      <c r="S413" s="657">
        <f t="shared" si="136"/>
        <v>44.256</v>
      </c>
      <c r="T413" s="650">
        <f t="shared" si="134"/>
        <v>103.65599999999999</v>
      </c>
      <c r="U413" s="657">
        <f t="shared" si="136"/>
        <v>44.256</v>
      </c>
      <c r="V413" s="650">
        <f t="shared" si="135"/>
        <v>103.65599999999999</v>
      </c>
      <c r="W413" s="657">
        <f t="shared" si="136"/>
        <v>44.256</v>
      </c>
      <c r="X413" s="650">
        <f t="shared" si="121"/>
        <v>103.65599999999999</v>
      </c>
      <c r="Y413" s="657">
        <f t="shared" si="136"/>
        <v>44.256</v>
      </c>
      <c r="Z413" s="650">
        <f t="shared" si="122"/>
        <v>103.65599999999999</v>
      </c>
      <c r="AA413" s="657">
        <f t="shared" si="123"/>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5" outlineLevel="1" x14ac:dyDescent="0.2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5" outlineLevel="1" x14ac:dyDescent="0.25">
      <c r="A415" s="7"/>
      <c r="B415" s="8"/>
      <c r="C415" s="18"/>
      <c r="D415" s="18"/>
      <c r="E415" s="18"/>
      <c r="F415" s="27"/>
      <c r="G415" s="491" t="s">
        <v>778</v>
      </c>
      <c r="I415" t="s">
        <v>1022</v>
      </c>
      <c r="J415" t="s">
        <v>380</v>
      </c>
      <c r="K415" t="s">
        <v>768</v>
      </c>
      <c r="L415" t="s">
        <v>769</v>
      </c>
      <c r="M415" t="s">
        <v>770</v>
      </c>
      <c r="N415" t="s">
        <v>771</v>
      </c>
      <c r="O415" t="s">
        <v>772</v>
      </c>
      <c r="P415" t="s">
        <v>773</v>
      </c>
      <c r="Q415" t="s">
        <v>774</v>
      </c>
      <c r="R415" t="s">
        <v>775</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5" outlineLevel="1" x14ac:dyDescent="0.25">
      <c r="A416" s="7"/>
      <c r="B416" s="8"/>
      <c r="C416" s="18"/>
      <c r="D416" s="18"/>
      <c r="E416" s="18"/>
      <c r="F416" s="27"/>
      <c r="G416" s="491"/>
      <c r="I416" t="s">
        <v>1016</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5" outlineLevel="1" x14ac:dyDescent="0.25">
      <c r="A417" s="7"/>
      <c r="B417" s="8"/>
      <c r="C417" s="18"/>
      <c r="D417" s="18"/>
      <c r="E417" s="18"/>
      <c r="F417" s="27"/>
      <c r="G417" s="491"/>
      <c r="I417" t="s">
        <v>1017</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5" outlineLevel="1" x14ac:dyDescent="0.25">
      <c r="A418" s="7"/>
      <c r="B418" s="8"/>
      <c r="C418" s="18"/>
      <c r="D418" s="18"/>
      <c r="E418" s="18"/>
      <c r="F418" s="27"/>
      <c r="G418" s="491"/>
      <c r="I418" t="s">
        <v>1018</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5" outlineLevel="1" x14ac:dyDescent="0.25">
      <c r="A419" s="7"/>
      <c r="B419" s="8"/>
      <c r="C419" s="18"/>
      <c r="D419" s="18"/>
      <c r="E419" s="18"/>
      <c r="F419" s="27"/>
      <c r="G419" s="491"/>
      <c r="I419" t="s">
        <v>960</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5" outlineLevel="1" x14ac:dyDescent="0.2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5" outlineLevel="1" x14ac:dyDescent="0.25">
      <c r="A421" s="7"/>
      <c r="B421" s="8"/>
      <c r="C421" s="18"/>
      <c r="D421" s="18"/>
      <c r="E421" s="18"/>
      <c r="F421" s="27"/>
      <c r="G421" s="27" t="s">
        <v>781</v>
      </c>
      <c r="H421" t="s">
        <v>796</v>
      </c>
      <c r="I421" t="s">
        <v>796</v>
      </c>
      <c r="J421" t="s">
        <v>796</v>
      </c>
      <c r="K421" t="s">
        <v>796</v>
      </c>
      <c r="L421" t="s">
        <v>380</v>
      </c>
      <c r="M421" t="s">
        <v>380</v>
      </c>
      <c r="N421" t="s">
        <v>380</v>
      </c>
      <c r="O421" t="s">
        <v>380</v>
      </c>
      <c r="P421" t="s">
        <v>768</v>
      </c>
      <c r="Q421" t="s">
        <v>768</v>
      </c>
      <c r="R421" t="s">
        <v>768</v>
      </c>
      <c r="S421" t="s">
        <v>768</v>
      </c>
      <c r="T421" t="s">
        <v>769</v>
      </c>
      <c r="U421" t="s">
        <v>769</v>
      </c>
      <c r="V421" t="s">
        <v>769</v>
      </c>
      <c r="W421" t="s">
        <v>769</v>
      </c>
      <c r="X421" t="s">
        <v>770</v>
      </c>
      <c r="Y421" t="s">
        <v>770</v>
      </c>
      <c r="Z421" t="s">
        <v>770</v>
      </c>
      <c r="AA421" t="s">
        <v>770</v>
      </c>
      <c r="AB421" t="s">
        <v>771</v>
      </c>
      <c r="AC421" t="s">
        <v>771</v>
      </c>
      <c r="AD421" t="s">
        <v>771</v>
      </c>
      <c r="AE421" t="s">
        <v>771</v>
      </c>
      <c r="AF421" t="s">
        <v>772</v>
      </c>
      <c r="AG421" t="s">
        <v>772</v>
      </c>
      <c r="AH421" t="s">
        <v>772</v>
      </c>
      <c r="AI421" t="s">
        <v>772</v>
      </c>
      <c r="AJ421" t="s">
        <v>773</v>
      </c>
      <c r="AK421" t="s">
        <v>773</v>
      </c>
      <c r="AL421" t="s">
        <v>773</v>
      </c>
      <c r="AM421" t="s">
        <v>773</v>
      </c>
      <c r="AN421" t="s">
        <v>774</v>
      </c>
      <c r="AO421" t="s">
        <v>774</v>
      </c>
      <c r="AP421" t="s">
        <v>774</v>
      </c>
      <c r="AQ421" t="s">
        <v>774</v>
      </c>
      <c r="AR421" t="s">
        <v>775</v>
      </c>
      <c r="AS421" t="s">
        <v>775</v>
      </c>
      <c r="AT421" t="s">
        <v>775</v>
      </c>
      <c r="AU421" t="s">
        <v>775</v>
      </c>
      <c r="AV421" s="194"/>
      <c r="AW421" s="194"/>
      <c r="AX421" s="17"/>
      <c r="AY421" s="9"/>
      <c r="AZ421" s="9"/>
      <c r="BA421" s="9"/>
    </row>
    <row r="422" spans="1:53" ht="15" outlineLevel="1" x14ac:dyDescent="0.25">
      <c r="A422" s="7"/>
      <c r="B422" s="8"/>
      <c r="C422" s="18"/>
      <c r="D422" s="18"/>
      <c r="E422" s="18"/>
      <c r="F422" s="27"/>
      <c r="G422" s="27" t="s">
        <v>780</v>
      </c>
      <c r="H422" t="s">
        <v>1016</v>
      </c>
      <c r="I422" t="s">
        <v>1017</v>
      </c>
      <c r="J422" t="s">
        <v>1018</v>
      </c>
      <c r="K422" t="s">
        <v>960</v>
      </c>
      <c r="L422" t="str">
        <f>H422</f>
        <v>knock</v>
      </c>
      <c r="M422" t="str">
        <f t="shared" ref="M422:AU422" si="138">I422</f>
        <v>pre-em</v>
      </c>
      <c r="N422" t="str">
        <f t="shared" si="138"/>
        <v>selective_and_spraytop</v>
      </c>
      <c r="O422" t="str">
        <f t="shared" si="138"/>
        <v>fungicide</v>
      </c>
      <c r="P422" t="str">
        <f t="shared" si="138"/>
        <v>knock</v>
      </c>
      <c r="Q422" t="str">
        <f t="shared" si="138"/>
        <v>pre-em</v>
      </c>
      <c r="R422" t="str">
        <f t="shared" si="138"/>
        <v>selective_and_spraytop</v>
      </c>
      <c r="S422" t="str">
        <f t="shared" si="138"/>
        <v>fungicide</v>
      </c>
      <c r="T422" t="str">
        <f t="shared" si="138"/>
        <v>knock</v>
      </c>
      <c r="U422" t="str">
        <f t="shared" si="138"/>
        <v>pre-em</v>
      </c>
      <c r="V422" t="str">
        <f t="shared" si="138"/>
        <v>selective_and_spraytop</v>
      </c>
      <c r="W422" t="str">
        <f t="shared" si="138"/>
        <v>fungicide</v>
      </c>
      <c r="X422" t="str">
        <f t="shared" si="138"/>
        <v>knock</v>
      </c>
      <c r="Y422" t="str">
        <f t="shared" si="138"/>
        <v>pre-em</v>
      </c>
      <c r="Z422" t="str">
        <f t="shared" si="138"/>
        <v>selective_and_spraytop</v>
      </c>
      <c r="AA422" t="str">
        <f t="shared" si="138"/>
        <v>fungicide</v>
      </c>
      <c r="AB422" t="str">
        <f t="shared" si="138"/>
        <v>knock</v>
      </c>
      <c r="AC422" t="str">
        <f t="shared" si="138"/>
        <v>pre-em</v>
      </c>
      <c r="AD422" t="str">
        <f t="shared" si="138"/>
        <v>selective_and_spraytop</v>
      </c>
      <c r="AE422" t="str">
        <f t="shared" si="138"/>
        <v>fungicide</v>
      </c>
      <c r="AF422" t="str">
        <f t="shared" si="138"/>
        <v>knock</v>
      </c>
      <c r="AG422" t="str">
        <f t="shared" si="138"/>
        <v>pre-em</v>
      </c>
      <c r="AH422" t="str">
        <f t="shared" si="138"/>
        <v>selective_and_spraytop</v>
      </c>
      <c r="AI422" t="str">
        <f t="shared" si="138"/>
        <v>fungicide</v>
      </c>
      <c r="AJ422" t="str">
        <f t="shared" si="138"/>
        <v>knock</v>
      </c>
      <c r="AK422" t="str">
        <f t="shared" si="138"/>
        <v>pre-em</v>
      </c>
      <c r="AL422" t="str">
        <f t="shared" si="138"/>
        <v>selective_and_spraytop</v>
      </c>
      <c r="AM422" t="str">
        <f t="shared" si="138"/>
        <v>fungicide</v>
      </c>
      <c r="AN422" t="str">
        <f t="shared" si="138"/>
        <v>knock</v>
      </c>
      <c r="AO422" t="str">
        <f t="shared" si="138"/>
        <v>pre-em</v>
      </c>
      <c r="AP422" t="str">
        <f t="shared" si="138"/>
        <v>selective_and_spraytop</v>
      </c>
      <c r="AQ422" t="str">
        <f t="shared" si="138"/>
        <v>fungicide</v>
      </c>
      <c r="AR422" t="str">
        <f t="shared" si="138"/>
        <v>knock</v>
      </c>
      <c r="AS422" t="str">
        <f t="shared" si="138"/>
        <v>pre-em</v>
      </c>
      <c r="AT422" t="str">
        <f t="shared" si="138"/>
        <v>selective_and_spraytop</v>
      </c>
      <c r="AU422" t="str">
        <f t="shared" si="138"/>
        <v>fungicide</v>
      </c>
      <c r="AV422" s="194"/>
      <c r="AW422" s="194"/>
      <c r="AX422" s="17"/>
      <c r="AY422" s="9"/>
      <c r="AZ422" s="9"/>
      <c r="BA422" s="9"/>
    </row>
    <row r="423" spans="1:53" ht="15" outlineLevel="1" x14ac:dyDescent="0.25">
      <c r="A423" s="7"/>
      <c r="B423" s="8"/>
      <c r="C423" s="18"/>
      <c r="D423" s="18"/>
      <c r="E423" s="18"/>
      <c r="F423" s="27"/>
      <c r="G423" s="27" t="str">
        <f t="shared" ref="G423:G454" si="139">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5" outlineLevel="1" x14ac:dyDescent="0.25">
      <c r="A424" s="7"/>
      <c r="B424" s="8"/>
      <c r="C424" s="18"/>
      <c r="D424" s="18"/>
      <c r="E424" s="18"/>
      <c r="F424" s="27"/>
      <c r="G424" s="27" t="str">
        <f t="shared" si="139"/>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5" outlineLevel="1" x14ac:dyDescent="0.25">
      <c r="A425" s="7"/>
      <c r="B425" s="8"/>
      <c r="C425" s="18"/>
      <c r="D425" s="18"/>
      <c r="E425" s="18"/>
      <c r="F425" s="27"/>
      <c r="G425" s="27" t="str">
        <f t="shared" si="139"/>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5" outlineLevel="1" x14ac:dyDescent="0.25">
      <c r="A426" s="7"/>
      <c r="B426" s="8"/>
      <c r="C426" s="18"/>
      <c r="D426" s="18"/>
      <c r="E426" s="18"/>
      <c r="F426" s="27"/>
      <c r="G426" s="27" t="str">
        <f t="shared" si="139"/>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5" outlineLevel="1" x14ac:dyDescent="0.25">
      <c r="A427" s="7"/>
      <c r="B427" s="8"/>
      <c r="C427" s="18"/>
      <c r="D427" s="18"/>
      <c r="E427" s="18"/>
      <c r="F427" s="27"/>
      <c r="G427" s="27" t="str">
        <f t="shared" si="139"/>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5" outlineLevel="1" x14ac:dyDescent="0.25">
      <c r="A428" s="7"/>
      <c r="B428" s="8"/>
      <c r="C428" s="18"/>
      <c r="D428" s="18"/>
      <c r="E428" s="18"/>
      <c r="F428" s="27"/>
      <c r="G428" s="27" t="str">
        <f t="shared" si="139"/>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5" outlineLevel="1" x14ac:dyDescent="0.25">
      <c r="A429" s="7"/>
      <c r="B429" s="8"/>
      <c r="C429" s="18"/>
      <c r="D429" s="18"/>
      <c r="E429" s="18"/>
      <c r="F429" s="27"/>
      <c r="G429" s="27" t="str">
        <f t="shared" si="139"/>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5" outlineLevel="1" x14ac:dyDescent="0.25">
      <c r="A430" s="7"/>
      <c r="B430" s="8"/>
      <c r="C430" s="18"/>
      <c r="D430" s="18"/>
      <c r="E430" s="18"/>
      <c r="F430" s="27"/>
      <c r="G430" s="27" t="str">
        <f t="shared" si="139"/>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5" outlineLevel="1" x14ac:dyDescent="0.25">
      <c r="A431" s="7"/>
      <c r="B431" s="8"/>
      <c r="C431" s="18"/>
      <c r="D431" s="18"/>
      <c r="E431" s="18"/>
      <c r="F431" s="27"/>
      <c r="G431" s="27" t="str">
        <f t="shared" si="139"/>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5" outlineLevel="1" x14ac:dyDescent="0.25">
      <c r="A432" s="7"/>
      <c r="B432" s="8"/>
      <c r="C432" s="18"/>
      <c r="D432" s="18"/>
      <c r="E432" s="18"/>
      <c r="F432" s="27"/>
      <c r="G432" s="27" t="str">
        <f t="shared" si="139"/>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5" outlineLevel="1" x14ac:dyDescent="0.25">
      <c r="A433" s="7"/>
      <c r="B433" s="8"/>
      <c r="C433" s="18"/>
      <c r="D433" s="18"/>
      <c r="E433" s="18"/>
      <c r="F433" s="27"/>
      <c r="G433" s="27" t="str">
        <f t="shared" si="139"/>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5" outlineLevel="1" x14ac:dyDescent="0.25">
      <c r="A434" s="7"/>
      <c r="B434" s="8"/>
      <c r="C434" s="18"/>
      <c r="D434" s="18"/>
      <c r="E434" s="18"/>
      <c r="F434" s="27"/>
      <c r="G434" s="27" t="str">
        <f t="shared" si="139"/>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5" outlineLevel="1" x14ac:dyDescent="0.25">
      <c r="A435" s="7"/>
      <c r="B435" s="8"/>
      <c r="C435" s="18"/>
      <c r="D435" s="18"/>
      <c r="E435" s="18"/>
      <c r="F435" s="27"/>
      <c r="G435" s="27" t="str">
        <f t="shared" si="139"/>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5" outlineLevel="1" x14ac:dyDescent="0.25">
      <c r="A436" s="7"/>
      <c r="B436" s="8"/>
      <c r="C436" s="18"/>
      <c r="D436" s="18"/>
      <c r="E436" s="18"/>
      <c r="F436" s="27"/>
      <c r="G436" s="27" t="str">
        <f t="shared" si="139"/>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5" outlineLevel="1" x14ac:dyDescent="0.25">
      <c r="A437" s="7"/>
      <c r="B437" s="8"/>
      <c r="C437" s="18"/>
      <c r="D437" s="18"/>
      <c r="E437" s="18"/>
      <c r="F437" s="27"/>
      <c r="G437" s="27" t="str">
        <f t="shared" si="139"/>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5" outlineLevel="1" x14ac:dyDescent="0.25">
      <c r="A438" s="7"/>
      <c r="B438" s="8"/>
      <c r="C438" s="18"/>
      <c r="D438" s="18"/>
      <c r="E438" s="18"/>
      <c r="F438" s="27"/>
      <c r="G438" s="27" t="str">
        <f t="shared" si="139"/>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5" outlineLevel="1" x14ac:dyDescent="0.25">
      <c r="A439" s="7"/>
      <c r="B439" s="8"/>
      <c r="C439" s="18"/>
      <c r="D439" s="18"/>
      <c r="E439" s="18"/>
      <c r="F439" s="27"/>
      <c r="G439" s="27" t="str">
        <f t="shared" si="139"/>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5" outlineLevel="1" x14ac:dyDescent="0.25">
      <c r="A440" s="7"/>
      <c r="B440" s="8"/>
      <c r="C440" s="18"/>
      <c r="D440" s="18"/>
      <c r="E440" s="18"/>
      <c r="F440" s="27"/>
      <c r="G440" s="27" t="str">
        <f t="shared" si="139"/>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5" outlineLevel="1" x14ac:dyDescent="0.25">
      <c r="A441" s="7"/>
      <c r="B441" s="8"/>
      <c r="C441" s="18"/>
      <c r="D441" s="18"/>
      <c r="E441" s="18"/>
      <c r="F441" s="27"/>
      <c r="G441" s="27" t="str">
        <f t="shared" si="139"/>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5" outlineLevel="1" x14ac:dyDescent="0.25">
      <c r="A442" s="7"/>
      <c r="B442" s="8"/>
      <c r="C442" s="18"/>
      <c r="D442" s="18"/>
      <c r="E442" s="18"/>
      <c r="F442" s="27"/>
      <c r="G442" s="27" t="str">
        <f t="shared" si="139"/>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5" outlineLevel="1" x14ac:dyDescent="0.25">
      <c r="A443" s="7"/>
      <c r="B443" s="8"/>
      <c r="C443" s="18"/>
      <c r="D443" s="18"/>
      <c r="E443" s="18"/>
      <c r="F443" s="27"/>
      <c r="G443" s="27" t="str">
        <f t="shared" si="139"/>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5" outlineLevel="1" x14ac:dyDescent="0.25">
      <c r="A444" s="7"/>
      <c r="B444" s="8"/>
      <c r="C444" s="18"/>
      <c r="D444" s="18"/>
      <c r="E444" s="18"/>
      <c r="F444" s="27"/>
      <c r="G444" s="27" t="str">
        <f t="shared" si="139"/>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5" outlineLevel="1" x14ac:dyDescent="0.25">
      <c r="A445" s="7"/>
      <c r="B445" s="8"/>
      <c r="C445" s="18"/>
      <c r="D445" s="18"/>
      <c r="E445" s="18"/>
      <c r="F445" s="27"/>
      <c r="G445" s="27" t="str">
        <f t="shared" si="139"/>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5" outlineLevel="1" x14ac:dyDescent="0.25">
      <c r="A446" s="7"/>
      <c r="B446" s="8"/>
      <c r="C446" s="18"/>
      <c r="D446" s="18"/>
      <c r="E446" s="18"/>
      <c r="F446" s="27"/>
      <c r="G446" s="27" t="str">
        <f t="shared" si="139"/>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5" outlineLevel="1" x14ac:dyDescent="0.25">
      <c r="A447" s="7"/>
      <c r="B447" s="8"/>
      <c r="C447" s="18"/>
      <c r="D447" s="18"/>
      <c r="E447" s="18"/>
      <c r="F447" s="27"/>
      <c r="G447" s="27" t="str">
        <f t="shared" si="139"/>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5" outlineLevel="1" x14ac:dyDescent="0.25">
      <c r="A448" s="7"/>
      <c r="B448" s="8"/>
      <c r="C448" s="18"/>
      <c r="D448" s="18"/>
      <c r="E448" s="18"/>
      <c r="F448" s="27"/>
      <c r="G448" s="27" t="str">
        <f t="shared" si="139"/>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5" outlineLevel="1" x14ac:dyDescent="0.25">
      <c r="A449" s="7"/>
      <c r="B449" s="8"/>
      <c r="C449" s="18"/>
      <c r="D449" s="18"/>
      <c r="E449" s="18"/>
      <c r="F449" s="27"/>
      <c r="G449" s="27" t="str">
        <f t="shared" si="139"/>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5" outlineLevel="1" x14ac:dyDescent="0.25">
      <c r="A450" s="7"/>
      <c r="B450" s="8"/>
      <c r="C450" s="18"/>
      <c r="D450" s="18"/>
      <c r="E450" s="18"/>
      <c r="F450" s="27"/>
      <c r="G450" s="27" t="str">
        <f t="shared" si="139"/>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5" outlineLevel="1" x14ac:dyDescent="0.25">
      <c r="A451" s="7"/>
      <c r="B451" s="8"/>
      <c r="C451" s="18"/>
      <c r="D451" s="18"/>
      <c r="E451" s="18"/>
      <c r="F451" s="27"/>
      <c r="G451" s="27" t="str">
        <f t="shared" si="139"/>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5" outlineLevel="1" x14ac:dyDescent="0.25">
      <c r="A452" s="7"/>
      <c r="B452" s="8"/>
      <c r="C452" s="18"/>
      <c r="D452" s="18"/>
      <c r="E452" s="18"/>
      <c r="F452" s="27"/>
      <c r="G452" s="27" t="str">
        <f t="shared" si="139"/>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5" outlineLevel="1" x14ac:dyDescent="0.25">
      <c r="A453" s="7"/>
      <c r="B453" s="8"/>
      <c r="C453" s="18"/>
      <c r="D453" s="18"/>
      <c r="E453" s="18"/>
      <c r="F453" s="27"/>
      <c r="G453" s="27" t="str">
        <f t="shared" si="139"/>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5" outlineLevel="1" x14ac:dyDescent="0.25">
      <c r="A454" s="7"/>
      <c r="B454" s="8"/>
      <c r="C454" s="18"/>
      <c r="D454" s="18"/>
      <c r="E454" s="18"/>
      <c r="F454" s="27"/>
      <c r="G454" s="27" t="str">
        <f t="shared" si="139"/>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5" outlineLevel="1" x14ac:dyDescent="0.25">
      <c r="A455" s="7"/>
      <c r="B455" s="8"/>
      <c r="C455" s="18"/>
      <c r="D455" s="18"/>
      <c r="E455" s="18"/>
      <c r="F455" s="27"/>
      <c r="G455" s="27" t="str">
        <f t="shared" ref="G455:G480" si="140">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5" outlineLevel="1" x14ac:dyDescent="0.25">
      <c r="A456" s="7"/>
      <c r="B456" s="8"/>
      <c r="C456" s="18"/>
      <c r="D456" s="18"/>
      <c r="E456" s="18"/>
      <c r="F456" s="27"/>
      <c r="G456" s="27" t="str">
        <f t="shared" si="140"/>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5" outlineLevel="1" x14ac:dyDescent="0.25">
      <c r="A457" s="7"/>
      <c r="B457" s="8"/>
      <c r="C457" s="18"/>
      <c r="D457" s="18"/>
      <c r="E457" s="18"/>
      <c r="F457" s="27"/>
      <c r="G457" s="27" t="str">
        <f t="shared" si="140"/>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5" outlineLevel="1" x14ac:dyDescent="0.25">
      <c r="A458" s="7"/>
      <c r="B458" s="8"/>
      <c r="C458" s="18"/>
      <c r="D458" s="18"/>
      <c r="E458" s="18"/>
      <c r="F458" s="27"/>
      <c r="G458" s="27" t="str">
        <f t="shared" si="140"/>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5" outlineLevel="1" x14ac:dyDescent="0.25">
      <c r="A459" s="7"/>
      <c r="B459" s="8"/>
      <c r="C459" s="18"/>
      <c r="D459" s="18"/>
      <c r="E459" s="18"/>
      <c r="F459" s="27"/>
      <c r="G459" s="27" t="str">
        <f t="shared" si="140"/>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5" outlineLevel="1" x14ac:dyDescent="0.25">
      <c r="A460" s="7"/>
      <c r="B460" s="8"/>
      <c r="C460" s="18"/>
      <c r="D460" s="18"/>
      <c r="E460" s="18"/>
      <c r="F460" s="27"/>
      <c r="G460" s="27" t="str">
        <f t="shared" si="140"/>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5" outlineLevel="1" x14ac:dyDescent="0.25">
      <c r="A461" s="7"/>
      <c r="B461" s="8"/>
      <c r="C461" s="18"/>
      <c r="D461" s="18"/>
      <c r="E461" s="18"/>
      <c r="F461" s="27"/>
      <c r="G461" s="27" t="str">
        <f t="shared" si="140"/>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5" outlineLevel="1" x14ac:dyDescent="0.25">
      <c r="A462" s="7"/>
      <c r="B462" s="8"/>
      <c r="C462" s="18"/>
      <c r="D462" s="18"/>
      <c r="E462" s="18"/>
      <c r="F462" s="27"/>
      <c r="G462" s="27" t="str">
        <f t="shared" si="140"/>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5" outlineLevel="1" x14ac:dyDescent="0.25">
      <c r="A463" s="7"/>
      <c r="B463" s="8"/>
      <c r="C463" s="18"/>
      <c r="D463" s="18"/>
      <c r="E463" s="18"/>
      <c r="F463" s="27"/>
      <c r="G463" s="27" t="str">
        <f t="shared" si="140"/>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5" outlineLevel="1" x14ac:dyDescent="0.25">
      <c r="A464" s="7"/>
      <c r="B464" s="8"/>
      <c r="C464" s="18"/>
      <c r="D464" s="18"/>
      <c r="E464" s="18"/>
      <c r="F464" s="27"/>
      <c r="G464" s="27" t="str">
        <f t="shared" si="140"/>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5" outlineLevel="1" x14ac:dyDescent="0.25">
      <c r="A465" s="7"/>
      <c r="B465" s="8"/>
      <c r="C465" s="18"/>
      <c r="D465" s="18"/>
      <c r="E465" s="18"/>
      <c r="F465" s="27"/>
      <c r="G465" s="27" t="str">
        <f t="shared" si="140"/>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5" outlineLevel="1" x14ac:dyDescent="0.25">
      <c r="A466" s="7"/>
      <c r="B466" s="8"/>
      <c r="C466" s="18"/>
      <c r="D466" s="18"/>
      <c r="E466" s="18"/>
      <c r="F466" s="27"/>
      <c r="G466" s="27" t="str">
        <f t="shared" si="140"/>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5" outlineLevel="1" x14ac:dyDescent="0.25">
      <c r="A467" s="7"/>
      <c r="B467" s="8"/>
      <c r="C467" s="18"/>
      <c r="D467" s="18"/>
      <c r="E467" s="18"/>
      <c r="F467" s="27"/>
      <c r="G467" s="27" t="str">
        <f t="shared" si="140"/>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5" outlineLevel="1" x14ac:dyDescent="0.25">
      <c r="A468" s="7"/>
      <c r="B468" s="8"/>
      <c r="C468" s="18"/>
      <c r="D468" s="18"/>
      <c r="E468" s="18"/>
      <c r="F468" s="27"/>
      <c r="G468" s="27" t="str">
        <f t="shared" si="140"/>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5" outlineLevel="1" x14ac:dyDescent="0.25">
      <c r="A469" s="7"/>
      <c r="B469" s="8"/>
      <c r="C469" s="18"/>
      <c r="D469" s="18"/>
      <c r="E469" s="18"/>
      <c r="F469" s="27"/>
      <c r="G469" s="27" t="str">
        <f t="shared" si="140"/>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5" outlineLevel="1" x14ac:dyDescent="0.25">
      <c r="A470" s="7"/>
      <c r="B470" s="8"/>
      <c r="C470" s="18"/>
      <c r="D470" s="18"/>
      <c r="E470" s="18"/>
      <c r="F470" s="27"/>
      <c r="G470" s="27" t="str">
        <f t="shared" si="140"/>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5" outlineLevel="1" x14ac:dyDescent="0.25">
      <c r="A471" s="7"/>
      <c r="B471" s="8"/>
      <c r="C471" s="18"/>
      <c r="D471" s="18"/>
      <c r="E471" s="18"/>
      <c r="F471" s="27"/>
      <c r="G471" s="27" t="str">
        <f t="shared" si="140"/>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5" outlineLevel="1" x14ac:dyDescent="0.25">
      <c r="A472" s="7"/>
      <c r="B472" s="8"/>
      <c r="C472" s="18"/>
      <c r="D472" s="18"/>
      <c r="E472" s="18"/>
      <c r="F472" s="27"/>
      <c r="G472" s="27" t="str">
        <f t="shared" si="140"/>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5" outlineLevel="1" x14ac:dyDescent="0.25">
      <c r="A473" s="7"/>
      <c r="B473" s="8"/>
      <c r="C473" s="18"/>
      <c r="D473" s="18"/>
      <c r="E473" s="18"/>
      <c r="F473" s="27"/>
      <c r="G473" s="27" t="str">
        <f t="shared" si="140"/>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5" outlineLevel="1" x14ac:dyDescent="0.25">
      <c r="A474" s="7"/>
      <c r="B474" s="8"/>
      <c r="C474" s="18"/>
      <c r="D474" s="18"/>
      <c r="E474" s="18"/>
      <c r="F474" s="27"/>
      <c r="G474" s="27" t="str">
        <f t="shared" si="140"/>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5" outlineLevel="1" x14ac:dyDescent="0.25">
      <c r="A475" s="7"/>
      <c r="B475" s="8"/>
      <c r="C475" s="18"/>
      <c r="D475" s="18"/>
      <c r="E475" s="18"/>
      <c r="F475" s="27"/>
      <c r="G475" s="27" t="str">
        <f t="shared" si="140"/>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5" outlineLevel="1" x14ac:dyDescent="0.25">
      <c r="A476" s="7"/>
      <c r="B476" s="8"/>
      <c r="C476" s="18"/>
      <c r="D476" s="18"/>
      <c r="E476" s="18"/>
      <c r="F476" s="27"/>
      <c r="G476" s="27" t="str">
        <f t="shared" si="140"/>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5" outlineLevel="1" x14ac:dyDescent="0.25">
      <c r="A477" s="7"/>
      <c r="B477" s="8"/>
      <c r="C477" s="18"/>
      <c r="D477" s="18"/>
      <c r="E477" s="18"/>
      <c r="F477" s="27"/>
      <c r="G477" s="27" t="str">
        <f t="shared" si="140"/>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5" outlineLevel="1" x14ac:dyDescent="0.25">
      <c r="A478" s="7"/>
      <c r="B478" s="8"/>
      <c r="C478" s="18"/>
      <c r="D478" s="18"/>
      <c r="E478" s="18"/>
      <c r="F478" s="27"/>
      <c r="G478" s="27" t="str">
        <f t="shared" si="140"/>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5" outlineLevel="1" x14ac:dyDescent="0.25">
      <c r="A479" s="7"/>
      <c r="B479" s="8"/>
      <c r="C479" s="18"/>
      <c r="D479" s="18"/>
      <c r="E479" s="18"/>
      <c r="F479" s="27"/>
      <c r="G479" s="27" t="str">
        <f t="shared" si="140"/>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5" outlineLevel="1" x14ac:dyDescent="0.25">
      <c r="A480" s="7"/>
      <c r="B480" s="8"/>
      <c r="C480" s="18"/>
      <c r="D480" s="18"/>
      <c r="E480" s="18"/>
      <c r="F480" s="27"/>
      <c r="G480" s="27" t="str">
        <f t="shared" si="140"/>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5" outlineLevel="1" x14ac:dyDescent="0.25">
      <c r="A481" s="7"/>
      <c r="B481" s="8"/>
      <c r="C481" s="18"/>
      <c r="D481" s="18"/>
      <c r="E481" s="18"/>
      <c r="F481" s="27"/>
      <c r="G481" s="27" t="str">
        <f t="shared" ref="G481:G488" si="141">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5" outlineLevel="1" x14ac:dyDescent="0.25">
      <c r="A482" s="7"/>
      <c r="B482" s="8"/>
      <c r="C482" s="18"/>
      <c r="D482" s="18"/>
      <c r="E482" s="18"/>
      <c r="F482" s="27"/>
      <c r="G482" s="27" t="str">
        <f t="shared" si="141"/>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5" outlineLevel="1" x14ac:dyDescent="0.25">
      <c r="A483" s="7"/>
      <c r="B483" s="8"/>
      <c r="C483" s="18"/>
      <c r="D483" s="18"/>
      <c r="E483" s="18"/>
      <c r="F483" s="27"/>
      <c r="G483" s="27" t="str">
        <f t="shared" si="141"/>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5" outlineLevel="1" x14ac:dyDescent="0.25">
      <c r="A484" s="7"/>
      <c r="B484" s="8"/>
      <c r="C484" s="18"/>
      <c r="D484" s="18"/>
      <c r="E484" s="18"/>
      <c r="F484" s="27"/>
      <c r="G484" s="27" t="str">
        <f t="shared" si="141"/>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5" outlineLevel="1" x14ac:dyDescent="0.25">
      <c r="A485" s="7"/>
      <c r="B485" s="8"/>
      <c r="C485" s="18"/>
      <c r="D485" s="18"/>
      <c r="E485" s="18"/>
      <c r="F485" s="27"/>
      <c r="G485" s="27" t="str">
        <f t="shared" si="141"/>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5" outlineLevel="1" x14ac:dyDescent="0.25">
      <c r="A486" s="7"/>
      <c r="B486" s="8"/>
      <c r="C486" s="18"/>
      <c r="D486" s="18"/>
      <c r="E486" s="18"/>
      <c r="F486" s="27"/>
      <c r="G486" s="27" t="str">
        <f t="shared" si="141"/>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5" outlineLevel="1" x14ac:dyDescent="0.25">
      <c r="A487" s="7"/>
      <c r="B487" s="8"/>
      <c r="C487" s="18"/>
      <c r="D487" s="18"/>
      <c r="E487" s="18"/>
      <c r="F487" s="27"/>
      <c r="G487" s="27" t="str">
        <f t="shared" si="141"/>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5" outlineLevel="1" x14ac:dyDescent="0.25">
      <c r="A488" s="7"/>
      <c r="B488" s="8"/>
      <c r="C488" s="18"/>
      <c r="D488" s="18"/>
      <c r="E488" s="18"/>
      <c r="F488" s="27"/>
      <c r="G488" s="27" t="str">
        <f t="shared" si="141"/>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5" outlineLevel="1" x14ac:dyDescent="0.25">
      <c r="A489" s="7"/>
      <c r="B489" s="8"/>
      <c r="C489" s="18"/>
      <c r="D489" s="18"/>
      <c r="E489" s="18"/>
      <c r="F489" s="27"/>
      <c r="G489" s="27" t="str">
        <f t="shared" ref="G489:G500" si="142">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5" outlineLevel="1" x14ac:dyDescent="0.25">
      <c r="A490" s="7"/>
      <c r="B490" s="8"/>
      <c r="C490" s="18"/>
      <c r="D490" s="18"/>
      <c r="E490" s="18"/>
      <c r="F490" s="27"/>
      <c r="G490" s="27" t="str">
        <f t="shared" si="142"/>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5" outlineLevel="1" x14ac:dyDescent="0.25">
      <c r="A491" s="7"/>
      <c r="B491" s="8"/>
      <c r="C491" s="18"/>
      <c r="D491" s="18"/>
      <c r="E491" s="18"/>
      <c r="F491" s="27"/>
      <c r="G491" s="27" t="str">
        <f t="shared" si="142"/>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5" outlineLevel="1" x14ac:dyDescent="0.25">
      <c r="A492" s="7"/>
      <c r="B492" s="8"/>
      <c r="C492" s="18"/>
      <c r="D492" s="18"/>
      <c r="E492" s="18"/>
      <c r="F492" s="27"/>
      <c r="G492" s="27" t="str">
        <f t="shared" si="142"/>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5" outlineLevel="1" x14ac:dyDescent="0.25">
      <c r="A493" s="7"/>
      <c r="B493" s="8"/>
      <c r="C493" s="18"/>
      <c r="D493" s="18"/>
      <c r="E493" s="18"/>
      <c r="F493" s="27"/>
      <c r="G493" s="27" t="str">
        <f t="shared" si="142"/>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5" outlineLevel="1" x14ac:dyDescent="0.25">
      <c r="A494" s="7"/>
      <c r="B494" s="8"/>
      <c r="C494" s="18"/>
      <c r="D494" s="18"/>
      <c r="E494" s="18"/>
      <c r="F494" s="27"/>
      <c r="G494" s="27" t="str">
        <f t="shared" si="142"/>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5" outlineLevel="1" x14ac:dyDescent="0.25">
      <c r="A495" s="7"/>
      <c r="B495" s="8"/>
      <c r="C495" s="18"/>
      <c r="D495" s="18"/>
      <c r="E495" s="18"/>
      <c r="F495" s="27"/>
      <c r="G495" s="27" t="str">
        <f t="shared" si="142"/>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5" outlineLevel="1" x14ac:dyDescent="0.25">
      <c r="A496" s="7"/>
      <c r="B496" s="8"/>
      <c r="C496" s="18"/>
      <c r="D496" s="18"/>
      <c r="E496" s="18"/>
      <c r="F496" s="27"/>
      <c r="G496" s="27" t="str">
        <f t="shared" si="142"/>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5" outlineLevel="1" x14ac:dyDescent="0.25">
      <c r="A497" s="7"/>
      <c r="B497" s="8"/>
      <c r="C497" s="18"/>
      <c r="D497" s="18"/>
      <c r="E497" s="18"/>
      <c r="F497" s="27"/>
      <c r="G497" s="27" t="str">
        <f t="shared" si="142"/>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5" outlineLevel="1" x14ac:dyDescent="0.25">
      <c r="A498" s="7"/>
      <c r="B498" s="8"/>
      <c r="C498" s="18"/>
      <c r="D498" s="18"/>
      <c r="E498" s="18"/>
      <c r="F498" s="27"/>
      <c r="G498" s="27" t="str">
        <f t="shared" si="142"/>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5" outlineLevel="1" x14ac:dyDescent="0.25">
      <c r="A499" s="7"/>
      <c r="B499" s="8"/>
      <c r="C499" s="18"/>
      <c r="D499" s="18"/>
      <c r="E499" s="18"/>
      <c r="F499" s="27"/>
      <c r="G499" s="27" t="str">
        <f t="shared" si="142"/>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5" outlineLevel="1" x14ac:dyDescent="0.25">
      <c r="A500" s="7"/>
      <c r="B500" s="8"/>
      <c r="C500" s="18"/>
      <c r="D500" s="18"/>
      <c r="E500" s="18"/>
      <c r="F500" s="27"/>
      <c r="G500" s="27" t="str">
        <f t="shared" si="142"/>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5" outlineLevel="1" x14ac:dyDescent="0.25">
      <c r="A501" s="7"/>
      <c r="B501" s="8"/>
      <c r="C501" s="18"/>
      <c r="D501" s="18"/>
      <c r="E501" s="18"/>
      <c r="F501" s="27"/>
      <c r="G501" s="27" t="str">
        <f t="shared" ref="G501" si="143">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5" outlineLevel="1" x14ac:dyDescent="0.2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5" outlineLevel="1" x14ac:dyDescent="0.2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5" outlineLevel="1" x14ac:dyDescent="0.25">
      <c r="A504" s="7"/>
      <c r="B504" s="8"/>
      <c r="C504" s="18"/>
      <c r="D504" s="18"/>
      <c r="E504" s="18"/>
      <c r="F504" s="27"/>
      <c r="G504" s="491" t="s">
        <v>1182</v>
      </c>
      <c r="J504" t="s">
        <v>380</v>
      </c>
      <c r="K504" t="s">
        <v>768</v>
      </c>
      <c r="L504" t="s">
        <v>769</v>
      </c>
      <c r="M504" t="s">
        <v>770</v>
      </c>
      <c r="N504" t="s">
        <v>771</v>
      </c>
      <c r="O504" t="s">
        <v>772</v>
      </c>
      <c r="P504" t="s">
        <v>773</v>
      </c>
      <c r="Q504" t="s">
        <v>774</v>
      </c>
      <c r="R504" t="s">
        <v>775</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5" outlineLevel="1" x14ac:dyDescent="0.25">
      <c r="A505" s="7"/>
      <c r="B505" s="8"/>
      <c r="C505" s="18"/>
      <c r="D505" s="18"/>
      <c r="E505" s="18"/>
      <c r="F505" s="27"/>
      <c r="G505" s="491"/>
      <c r="I505" t="s">
        <v>1022</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5" outlineLevel="1" x14ac:dyDescent="0.2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5" outlineLevel="1" x14ac:dyDescent="0.25">
      <c r="A507" s="7"/>
      <c r="B507" s="8"/>
      <c r="C507" s="18"/>
      <c r="D507" s="18"/>
      <c r="E507" s="18"/>
      <c r="F507" s="27"/>
      <c r="G507" s="27" t="s">
        <v>781</v>
      </c>
      <c r="H507" t="s">
        <v>796</v>
      </c>
      <c r="I507" t="s">
        <v>796</v>
      </c>
      <c r="J507" t="s">
        <v>796</v>
      </c>
      <c r="K507" t="s">
        <v>796</v>
      </c>
      <c r="L507" t="s">
        <v>380</v>
      </c>
      <c r="M507" t="s">
        <v>380</v>
      </c>
      <c r="N507" t="s">
        <v>380</v>
      </c>
      <c r="O507" t="s">
        <v>380</v>
      </c>
      <c r="P507" t="s">
        <v>768</v>
      </c>
      <c r="Q507" t="s">
        <v>768</v>
      </c>
      <c r="R507" t="s">
        <v>768</v>
      </c>
      <c r="S507" t="s">
        <v>768</v>
      </c>
      <c r="T507" t="s">
        <v>769</v>
      </c>
      <c r="U507" t="s">
        <v>769</v>
      </c>
      <c r="V507" t="s">
        <v>769</v>
      </c>
      <c r="W507" t="s">
        <v>769</v>
      </c>
      <c r="X507" t="s">
        <v>770</v>
      </c>
      <c r="Y507" t="s">
        <v>770</v>
      </c>
      <c r="Z507" t="s">
        <v>770</v>
      </c>
      <c r="AA507" t="s">
        <v>770</v>
      </c>
      <c r="AB507" t="s">
        <v>771</v>
      </c>
      <c r="AC507" t="s">
        <v>771</v>
      </c>
      <c r="AD507" t="s">
        <v>771</v>
      </c>
      <c r="AE507" t="s">
        <v>771</v>
      </c>
      <c r="AF507" t="s">
        <v>772</v>
      </c>
      <c r="AG507" t="s">
        <v>772</v>
      </c>
      <c r="AH507" t="s">
        <v>772</v>
      </c>
      <c r="AI507" t="s">
        <v>772</v>
      </c>
      <c r="AJ507" t="s">
        <v>773</v>
      </c>
      <c r="AK507" t="s">
        <v>773</v>
      </c>
      <c r="AL507" t="s">
        <v>773</v>
      </c>
      <c r="AM507" t="s">
        <v>773</v>
      </c>
      <c r="AN507" t="s">
        <v>774</v>
      </c>
      <c r="AO507" t="s">
        <v>774</v>
      </c>
      <c r="AP507" t="s">
        <v>774</v>
      </c>
      <c r="AQ507" t="s">
        <v>774</v>
      </c>
      <c r="AR507" t="s">
        <v>775</v>
      </c>
      <c r="AS507" t="s">
        <v>775</v>
      </c>
      <c r="AT507" t="s">
        <v>775</v>
      </c>
      <c r="AU507" t="s">
        <v>775</v>
      </c>
      <c r="AV507" s="194"/>
      <c r="AW507" s="194"/>
      <c r="AX507" s="17"/>
      <c r="AY507" s="9"/>
      <c r="AZ507" s="9"/>
      <c r="BA507" s="9"/>
    </row>
    <row r="508" spans="1:53" ht="15" outlineLevel="1" x14ac:dyDescent="0.25">
      <c r="A508" s="7"/>
      <c r="B508" s="8"/>
      <c r="C508" s="18"/>
      <c r="D508" s="18"/>
      <c r="E508" s="18"/>
      <c r="F508" s="27"/>
      <c r="G508" s="27" t="s">
        <v>60</v>
      </c>
      <c r="H508" t="s">
        <v>745</v>
      </c>
      <c r="I508" t="s">
        <v>1152</v>
      </c>
      <c r="J508" t="s">
        <v>1153</v>
      </c>
      <c r="K508" t="s">
        <v>747</v>
      </c>
      <c r="L508" t="str">
        <f>H508</f>
        <v>early</v>
      </c>
      <c r="M508" t="str">
        <f t="shared" ref="M508:AU508" si="144">I508</f>
        <v>at_seeding</v>
      </c>
      <c r="N508" t="str">
        <f t="shared" si="144"/>
        <v>mid</v>
      </c>
      <c r="O508" t="str">
        <f t="shared" si="144"/>
        <v>late</v>
      </c>
      <c r="P508" t="str">
        <f t="shared" si="144"/>
        <v>early</v>
      </c>
      <c r="Q508" t="str">
        <f t="shared" si="144"/>
        <v>at_seeding</v>
      </c>
      <c r="R508" t="str">
        <f t="shared" si="144"/>
        <v>mid</v>
      </c>
      <c r="S508" t="str">
        <f t="shared" si="144"/>
        <v>late</v>
      </c>
      <c r="T508" t="str">
        <f t="shared" si="144"/>
        <v>early</v>
      </c>
      <c r="U508" t="str">
        <f t="shared" si="144"/>
        <v>at_seeding</v>
      </c>
      <c r="V508" t="str">
        <f t="shared" si="144"/>
        <v>mid</v>
      </c>
      <c r="W508" t="str">
        <f t="shared" si="144"/>
        <v>late</v>
      </c>
      <c r="X508" t="str">
        <f t="shared" si="144"/>
        <v>early</v>
      </c>
      <c r="Y508" t="str">
        <f t="shared" si="144"/>
        <v>at_seeding</v>
      </c>
      <c r="Z508" t="str">
        <f t="shared" si="144"/>
        <v>mid</v>
      </c>
      <c r="AA508" t="str">
        <f t="shared" si="144"/>
        <v>late</v>
      </c>
      <c r="AB508" t="str">
        <f t="shared" si="144"/>
        <v>early</v>
      </c>
      <c r="AC508" t="str">
        <f t="shared" si="144"/>
        <v>at_seeding</v>
      </c>
      <c r="AD508" t="str">
        <f t="shared" si="144"/>
        <v>mid</v>
      </c>
      <c r="AE508" t="str">
        <f t="shared" si="144"/>
        <v>late</v>
      </c>
      <c r="AF508" t="str">
        <f t="shared" si="144"/>
        <v>early</v>
      </c>
      <c r="AG508" t="str">
        <f t="shared" si="144"/>
        <v>at_seeding</v>
      </c>
      <c r="AH508" t="str">
        <f t="shared" si="144"/>
        <v>mid</v>
      </c>
      <c r="AI508" t="str">
        <f t="shared" si="144"/>
        <v>late</v>
      </c>
      <c r="AJ508" t="str">
        <f t="shared" si="144"/>
        <v>early</v>
      </c>
      <c r="AK508" t="str">
        <f t="shared" si="144"/>
        <v>at_seeding</v>
      </c>
      <c r="AL508" t="str">
        <f t="shared" si="144"/>
        <v>mid</v>
      </c>
      <c r="AM508" t="str">
        <f t="shared" si="144"/>
        <v>late</v>
      </c>
      <c r="AN508" t="str">
        <f t="shared" si="144"/>
        <v>early</v>
      </c>
      <c r="AO508" t="str">
        <f t="shared" si="144"/>
        <v>at_seeding</v>
      </c>
      <c r="AP508" t="str">
        <f t="shared" si="144"/>
        <v>mid</v>
      </c>
      <c r="AQ508" t="str">
        <f t="shared" si="144"/>
        <v>late</v>
      </c>
      <c r="AR508" t="str">
        <f t="shared" si="144"/>
        <v>early</v>
      </c>
      <c r="AS508" t="str">
        <f t="shared" si="144"/>
        <v>at_seeding</v>
      </c>
      <c r="AT508" t="str">
        <f t="shared" si="144"/>
        <v>mid</v>
      </c>
      <c r="AU508" t="str">
        <f t="shared" si="144"/>
        <v>late</v>
      </c>
      <c r="AV508" s="194"/>
      <c r="AW508" s="194"/>
      <c r="AX508" s="17"/>
      <c r="AY508" s="9"/>
      <c r="AZ508" s="9"/>
      <c r="BA508" s="9"/>
    </row>
    <row r="509" spans="1:53" ht="15" outlineLevel="1" x14ac:dyDescent="0.25">
      <c r="A509" s="7"/>
      <c r="B509" s="8"/>
      <c r="C509" s="18"/>
      <c r="D509" s="18"/>
      <c r="E509" s="18"/>
      <c r="F509" s="27"/>
      <c r="G509" s="27" t="str">
        <f t="shared" ref="G509:G540" si="145">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5" outlineLevel="1" x14ac:dyDescent="0.25">
      <c r="A510" s="7"/>
      <c r="B510" s="8"/>
      <c r="C510" s="18"/>
      <c r="D510" s="18"/>
      <c r="E510" s="18"/>
      <c r="F510" s="27"/>
      <c r="G510" s="27" t="str">
        <f t="shared" si="145"/>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5" outlineLevel="1" x14ac:dyDescent="0.25">
      <c r="A511" s="7"/>
      <c r="B511" s="8"/>
      <c r="C511" s="18"/>
      <c r="D511" s="18"/>
      <c r="E511" s="18"/>
      <c r="F511" s="27"/>
      <c r="G511" s="27" t="str">
        <f t="shared" si="145"/>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5" outlineLevel="1" x14ac:dyDescent="0.25">
      <c r="A512" s="7"/>
      <c r="B512" s="8"/>
      <c r="C512" s="18"/>
      <c r="D512" s="18"/>
      <c r="E512" s="18"/>
      <c r="F512" s="27"/>
      <c r="G512" s="27" t="str">
        <f t="shared" si="145"/>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5" outlineLevel="1" x14ac:dyDescent="0.25">
      <c r="A513" s="7"/>
      <c r="B513" s="8"/>
      <c r="C513" s="18"/>
      <c r="D513" s="18"/>
      <c r="E513" s="18"/>
      <c r="F513" s="27"/>
      <c r="G513" s="27" t="str">
        <f t="shared" si="145"/>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5" outlineLevel="1" x14ac:dyDescent="0.25">
      <c r="A514" s="7"/>
      <c r="B514" s="8"/>
      <c r="C514" s="18"/>
      <c r="D514" s="18"/>
      <c r="E514" s="18"/>
      <c r="F514" s="27"/>
      <c r="G514" s="27" t="str">
        <f t="shared" si="145"/>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5" outlineLevel="1" x14ac:dyDescent="0.25">
      <c r="A515" s="7"/>
      <c r="B515" s="8"/>
      <c r="C515" s="18"/>
      <c r="D515" s="18"/>
      <c r="E515" s="18"/>
      <c r="F515" s="27"/>
      <c r="G515" s="27" t="str">
        <f t="shared" si="145"/>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5" outlineLevel="1" x14ac:dyDescent="0.25">
      <c r="A516" s="7"/>
      <c r="B516" s="8"/>
      <c r="C516" s="18"/>
      <c r="D516" s="18"/>
      <c r="E516" s="18"/>
      <c r="F516" s="27"/>
      <c r="G516" s="27" t="str">
        <f t="shared" si="145"/>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5" outlineLevel="1" x14ac:dyDescent="0.25">
      <c r="A517" s="7"/>
      <c r="B517" s="8"/>
      <c r="C517" s="18"/>
      <c r="D517" s="18"/>
      <c r="E517" s="18"/>
      <c r="F517" s="27"/>
      <c r="G517" s="27" t="str">
        <f t="shared" si="145"/>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5" outlineLevel="1" x14ac:dyDescent="0.25">
      <c r="A518" s="7"/>
      <c r="B518" s="8"/>
      <c r="C518" s="18"/>
      <c r="D518" s="18"/>
      <c r="E518" s="18"/>
      <c r="F518" s="27"/>
      <c r="G518" s="27" t="str">
        <f t="shared" si="145"/>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5" outlineLevel="1" x14ac:dyDescent="0.25">
      <c r="A519" s="7"/>
      <c r="B519" s="8"/>
      <c r="C519" s="18"/>
      <c r="D519" s="18"/>
      <c r="E519" s="18"/>
      <c r="F519" s="27"/>
      <c r="G519" s="27" t="str">
        <f t="shared" si="145"/>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5" outlineLevel="1" x14ac:dyDescent="0.25">
      <c r="A520" s="7"/>
      <c r="B520" s="8"/>
      <c r="C520" s="18"/>
      <c r="D520" s="18"/>
      <c r="E520" s="18"/>
      <c r="F520" s="27"/>
      <c r="G520" s="27" t="str">
        <f t="shared" si="145"/>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5" outlineLevel="1" x14ac:dyDescent="0.25">
      <c r="A521" s="7"/>
      <c r="B521" s="8"/>
      <c r="C521" s="18"/>
      <c r="D521" s="18"/>
      <c r="E521" s="18"/>
      <c r="F521" s="27"/>
      <c r="G521" s="27" t="str">
        <f t="shared" si="145"/>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5" outlineLevel="1" x14ac:dyDescent="0.25">
      <c r="A522" s="7"/>
      <c r="B522" s="8"/>
      <c r="C522" s="18"/>
      <c r="D522" s="18"/>
      <c r="E522" s="18"/>
      <c r="F522" s="27"/>
      <c r="G522" s="27" t="str">
        <f t="shared" si="145"/>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5" outlineLevel="1" x14ac:dyDescent="0.25">
      <c r="A523" s="7"/>
      <c r="B523" s="8"/>
      <c r="C523" s="18"/>
      <c r="D523" s="18"/>
      <c r="E523" s="18"/>
      <c r="F523" s="27"/>
      <c r="G523" s="27" t="str">
        <f t="shared" si="145"/>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5" outlineLevel="1" x14ac:dyDescent="0.25">
      <c r="A524" s="7"/>
      <c r="B524" s="8"/>
      <c r="C524" s="18"/>
      <c r="D524" s="18"/>
      <c r="E524" s="18"/>
      <c r="F524" s="27"/>
      <c r="G524" s="27" t="str">
        <f t="shared" si="145"/>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5" outlineLevel="1" x14ac:dyDescent="0.25">
      <c r="A525" s="7"/>
      <c r="B525" s="8"/>
      <c r="C525" s="18"/>
      <c r="D525" s="18"/>
      <c r="E525" s="18"/>
      <c r="F525" s="27"/>
      <c r="G525" s="27" t="str">
        <f t="shared" si="145"/>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5" outlineLevel="1" x14ac:dyDescent="0.25">
      <c r="A526" s="7"/>
      <c r="B526" s="8"/>
      <c r="C526" s="18"/>
      <c r="D526" s="18"/>
      <c r="E526" s="18"/>
      <c r="F526" s="27"/>
      <c r="G526" s="27" t="str">
        <f t="shared" si="145"/>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5" outlineLevel="1" x14ac:dyDescent="0.25">
      <c r="A527" s="7"/>
      <c r="B527" s="8"/>
      <c r="C527" s="18"/>
      <c r="D527" s="18"/>
      <c r="E527" s="18"/>
      <c r="F527" s="27"/>
      <c r="G527" s="27" t="str">
        <f t="shared" si="145"/>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5" outlineLevel="1" x14ac:dyDescent="0.25">
      <c r="A528" s="7"/>
      <c r="B528" s="8"/>
      <c r="C528" s="18"/>
      <c r="D528" s="18"/>
      <c r="E528" s="18"/>
      <c r="F528" s="27"/>
      <c r="G528" s="27" t="str">
        <f t="shared" si="145"/>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5" outlineLevel="1" x14ac:dyDescent="0.25">
      <c r="A529" s="7"/>
      <c r="B529" s="8"/>
      <c r="C529" s="18"/>
      <c r="D529" s="18"/>
      <c r="E529" s="18"/>
      <c r="F529" s="27"/>
      <c r="G529" s="27" t="str">
        <f t="shared" si="145"/>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5" outlineLevel="1" x14ac:dyDescent="0.25">
      <c r="A530" s="7"/>
      <c r="B530" s="8"/>
      <c r="C530" s="18"/>
      <c r="D530" s="18"/>
      <c r="E530" s="18"/>
      <c r="F530" s="27"/>
      <c r="G530" s="27" t="str">
        <f t="shared" si="145"/>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5" outlineLevel="1" x14ac:dyDescent="0.25">
      <c r="A531" s="7"/>
      <c r="B531" s="8"/>
      <c r="C531" s="18"/>
      <c r="D531" s="18"/>
      <c r="E531" s="18"/>
      <c r="F531" s="27"/>
      <c r="G531" s="27" t="str">
        <f t="shared" si="145"/>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5" outlineLevel="1" x14ac:dyDescent="0.25">
      <c r="A532" s="7"/>
      <c r="B532" s="8"/>
      <c r="C532" s="18"/>
      <c r="D532" s="18"/>
      <c r="E532" s="18"/>
      <c r="F532" s="27"/>
      <c r="G532" s="27" t="str">
        <f t="shared" si="145"/>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5" outlineLevel="1" x14ac:dyDescent="0.25">
      <c r="A533" s="7"/>
      <c r="B533" s="8"/>
      <c r="C533" s="18"/>
      <c r="D533" s="18"/>
      <c r="E533" s="18"/>
      <c r="F533" s="27"/>
      <c r="G533" s="27" t="str">
        <f t="shared" si="145"/>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5" outlineLevel="1" x14ac:dyDescent="0.25">
      <c r="A534" s="7"/>
      <c r="B534" s="8"/>
      <c r="C534" s="18"/>
      <c r="D534" s="18"/>
      <c r="E534" s="18"/>
      <c r="F534" s="27"/>
      <c r="G534" s="27" t="str">
        <f t="shared" si="145"/>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5" outlineLevel="1" x14ac:dyDescent="0.25">
      <c r="A535" s="7"/>
      <c r="B535" s="8"/>
      <c r="C535" s="18"/>
      <c r="D535" s="18"/>
      <c r="E535" s="18"/>
      <c r="F535" s="27"/>
      <c r="G535" s="27" t="str">
        <f t="shared" si="145"/>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5" outlineLevel="1" x14ac:dyDescent="0.25">
      <c r="A536" s="7"/>
      <c r="B536" s="8"/>
      <c r="C536" s="18"/>
      <c r="D536" s="18"/>
      <c r="E536" s="18"/>
      <c r="F536" s="27"/>
      <c r="G536" s="27" t="str">
        <f t="shared" si="145"/>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5" outlineLevel="1" x14ac:dyDescent="0.25">
      <c r="A537" s="7"/>
      <c r="B537" s="8"/>
      <c r="C537" s="18"/>
      <c r="D537" s="18"/>
      <c r="E537" s="18"/>
      <c r="F537" s="27"/>
      <c r="G537" s="27" t="str">
        <f t="shared" si="145"/>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5" outlineLevel="1" x14ac:dyDescent="0.25">
      <c r="A538" s="7"/>
      <c r="B538" s="8"/>
      <c r="C538" s="18"/>
      <c r="D538" s="18"/>
      <c r="E538" s="18"/>
      <c r="F538" s="27"/>
      <c r="G538" s="27" t="str">
        <f t="shared" si="145"/>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5" outlineLevel="1" x14ac:dyDescent="0.25">
      <c r="A539" s="7"/>
      <c r="B539" s="8"/>
      <c r="C539" s="18"/>
      <c r="D539" s="18"/>
      <c r="E539" s="18"/>
      <c r="F539" s="27"/>
      <c r="G539" s="27" t="str">
        <f t="shared" si="145"/>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5" outlineLevel="1" x14ac:dyDescent="0.25">
      <c r="A540" s="7"/>
      <c r="B540" s="8"/>
      <c r="C540" s="18"/>
      <c r="D540" s="18"/>
      <c r="E540" s="18"/>
      <c r="F540" s="27"/>
      <c r="G540" s="27" t="str">
        <f t="shared" si="145"/>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5" outlineLevel="1" x14ac:dyDescent="0.25">
      <c r="A541" s="7"/>
      <c r="B541" s="8"/>
      <c r="C541" s="18"/>
      <c r="D541" s="18"/>
      <c r="E541" s="18"/>
      <c r="F541" s="27"/>
      <c r="G541" s="27" t="str">
        <f t="shared" ref="G541:G566" si="146">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5" outlineLevel="1" x14ac:dyDescent="0.25">
      <c r="A542" s="7"/>
      <c r="B542" s="8"/>
      <c r="C542" s="18"/>
      <c r="D542" s="18"/>
      <c r="E542" s="18"/>
      <c r="F542" s="27"/>
      <c r="G542" s="27" t="str">
        <f t="shared" si="146"/>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5" outlineLevel="1" x14ac:dyDescent="0.25">
      <c r="A543" s="7"/>
      <c r="B543" s="8"/>
      <c r="C543" s="18"/>
      <c r="D543" s="18"/>
      <c r="E543" s="18"/>
      <c r="F543" s="27"/>
      <c r="G543" s="27" t="str">
        <f t="shared" si="146"/>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5" outlineLevel="1" x14ac:dyDescent="0.25">
      <c r="A544" s="7"/>
      <c r="B544" s="8"/>
      <c r="C544" s="18"/>
      <c r="D544" s="18"/>
      <c r="E544" s="18"/>
      <c r="F544" s="27"/>
      <c r="G544" s="27" t="str">
        <f t="shared" si="146"/>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5" outlineLevel="1" x14ac:dyDescent="0.25">
      <c r="A545" s="7"/>
      <c r="B545" s="8"/>
      <c r="C545" s="18"/>
      <c r="D545" s="18"/>
      <c r="E545" s="18"/>
      <c r="F545" s="27"/>
      <c r="G545" s="27" t="str">
        <f t="shared" si="146"/>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5" outlineLevel="1" x14ac:dyDescent="0.25">
      <c r="A546" s="7"/>
      <c r="B546" s="8"/>
      <c r="C546" s="18"/>
      <c r="D546" s="18"/>
      <c r="E546" s="18"/>
      <c r="F546" s="27"/>
      <c r="G546" s="27" t="str">
        <f t="shared" si="146"/>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5" outlineLevel="1" x14ac:dyDescent="0.25">
      <c r="A547" s="7"/>
      <c r="B547" s="8"/>
      <c r="C547" s="18"/>
      <c r="D547" s="18"/>
      <c r="E547" s="18"/>
      <c r="F547" s="27"/>
      <c r="G547" s="27" t="str">
        <f t="shared" si="146"/>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5" outlineLevel="1" x14ac:dyDescent="0.25">
      <c r="A548" s="7"/>
      <c r="B548" s="8"/>
      <c r="C548" s="18"/>
      <c r="D548" s="18"/>
      <c r="E548" s="18"/>
      <c r="F548" s="27"/>
      <c r="G548" s="27" t="str">
        <f t="shared" si="146"/>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5" outlineLevel="1" x14ac:dyDescent="0.25">
      <c r="A549" s="7"/>
      <c r="B549" s="8"/>
      <c r="C549" s="18"/>
      <c r="D549" s="18"/>
      <c r="E549" s="18"/>
      <c r="F549" s="27"/>
      <c r="G549" s="27" t="str">
        <f t="shared" si="146"/>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5" outlineLevel="1" x14ac:dyDescent="0.25">
      <c r="A550" s="7"/>
      <c r="B550" s="8"/>
      <c r="C550" s="18"/>
      <c r="D550" s="18"/>
      <c r="E550" s="18"/>
      <c r="F550" s="27"/>
      <c r="G550" s="27" t="str">
        <f t="shared" si="146"/>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5" outlineLevel="1" x14ac:dyDescent="0.25">
      <c r="A551" s="7"/>
      <c r="B551" s="8"/>
      <c r="C551" s="18"/>
      <c r="D551" s="18"/>
      <c r="E551" s="18"/>
      <c r="F551" s="27"/>
      <c r="G551" s="27" t="str">
        <f t="shared" si="146"/>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5" outlineLevel="1" x14ac:dyDescent="0.25">
      <c r="A552" s="7"/>
      <c r="B552" s="8"/>
      <c r="C552" s="18"/>
      <c r="D552" s="18"/>
      <c r="E552" s="18"/>
      <c r="F552" s="27"/>
      <c r="G552" s="27" t="str">
        <f t="shared" si="146"/>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5" outlineLevel="1" x14ac:dyDescent="0.25">
      <c r="A553" s="7"/>
      <c r="B553" s="8"/>
      <c r="C553" s="18"/>
      <c r="D553" s="18"/>
      <c r="E553" s="18"/>
      <c r="F553" s="27"/>
      <c r="G553" s="27" t="str">
        <f t="shared" si="146"/>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5" outlineLevel="1" x14ac:dyDescent="0.25">
      <c r="A554" s="7"/>
      <c r="B554" s="8"/>
      <c r="C554" s="18"/>
      <c r="D554" s="18"/>
      <c r="E554" s="18"/>
      <c r="F554" s="27"/>
      <c r="G554" s="27" t="str">
        <f t="shared" si="146"/>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5" outlineLevel="1" x14ac:dyDescent="0.25">
      <c r="A555" s="7"/>
      <c r="B555" s="8"/>
      <c r="C555" s="18"/>
      <c r="D555" s="18"/>
      <c r="E555" s="18"/>
      <c r="F555" s="27"/>
      <c r="G555" s="27" t="str">
        <f t="shared" si="146"/>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5" outlineLevel="1" x14ac:dyDescent="0.25">
      <c r="A556" s="7"/>
      <c r="B556" s="8"/>
      <c r="C556" s="18"/>
      <c r="D556" s="18"/>
      <c r="E556" s="18"/>
      <c r="F556" s="27"/>
      <c r="G556" s="27" t="str">
        <f t="shared" si="146"/>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5" outlineLevel="1" x14ac:dyDescent="0.25">
      <c r="A557" s="7"/>
      <c r="B557" s="8"/>
      <c r="C557" s="18"/>
      <c r="D557" s="18"/>
      <c r="E557" s="18"/>
      <c r="F557" s="27"/>
      <c r="G557" s="27" t="str">
        <f t="shared" si="146"/>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5" outlineLevel="1" x14ac:dyDescent="0.25">
      <c r="A558" s="7"/>
      <c r="B558" s="8"/>
      <c r="C558" s="18"/>
      <c r="D558" s="18"/>
      <c r="E558" s="18"/>
      <c r="F558" s="27"/>
      <c r="G558" s="27" t="str">
        <f t="shared" si="146"/>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5" outlineLevel="1" x14ac:dyDescent="0.25">
      <c r="A559" s="7"/>
      <c r="B559" s="8"/>
      <c r="C559" s="18"/>
      <c r="D559" s="18"/>
      <c r="E559" s="18"/>
      <c r="F559" s="27"/>
      <c r="G559" s="27" t="str">
        <f t="shared" si="146"/>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5" outlineLevel="1" x14ac:dyDescent="0.25">
      <c r="A560" s="7"/>
      <c r="B560" s="8"/>
      <c r="C560" s="18"/>
      <c r="D560" s="18"/>
      <c r="E560" s="18"/>
      <c r="F560" s="27"/>
      <c r="G560" s="27" t="str">
        <f t="shared" si="146"/>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5" outlineLevel="1" x14ac:dyDescent="0.25">
      <c r="A561" s="7"/>
      <c r="B561" s="8"/>
      <c r="C561" s="18"/>
      <c r="D561" s="18"/>
      <c r="E561" s="18"/>
      <c r="F561" s="27"/>
      <c r="G561" s="27" t="str">
        <f t="shared" si="146"/>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5" outlineLevel="1" x14ac:dyDescent="0.25">
      <c r="A562" s="7"/>
      <c r="B562" s="8"/>
      <c r="C562" s="18"/>
      <c r="D562" s="18"/>
      <c r="E562" s="18"/>
      <c r="F562" s="27"/>
      <c r="G562" s="27" t="str">
        <f t="shared" si="146"/>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5" outlineLevel="1" x14ac:dyDescent="0.25">
      <c r="A563" s="7"/>
      <c r="B563" s="8"/>
      <c r="C563" s="18"/>
      <c r="D563" s="18"/>
      <c r="E563" s="18"/>
      <c r="F563" s="27"/>
      <c r="G563" s="27" t="str">
        <f t="shared" si="146"/>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5" outlineLevel="1" x14ac:dyDescent="0.25">
      <c r="A564" s="7"/>
      <c r="B564" s="8"/>
      <c r="C564" s="18"/>
      <c r="D564" s="18"/>
      <c r="E564" s="18"/>
      <c r="F564" s="27"/>
      <c r="G564" s="27" t="str">
        <f t="shared" si="146"/>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5" outlineLevel="1" x14ac:dyDescent="0.25">
      <c r="A565" s="7"/>
      <c r="B565" s="8"/>
      <c r="C565" s="18"/>
      <c r="D565" s="18"/>
      <c r="E565" s="18"/>
      <c r="F565" s="27"/>
      <c r="G565" s="27" t="str">
        <f t="shared" si="146"/>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5" outlineLevel="1" x14ac:dyDescent="0.25">
      <c r="A566" s="7"/>
      <c r="B566" s="8"/>
      <c r="C566" s="18"/>
      <c r="D566" s="18"/>
      <c r="E566" s="18"/>
      <c r="F566" s="27"/>
      <c r="G566" s="27" t="str">
        <f t="shared" si="146"/>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5" outlineLevel="1" x14ac:dyDescent="0.25">
      <c r="A567" s="7"/>
      <c r="B567" s="8"/>
      <c r="C567" s="18"/>
      <c r="D567" s="18"/>
      <c r="E567" s="18"/>
      <c r="F567" s="27"/>
      <c r="G567" s="27" t="str">
        <f t="shared" ref="G567:G574" si="147">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5" outlineLevel="1" x14ac:dyDescent="0.25">
      <c r="A568" s="7"/>
      <c r="B568" s="8"/>
      <c r="C568" s="18"/>
      <c r="D568" s="18"/>
      <c r="E568" s="18"/>
      <c r="F568" s="27"/>
      <c r="G568" s="27" t="str">
        <f t="shared" si="147"/>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5" outlineLevel="1" x14ac:dyDescent="0.25">
      <c r="A569" s="7"/>
      <c r="B569" s="8"/>
      <c r="C569" s="18"/>
      <c r="D569" s="18"/>
      <c r="E569" s="18"/>
      <c r="F569" s="27"/>
      <c r="G569" s="27" t="str">
        <f t="shared" si="147"/>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5" outlineLevel="1" x14ac:dyDescent="0.25">
      <c r="A570" s="7"/>
      <c r="B570" s="8"/>
      <c r="C570" s="18"/>
      <c r="D570" s="18"/>
      <c r="E570" s="18"/>
      <c r="F570" s="27"/>
      <c r="G570" s="27" t="str">
        <f t="shared" si="147"/>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5" outlineLevel="1" x14ac:dyDescent="0.25">
      <c r="A571" s="7"/>
      <c r="B571" s="8"/>
      <c r="C571" s="18"/>
      <c r="D571" s="18"/>
      <c r="E571" s="18"/>
      <c r="F571" s="27"/>
      <c r="G571" s="27" t="str">
        <f t="shared" si="147"/>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5" outlineLevel="1" x14ac:dyDescent="0.25">
      <c r="A572" s="7"/>
      <c r="B572" s="8"/>
      <c r="C572" s="18"/>
      <c r="D572" s="18"/>
      <c r="E572" s="18"/>
      <c r="F572" s="27"/>
      <c r="G572" s="27" t="str">
        <f t="shared" si="147"/>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5" outlineLevel="1" x14ac:dyDescent="0.25">
      <c r="A573" s="7"/>
      <c r="B573" s="8"/>
      <c r="C573" s="18"/>
      <c r="D573" s="18"/>
      <c r="E573" s="18"/>
      <c r="F573" s="27"/>
      <c r="G573" s="27" t="str">
        <f t="shared" si="147"/>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5" outlineLevel="1" x14ac:dyDescent="0.25">
      <c r="A574" s="7"/>
      <c r="B574" s="8"/>
      <c r="C574" s="18"/>
      <c r="D574" s="18"/>
      <c r="E574" s="18"/>
      <c r="F574" s="27"/>
      <c r="G574" s="27" t="str">
        <f t="shared" si="147"/>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5" outlineLevel="1" x14ac:dyDescent="0.25">
      <c r="A575" s="7"/>
      <c r="B575" s="8"/>
      <c r="C575" s="18"/>
      <c r="D575" s="18"/>
      <c r="E575" s="18"/>
      <c r="F575" s="27"/>
      <c r="G575" s="27" t="str">
        <f t="shared" ref="G575:G586" si="148">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5" outlineLevel="1" x14ac:dyDescent="0.25">
      <c r="A576" s="7"/>
      <c r="B576" s="8"/>
      <c r="C576" s="18"/>
      <c r="D576" s="18"/>
      <c r="E576" s="18"/>
      <c r="F576" s="27"/>
      <c r="G576" s="27" t="str">
        <f t="shared" si="148"/>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5" outlineLevel="1" x14ac:dyDescent="0.25">
      <c r="A577" s="7"/>
      <c r="B577" s="8"/>
      <c r="C577" s="18"/>
      <c r="D577" s="18"/>
      <c r="E577" s="18"/>
      <c r="F577" s="27"/>
      <c r="G577" s="27" t="str">
        <f t="shared" si="148"/>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5" outlineLevel="1" x14ac:dyDescent="0.25">
      <c r="A578" s="7"/>
      <c r="B578" s="8"/>
      <c r="C578" s="18"/>
      <c r="D578" s="18"/>
      <c r="E578" s="18"/>
      <c r="F578" s="27"/>
      <c r="G578" s="27" t="str">
        <f t="shared" si="148"/>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5" outlineLevel="1" x14ac:dyDescent="0.25">
      <c r="A579" s="7"/>
      <c r="B579" s="8"/>
      <c r="C579" s="18"/>
      <c r="D579" s="18"/>
      <c r="E579" s="18"/>
      <c r="F579" s="27"/>
      <c r="G579" s="27" t="str">
        <f t="shared" si="148"/>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5" outlineLevel="1" x14ac:dyDescent="0.25">
      <c r="A580" s="7"/>
      <c r="B580" s="8"/>
      <c r="C580" s="18"/>
      <c r="D580" s="18"/>
      <c r="E580" s="18"/>
      <c r="F580" s="27"/>
      <c r="G580" s="27" t="str">
        <f t="shared" si="148"/>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5" outlineLevel="1" x14ac:dyDescent="0.25">
      <c r="A581" s="7"/>
      <c r="B581" s="8"/>
      <c r="C581" s="18"/>
      <c r="D581" s="18"/>
      <c r="E581" s="18"/>
      <c r="F581" s="27"/>
      <c r="G581" s="27" t="str">
        <f t="shared" si="148"/>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5" outlineLevel="1" x14ac:dyDescent="0.25">
      <c r="A582" s="7"/>
      <c r="B582" s="8"/>
      <c r="C582" s="18"/>
      <c r="D582" s="18"/>
      <c r="E582" s="18"/>
      <c r="F582" s="27"/>
      <c r="G582" s="27" t="str">
        <f t="shared" si="148"/>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5" outlineLevel="1" x14ac:dyDescent="0.25">
      <c r="A583" s="7"/>
      <c r="B583" s="8"/>
      <c r="C583" s="18"/>
      <c r="D583" s="18"/>
      <c r="E583" s="18"/>
      <c r="F583" s="27"/>
      <c r="G583" s="27" t="str">
        <f t="shared" si="148"/>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5" outlineLevel="1" x14ac:dyDescent="0.25">
      <c r="A584" s="7"/>
      <c r="B584" s="8"/>
      <c r="C584" s="18"/>
      <c r="D584" s="18"/>
      <c r="E584" s="18"/>
      <c r="F584" s="27"/>
      <c r="G584" s="27" t="str">
        <f t="shared" si="148"/>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5" outlineLevel="1" x14ac:dyDescent="0.25">
      <c r="A585" s="7"/>
      <c r="B585" s="8"/>
      <c r="C585" s="18"/>
      <c r="D585" s="18"/>
      <c r="E585" s="18"/>
      <c r="F585" s="27"/>
      <c r="G585" s="27" t="str">
        <f t="shared" si="148"/>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5" outlineLevel="1" x14ac:dyDescent="0.25">
      <c r="A586" s="7"/>
      <c r="B586" s="8"/>
      <c r="C586" s="18"/>
      <c r="D586" s="18"/>
      <c r="E586" s="18"/>
      <c r="F586" s="27"/>
      <c r="G586" s="27" t="str">
        <f t="shared" si="148"/>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5" outlineLevel="1" x14ac:dyDescent="0.25">
      <c r="A587" s="7"/>
      <c r="B587" s="8"/>
      <c r="C587" s="18"/>
      <c r="D587" s="18"/>
      <c r="E587" s="18"/>
      <c r="F587" s="27"/>
      <c r="G587" s="27" t="str">
        <f t="shared" ref="G587" si="149">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5" outlineLevel="1" x14ac:dyDescent="0.2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5" outlineLevel="1" x14ac:dyDescent="0.2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5" outlineLevel="1" x14ac:dyDescent="0.25">
      <c r="A590" s="7"/>
      <c r="B590" s="8"/>
      <c r="C590" s="18"/>
      <c r="D590" s="18"/>
      <c r="E590" s="18"/>
      <c r="F590" s="27"/>
      <c r="G590" s="491" t="s">
        <v>779</v>
      </c>
      <c r="J590" t="s">
        <v>380</v>
      </c>
      <c r="K590" t="s">
        <v>768</v>
      </c>
      <c r="L590" t="s">
        <v>769</v>
      </c>
      <c r="M590" t="s">
        <v>770</v>
      </c>
      <c r="N590" t="s">
        <v>771</v>
      </c>
      <c r="O590" t="s">
        <v>772</v>
      </c>
      <c r="P590" t="s">
        <v>773</v>
      </c>
      <c r="Q590" t="s">
        <v>774</v>
      </c>
      <c r="R590" t="s">
        <v>775</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5" outlineLevel="1" x14ac:dyDescent="0.25">
      <c r="A591" s="7"/>
      <c r="B591" s="8"/>
      <c r="C591" s="18"/>
      <c r="D591" s="18"/>
      <c r="E591" s="18"/>
      <c r="F591" s="27"/>
      <c r="G591" s="491"/>
      <c r="I591" t="s">
        <v>1022</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5" outlineLevel="1" x14ac:dyDescent="0.2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5" outlineLevel="1" x14ac:dyDescent="0.25">
      <c r="A593" s="7"/>
      <c r="B593" s="8"/>
      <c r="C593" s="18"/>
      <c r="D593" s="18"/>
      <c r="E593" s="18"/>
      <c r="F593" s="27"/>
      <c r="G593" s="27" t="s">
        <v>781</v>
      </c>
      <c r="H593" t="s">
        <v>796</v>
      </c>
      <c r="I593" t="s">
        <v>796</v>
      </c>
      <c r="J593" t="s">
        <v>796</v>
      </c>
      <c r="K593" t="s">
        <v>796</v>
      </c>
      <c r="L593" t="s">
        <v>380</v>
      </c>
      <c r="M593" t="s">
        <v>380</v>
      </c>
      <c r="N593" t="s">
        <v>380</v>
      </c>
      <c r="O593" t="s">
        <v>380</v>
      </c>
      <c r="P593" t="s">
        <v>768</v>
      </c>
      <c r="Q593" t="s">
        <v>768</v>
      </c>
      <c r="R593" t="s">
        <v>768</v>
      </c>
      <c r="S593" t="s">
        <v>768</v>
      </c>
      <c r="T593" t="s">
        <v>769</v>
      </c>
      <c r="U593" t="s">
        <v>769</v>
      </c>
      <c r="V593" t="s">
        <v>769</v>
      </c>
      <c r="W593" t="s">
        <v>769</v>
      </c>
      <c r="X593" t="s">
        <v>770</v>
      </c>
      <c r="Y593" t="s">
        <v>770</v>
      </c>
      <c r="Z593" t="s">
        <v>770</v>
      </c>
      <c r="AA593" t="s">
        <v>770</v>
      </c>
      <c r="AB593" t="s">
        <v>771</v>
      </c>
      <c r="AC593" t="s">
        <v>771</v>
      </c>
      <c r="AD593" t="s">
        <v>771</v>
      </c>
      <c r="AE593" t="s">
        <v>771</v>
      </c>
      <c r="AF593" t="s">
        <v>772</v>
      </c>
      <c r="AG593" t="s">
        <v>772</v>
      </c>
      <c r="AH593" t="s">
        <v>772</v>
      </c>
      <c r="AI593" t="s">
        <v>772</v>
      </c>
      <c r="AJ593" t="s">
        <v>773</v>
      </c>
      <c r="AK593" t="s">
        <v>773</v>
      </c>
      <c r="AL593" t="s">
        <v>773</v>
      </c>
      <c r="AM593" t="s">
        <v>773</v>
      </c>
      <c r="AN593" t="s">
        <v>774</v>
      </c>
      <c r="AO593" t="s">
        <v>774</v>
      </c>
      <c r="AP593" t="s">
        <v>774</v>
      </c>
      <c r="AQ593" t="s">
        <v>774</v>
      </c>
      <c r="AR593" t="s">
        <v>775</v>
      </c>
      <c r="AS593" t="s">
        <v>775</v>
      </c>
      <c r="AT593" t="s">
        <v>775</v>
      </c>
      <c r="AU593" t="s">
        <v>775</v>
      </c>
      <c r="AV593" s="194"/>
      <c r="AW593" s="194"/>
      <c r="AX593" s="17"/>
      <c r="AY593" s="9"/>
      <c r="AZ593" s="9"/>
      <c r="BA593" s="9"/>
    </row>
    <row r="594" spans="1:53" ht="15" outlineLevel="1" x14ac:dyDescent="0.25">
      <c r="A594" s="7"/>
      <c r="B594" s="8"/>
      <c r="C594" s="18"/>
      <c r="D594" s="18"/>
      <c r="E594" s="18"/>
      <c r="F594" s="27"/>
      <c r="G594" s="27" t="s">
        <v>782</v>
      </c>
      <c r="H594" t="str">
        <f>H508</f>
        <v>early</v>
      </c>
      <c r="I594" t="str">
        <f t="shared" ref="I594:K594" si="150">I508</f>
        <v>at_seeding</v>
      </c>
      <c r="J594" t="str">
        <f t="shared" si="150"/>
        <v>mid</v>
      </c>
      <c r="K594" t="str">
        <f t="shared" si="150"/>
        <v>late</v>
      </c>
      <c r="L594" t="str">
        <f>H594</f>
        <v>early</v>
      </c>
      <c r="M594" t="str">
        <f t="shared" ref="M594:AU594" si="151">I594</f>
        <v>at_seeding</v>
      </c>
      <c r="N594" t="str">
        <f t="shared" si="151"/>
        <v>mid</v>
      </c>
      <c r="O594" t="str">
        <f t="shared" si="151"/>
        <v>late</v>
      </c>
      <c r="P594" t="str">
        <f t="shared" si="151"/>
        <v>early</v>
      </c>
      <c r="Q594" t="str">
        <f t="shared" si="151"/>
        <v>at_seeding</v>
      </c>
      <c r="R594" t="str">
        <f t="shared" si="151"/>
        <v>mid</v>
      </c>
      <c r="S594" t="str">
        <f t="shared" si="151"/>
        <v>late</v>
      </c>
      <c r="T594" t="str">
        <f t="shared" si="151"/>
        <v>early</v>
      </c>
      <c r="U594" t="str">
        <f t="shared" si="151"/>
        <v>at_seeding</v>
      </c>
      <c r="V594" t="str">
        <f t="shared" si="151"/>
        <v>mid</v>
      </c>
      <c r="W594" t="str">
        <f t="shared" si="151"/>
        <v>late</v>
      </c>
      <c r="X594" t="str">
        <f t="shared" si="151"/>
        <v>early</v>
      </c>
      <c r="Y594" t="str">
        <f t="shared" si="151"/>
        <v>at_seeding</v>
      </c>
      <c r="Z594" t="str">
        <f t="shared" si="151"/>
        <v>mid</v>
      </c>
      <c r="AA594" t="str">
        <f t="shared" si="151"/>
        <v>late</v>
      </c>
      <c r="AB594" t="str">
        <f t="shared" si="151"/>
        <v>early</v>
      </c>
      <c r="AC594" t="str">
        <f t="shared" si="151"/>
        <v>at_seeding</v>
      </c>
      <c r="AD594" t="str">
        <f t="shared" si="151"/>
        <v>mid</v>
      </c>
      <c r="AE594" t="str">
        <f t="shared" si="151"/>
        <v>late</v>
      </c>
      <c r="AF594" t="str">
        <f t="shared" si="151"/>
        <v>early</v>
      </c>
      <c r="AG594" t="str">
        <f t="shared" si="151"/>
        <v>at_seeding</v>
      </c>
      <c r="AH594" t="str">
        <f t="shared" si="151"/>
        <v>mid</v>
      </c>
      <c r="AI594" t="str">
        <f t="shared" si="151"/>
        <v>late</v>
      </c>
      <c r="AJ594" t="str">
        <f t="shared" si="151"/>
        <v>early</v>
      </c>
      <c r="AK594" t="str">
        <f t="shared" si="151"/>
        <v>at_seeding</v>
      </c>
      <c r="AL594" t="str">
        <f t="shared" si="151"/>
        <v>mid</v>
      </c>
      <c r="AM594" t="str">
        <f t="shared" si="151"/>
        <v>late</v>
      </c>
      <c r="AN594" t="str">
        <f t="shared" si="151"/>
        <v>early</v>
      </c>
      <c r="AO594" t="str">
        <f t="shared" si="151"/>
        <v>at_seeding</v>
      </c>
      <c r="AP594" t="str">
        <f t="shared" si="151"/>
        <v>mid</v>
      </c>
      <c r="AQ594" t="str">
        <f t="shared" si="151"/>
        <v>late</v>
      </c>
      <c r="AR594" t="str">
        <f t="shared" si="151"/>
        <v>early</v>
      </c>
      <c r="AS594" t="str">
        <f t="shared" si="151"/>
        <v>at_seeding</v>
      </c>
      <c r="AT594" t="str">
        <f t="shared" si="151"/>
        <v>mid</v>
      </c>
      <c r="AU594" t="str">
        <f t="shared" si="151"/>
        <v>late</v>
      </c>
      <c r="AV594" s="194"/>
      <c r="AW594" s="194"/>
      <c r="AX594" s="17"/>
      <c r="AY594" s="9"/>
      <c r="AZ594" s="9"/>
      <c r="BA594" s="9"/>
    </row>
    <row r="595" spans="1:53" ht="15" outlineLevel="1" x14ac:dyDescent="0.25">
      <c r="A595" s="7"/>
      <c r="B595" s="8"/>
      <c r="C595" s="18"/>
      <c r="D595" s="18"/>
      <c r="E595" s="18"/>
      <c r="F595" s="27"/>
      <c r="G595" s="27" t="str">
        <f t="shared" ref="G595:G626" si="152">_xlfn.CONCAT(H161:M161)</f>
        <v>AAAA2A1a</v>
      </c>
      <c r="H595" s="230">
        <f t="shared" ref="H595:K614" si="153">IF(H509&gt;0,1,0)</f>
        <v>1</v>
      </c>
      <c r="I595" s="230">
        <f t="shared" si="153"/>
        <v>0</v>
      </c>
      <c r="J595" s="230">
        <f t="shared" si="153"/>
        <v>1</v>
      </c>
      <c r="K595" s="230">
        <f t="shared" si="153"/>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5" outlineLevel="1" x14ac:dyDescent="0.25">
      <c r="A596" s="7"/>
      <c r="B596" s="8"/>
      <c r="C596" s="18"/>
      <c r="D596" s="18"/>
      <c r="E596" s="18"/>
      <c r="F596" s="27"/>
      <c r="G596" s="27" t="str">
        <f t="shared" si="152"/>
        <v>GGGGAg1a2</v>
      </c>
      <c r="H596" s="230">
        <f t="shared" si="153"/>
        <v>0</v>
      </c>
      <c r="I596" s="230">
        <f t="shared" si="153"/>
        <v>0</v>
      </c>
      <c r="J596" s="230">
        <f t="shared" si="153"/>
        <v>0</v>
      </c>
      <c r="K596" s="230">
        <f t="shared" si="153"/>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5" outlineLevel="1" x14ac:dyDescent="0.25">
      <c r="A597" s="7"/>
      <c r="B597" s="8"/>
      <c r="C597" s="18"/>
      <c r="D597" s="18"/>
      <c r="E597" s="18"/>
      <c r="F597" s="27"/>
      <c r="G597" s="27" t="str">
        <f t="shared" si="152"/>
        <v>GGGGSg1a2</v>
      </c>
      <c r="H597" s="230">
        <f t="shared" si="153"/>
        <v>0</v>
      </c>
      <c r="I597" s="230">
        <f t="shared" si="153"/>
        <v>0</v>
      </c>
      <c r="J597" s="230">
        <f t="shared" si="153"/>
        <v>0</v>
      </c>
      <c r="K597" s="230">
        <f t="shared" si="153"/>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5" outlineLevel="1" x14ac:dyDescent="0.25">
      <c r="A598" s="7"/>
      <c r="B598" s="8"/>
      <c r="C598" s="18"/>
      <c r="D598" s="18"/>
      <c r="E598" s="18"/>
      <c r="F598" s="27"/>
      <c r="G598" s="27" t="str">
        <f t="shared" si="152"/>
        <v>GGGAg2Na2</v>
      </c>
      <c r="H598" s="230">
        <f t="shared" si="153"/>
        <v>0</v>
      </c>
      <c r="I598" s="230">
        <f t="shared" si="153"/>
        <v>0</v>
      </c>
      <c r="J598" s="230">
        <f t="shared" si="153"/>
        <v>0</v>
      </c>
      <c r="K598" s="230">
        <f t="shared" si="153"/>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5" outlineLevel="1" x14ac:dyDescent="0.25">
      <c r="A599" s="7"/>
      <c r="B599" s="8"/>
      <c r="C599" s="18"/>
      <c r="D599" s="18"/>
      <c r="E599" s="18"/>
      <c r="F599" s="27"/>
      <c r="G599" s="27" t="str">
        <f t="shared" si="152"/>
        <v>GGGAg2Ea2</v>
      </c>
      <c r="H599" s="230">
        <f t="shared" si="153"/>
        <v>0</v>
      </c>
      <c r="I599" s="230">
        <f t="shared" si="153"/>
        <v>0</v>
      </c>
      <c r="J599" s="230">
        <f t="shared" si="153"/>
        <v>0</v>
      </c>
      <c r="K599" s="230">
        <f t="shared" si="153"/>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5" outlineLevel="1" x14ac:dyDescent="0.25">
      <c r="A600" s="7"/>
      <c r="B600" s="8"/>
      <c r="C600" s="18"/>
      <c r="D600" s="18"/>
      <c r="E600" s="18"/>
      <c r="F600" s="27"/>
      <c r="G600" s="27" t="str">
        <f t="shared" si="152"/>
        <v>GGGAg2OFa2</v>
      </c>
      <c r="H600" s="230">
        <f t="shared" si="153"/>
        <v>0</v>
      </c>
      <c r="I600" s="230">
        <f t="shared" si="153"/>
        <v>0</v>
      </c>
      <c r="J600" s="230">
        <f t="shared" si="153"/>
        <v>0</v>
      </c>
      <c r="K600" s="230">
        <f t="shared" si="153"/>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5" outlineLevel="1" x14ac:dyDescent="0.25">
      <c r="A601" s="7"/>
      <c r="B601" s="8"/>
      <c r="C601" s="18"/>
      <c r="D601" s="18"/>
      <c r="E601" s="18"/>
      <c r="F601" s="27"/>
      <c r="G601" s="27" t="str">
        <f t="shared" si="152"/>
        <v>GGGC1Na2</v>
      </c>
      <c r="H601" s="230">
        <f t="shared" si="153"/>
        <v>0</v>
      </c>
      <c r="I601" s="230">
        <f t="shared" si="153"/>
        <v>0</v>
      </c>
      <c r="J601" s="230">
        <f t="shared" si="153"/>
        <v>0</v>
      </c>
      <c r="K601" s="230">
        <f t="shared" si="153"/>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5" outlineLevel="1" x14ac:dyDescent="0.25">
      <c r="A602" s="7"/>
      <c r="B602" s="8"/>
      <c r="C602" s="18"/>
      <c r="D602" s="18"/>
      <c r="E602" s="18"/>
      <c r="F602" s="27"/>
      <c r="G602" s="27" t="str">
        <f t="shared" si="152"/>
        <v>GGGC1Ea2</v>
      </c>
      <c r="H602" s="230">
        <f t="shared" si="153"/>
        <v>0</v>
      </c>
      <c r="I602" s="230">
        <f t="shared" si="153"/>
        <v>0</v>
      </c>
      <c r="J602" s="230">
        <f t="shared" si="153"/>
        <v>0</v>
      </c>
      <c r="K602" s="230">
        <f t="shared" si="153"/>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5" outlineLevel="1" x14ac:dyDescent="0.25">
      <c r="A603" s="7"/>
      <c r="B603" s="8"/>
      <c r="C603" s="18"/>
      <c r="D603" s="18"/>
      <c r="E603" s="18"/>
      <c r="F603" s="27"/>
      <c r="G603" s="27" t="str">
        <f t="shared" si="152"/>
        <v>GGGC1Pa2</v>
      </c>
      <c r="H603" s="230">
        <f t="shared" si="153"/>
        <v>0</v>
      </c>
      <c r="I603" s="230">
        <f t="shared" si="153"/>
        <v>0</v>
      </c>
      <c r="J603" s="230">
        <f t="shared" si="153"/>
        <v>0</v>
      </c>
      <c r="K603" s="230">
        <f t="shared" si="153"/>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5" outlineLevel="1" x14ac:dyDescent="0.25">
      <c r="A604" s="7"/>
      <c r="B604" s="8"/>
      <c r="C604" s="18"/>
      <c r="D604" s="18"/>
      <c r="E604" s="18"/>
      <c r="F604" s="27"/>
      <c r="G604" s="27" t="str">
        <f t="shared" si="152"/>
        <v>GGGC1OFa2</v>
      </c>
      <c r="H604" s="230">
        <f t="shared" si="153"/>
        <v>0</v>
      </c>
      <c r="I604" s="230">
        <f t="shared" si="153"/>
        <v>0</v>
      </c>
      <c r="J604" s="230">
        <f t="shared" si="153"/>
        <v>0</v>
      </c>
      <c r="K604" s="230">
        <f t="shared" si="153"/>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5" outlineLevel="1" x14ac:dyDescent="0.25">
      <c r="A605" s="7"/>
      <c r="B605" s="8"/>
      <c r="C605" s="18"/>
      <c r="D605" s="18"/>
      <c r="E605" s="18"/>
      <c r="F605" s="27"/>
      <c r="G605" s="27" t="str">
        <f t="shared" si="152"/>
        <v>SPSPSPSPSPsp</v>
      </c>
      <c r="H605" s="230">
        <f t="shared" si="153"/>
        <v>0</v>
      </c>
      <c r="I605" s="230">
        <f t="shared" si="153"/>
        <v>0</v>
      </c>
      <c r="J605" s="230">
        <f t="shared" si="153"/>
        <v>0</v>
      </c>
      <c r="K605" s="230">
        <f t="shared" si="153"/>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5" outlineLevel="1" x14ac:dyDescent="0.25">
      <c r="A606" s="7"/>
      <c r="B606" s="8"/>
      <c r="C606" s="18"/>
      <c r="D606" s="18"/>
      <c r="E606" s="18"/>
      <c r="F606" s="27"/>
      <c r="G606" s="27" t="str">
        <f t="shared" si="152"/>
        <v>ANWFWb</v>
      </c>
      <c r="H606" s="230">
        <f t="shared" si="153"/>
        <v>0</v>
      </c>
      <c r="I606" s="230">
        <f t="shared" si="153"/>
        <v>1</v>
      </c>
      <c r="J606" s="230">
        <f t="shared" si="153"/>
        <v>1</v>
      </c>
      <c r="K606" s="230">
        <f t="shared" si="153"/>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5" outlineLevel="1" x14ac:dyDescent="0.25">
      <c r="A607" s="7"/>
      <c r="B607" s="8"/>
      <c r="C607" s="18"/>
      <c r="D607" s="18"/>
      <c r="E607" s="18"/>
      <c r="F607" s="27"/>
      <c r="G607" s="27" t="str">
        <f t="shared" si="152"/>
        <v>ANWFWbd</v>
      </c>
      <c r="H607" s="230">
        <f t="shared" si="153"/>
        <v>0</v>
      </c>
      <c r="I607" s="230">
        <f t="shared" si="153"/>
        <v>1</v>
      </c>
      <c r="J607" s="230">
        <f t="shared" si="153"/>
        <v>1</v>
      </c>
      <c r="K607" s="230">
        <f t="shared" si="153"/>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5" outlineLevel="1" x14ac:dyDescent="0.25">
      <c r="A608" s="7"/>
      <c r="B608" s="8"/>
      <c r="C608" s="18"/>
      <c r="D608" s="18"/>
      <c r="E608" s="18"/>
      <c r="F608" s="27"/>
      <c r="G608" s="27" t="str">
        <f t="shared" si="152"/>
        <v>AANWFw</v>
      </c>
      <c r="H608" s="230">
        <f t="shared" si="153"/>
        <v>0</v>
      </c>
      <c r="I608" s="230">
        <f t="shared" si="153"/>
        <v>1</v>
      </c>
      <c r="J608" s="230">
        <f t="shared" si="153"/>
        <v>1</v>
      </c>
      <c r="K608" s="230">
        <f t="shared" si="153"/>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5" outlineLevel="1" x14ac:dyDescent="0.25">
      <c r="A609" s="7"/>
      <c r="B609" s="8"/>
      <c r="C609" s="18"/>
      <c r="D609" s="18"/>
      <c r="E609" s="18"/>
      <c r="F609" s="27"/>
      <c r="G609" s="27" t="str">
        <f t="shared" si="152"/>
        <v>AANWFwd</v>
      </c>
      <c r="H609" s="230">
        <f t="shared" si="153"/>
        <v>0</v>
      </c>
      <c r="I609" s="230">
        <f t="shared" si="153"/>
        <v>1</v>
      </c>
      <c r="J609" s="230">
        <f t="shared" si="153"/>
        <v>1</v>
      </c>
      <c r="K609" s="230">
        <f t="shared" si="153"/>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5" outlineLevel="1" x14ac:dyDescent="0.25">
      <c r="A610" s="7"/>
      <c r="B610" s="8"/>
      <c r="C610" s="18"/>
      <c r="D610" s="18"/>
      <c r="E610" s="18"/>
      <c r="F610" s="27"/>
      <c r="G610" s="27" t="str">
        <f t="shared" si="152"/>
        <v>AAANWf</v>
      </c>
      <c r="H610" s="230">
        <f t="shared" si="153"/>
        <v>0</v>
      </c>
      <c r="I610" s="230">
        <f t="shared" si="153"/>
        <v>1</v>
      </c>
      <c r="J610" s="230">
        <f t="shared" si="153"/>
        <v>0</v>
      </c>
      <c r="K610" s="230">
        <f t="shared" si="153"/>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5" outlineLevel="1" x14ac:dyDescent="0.25">
      <c r="A611" s="7"/>
      <c r="B611" s="8"/>
      <c r="C611" s="18"/>
      <c r="D611" s="18"/>
      <c r="E611" s="18"/>
      <c r="F611" s="27"/>
      <c r="G611" s="27" t="str">
        <f t="shared" si="152"/>
        <v>YAAA2Nw</v>
      </c>
      <c r="H611" s="230">
        <f t="shared" si="153"/>
        <v>0</v>
      </c>
      <c r="I611" s="230">
        <f t="shared" si="153"/>
        <v>1</v>
      </c>
      <c r="J611" s="230">
        <f t="shared" si="153"/>
        <v>1</v>
      </c>
      <c r="K611" s="230">
        <f t="shared" si="153"/>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5" outlineLevel="1" x14ac:dyDescent="0.25">
      <c r="A612" s="7"/>
      <c r="B612" s="8"/>
      <c r="C612" s="18"/>
      <c r="D612" s="18"/>
      <c r="E612" s="18"/>
      <c r="F612" s="27"/>
      <c r="G612" s="27" t="str">
        <f t="shared" si="152"/>
        <v>YAAA2Nwd</v>
      </c>
      <c r="H612" s="230">
        <f t="shared" si="153"/>
        <v>0</v>
      </c>
      <c r="I612" s="230">
        <f t="shared" si="153"/>
        <v>1</v>
      </c>
      <c r="J612" s="230">
        <f t="shared" si="153"/>
        <v>1</v>
      </c>
      <c r="K612" s="230">
        <f t="shared" si="153"/>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5" outlineLevel="1" x14ac:dyDescent="0.25">
      <c r="A613" s="7"/>
      <c r="B613" s="8"/>
      <c r="C613" s="18"/>
      <c r="D613" s="18"/>
      <c r="E613" s="18"/>
      <c r="F613" s="27"/>
      <c r="G613" s="27" t="str">
        <f t="shared" si="152"/>
        <v>YYAA2A1z</v>
      </c>
      <c r="H613" s="230">
        <f t="shared" si="153"/>
        <v>0</v>
      </c>
      <c r="I613" s="230">
        <f t="shared" si="153"/>
        <v>1</v>
      </c>
      <c r="J613" s="230">
        <f t="shared" si="153"/>
        <v>1</v>
      </c>
      <c r="K613" s="230">
        <f t="shared" si="153"/>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5" outlineLevel="1" x14ac:dyDescent="0.25">
      <c r="A614" s="7"/>
      <c r="B614" s="8"/>
      <c r="C614" s="18"/>
      <c r="D614" s="18"/>
      <c r="E614" s="18"/>
      <c r="F614" s="27"/>
      <c r="G614" s="27" t="str">
        <f t="shared" si="152"/>
        <v>YYBA2A1a</v>
      </c>
      <c r="H614" s="230">
        <f t="shared" si="153"/>
        <v>1</v>
      </c>
      <c r="I614" s="230">
        <f t="shared" si="153"/>
        <v>0</v>
      </c>
      <c r="J614" s="230">
        <f t="shared" si="153"/>
        <v>1</v>
      </c>
      <c r="K614" s="230">
        <f t="shared" si="153"/>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5" outlineLevel="1" x14ac:dyDescent="0.25">
      <c r="A615" s="7"/>
      <c r="B615" s="8"/>
      <c r="C615" s="18"/>
      <c r="D615" s="18"/>
      <c r="E615" s="18"/>
      <c r="F615" s="27"/>
      <c r="G615" s="27" t="str">
        <f t="shared" si="152"/>
        <v>YYWBA1a</v>
      </c>
      <c r="H615" s="230">
        <f t="shared" ref="H615:K634" si="154">IF(H529&gt;0,1,0)</f>
        <v>1</v>
      </c>
      <c r="I615" s="230">
        <f t="shared" si="154"/>
        <v>0</v>
      </c>
      <c r="J615" s="230">
        <f t="shared" si="154"/>
        <v>1</v>
      </c>
      <c r="K615" s="230">
        <f t="shared" si="154"/>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5" outlineLevel="1" x14ac:dyDescent="0.25">
      <c r="A616" s="7"/>
      <c r="B616" s="8"/>
      <c r="C616" s="18"/>
      <c r="D616" s="18"/>
      <c r="E616" s="18"/>
      <c r="F616" s="27"/>
      <c r="G616" s="27" t="str">
        <f t="shared" si="152"/>
        <v>YYFWBa</v>
      </c>
      <c r="H616" s="230">
        <f t="shared" si="154"/>
        <v>1</v>
      </c>
      <c r="I616" s="230">
        <f t="shared" si="154"/>
        <v>0</v>
      </c>
      <c r="J616" s="230">
        <f t="shared" si="154"/>
        <v>1</v>
      </c>
      <c r="K616" s="230">
        <f t="shared" si="154"/>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5" outlineLevel="1" x14ac:dyDescent="0.25">
      <c r="A617" s="7"/>
      <c r="B617" s="8"/>
      <c r="C617" s="18"/>
      <c r="D617" s="18"/>
      <c r="E617" s="18"/>
      <c r="F617" s="27"/>
      <c r="G617" s="27" t="str">
        <f t="shared" si="152"/>
        <v>AAANBo</v>
      </c>
      <c r="H617" s="230">
        <f t="shared" si="154"/>
        <v>0</v>
      </c>
      <c r="I617" s="230">
        <f t="shared" si="154"/>
        <v>1</v>
      </c>
      <c r="J617" s="230">
        <f t="shared" si="154"/>
        <v>1</v>
      </c>
      <c r="K617" s="230">
        <f t="shared" si="154"/>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5" outlineLevel="1" x14ac:dyDescent="0.25">
      <c r="A618" s="7"/>
      <c r="B618" s="8"/>
      <c r="C618" s="18"/>
      <c r="D618" s="18"/>
      <c r="E618" s="18"/>
      <c r="F618" s="27"/>
      <c r="G618" s="27" t="str">
        <f t="shared" si="152"/>
        <v>AAANBod</v>
      </c>
      <c r="H618" s="230">
        <f t="shared" si="154"/>
        <v>0</v>
      </c>
      <c r="I618" s="230">
        <f t="shared" si="154"/>
        <v>1</v>
      </c>
      <c r="J618" s="230">
        <f t="shared" si="154"/>
        <v>1</v>
      </c>
      <c r="K618" s="230">
        <f t="shared" si="154"/>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5" outlineLevel="1" x14ac:dyDescent="0.25">
      <c r="A619" s="7"/>
      <c r="B619" s="8"/>
      <c r="C619" s="18"/>
      <c r="D619" s="18"/>
      <c r="E619" s="18"/>
      <c r="F619" s="27"/>
      <c r="G619" s="27" t="str">
        <f t="shared" si="152"/>
        <v>AAAA2Nb</v>
      </c>
      <c r="H619" s="230">
        <f t="shared" si="154"/>
        <v>0</v>
      </c>
      <c r="I619" s="230">
        <f t="shared" si="154"/>
        <v>1</v>
      </c>
      <c r="J619" s="230">
        <f t="shared" si="154"/>
        <v>1</v>
      </c>
      <c r="K619" s="230">
        <f t="shared" si="154"/>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5" outlineLevel="1" x14ac:dyDescent="0.25">
      <c r="A620" s="7"/>
      <c r="B620" s="8"/>
      <c r="C620" s="18"/>
      <c r="D620" s="18"/>
      <c r="E620" s="18"/>
      <c r="F620" s="27"/>
      <c r="G620" s="27" t="str">
        <f t="shared" si="152"/>
        <v>AAAA2Nbd</v>
      </c>
      <c r="H620" s="230">
        <f t="shared" si="154"/>
        <v>0</v>
      </c>
      <c r="I620" s="230">
        <f t="shared" si="154"/>
        <v>1</v>
      </c>
      <c r="J620" s="230">
        <f t="shared" si="154"/>
        <v>1</v>
      </c>
      <c r="K620" s="230">
        <f t="shared" si="154"/>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5" outlineLevel="1" x14ac:dyDescent="0.25">
      <c r="A621" s="7"/>
      <c r="B621" s="8"/>
      <c r="C621" s="18"/>
      <c r="D621" s="18"/>
      <c r="E621" s="18"/>
      <c r="F621" s="27"/>
      <c r="G621" s="27" t="str">
        <f t="shared" si="152"/>
        <v>AAAA2A1z</v>
      </c>
      <c r="H621" s="230">
        <f t="shared" si="154"/>
        <v>0</v>
      </c>
      <c r="I621" s="230">
        <f t="shared" si="154"/>
        <v>1</v>
      </c>
      <c r="J621" s="230">
        <f t="shared" si="154"/>
        <v>1</v>
      </c>
      <c r="K621" s="230">
        <f t="shared" si="154"/>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5" outlineLevel="1" x14ac:dyDescent="0.25">
      <c r="A622" s="7"/>
      <c r="B622" s="8"/>
      <c r="C622" s="18"/>
      <c r="D622" s="18"/>
      <c r="E622" s="18"/>
      <c r="F622" s="27"/>
      <c r="G622" s="27" t="str">
        <f t="shared" si="152"/>
        <v>YAAA2A1a</v>
      </c>
      <c r="H622" s="230">
        <f t="shared" si="154"/>
        <v>1</v>
      </c>
      <c r="I622" s="230">
        <f t="shared" si="154"/>
        <v>0</v>
      </c>
      <c r="J622" s="230">
        <f t="shared" si="154"/>
        <v>1</v>
      </c>
      <c r="K622" s="230">
        <f t="shared" si="154"/>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5" outlineLevel="1" x14ac:dyDescent="0.25">
      <c r="A623" s="7"/>
      <c r="B623" s="8"/>
      <c r="C623" s="18"/>
      <c r="D623" s="18"/>
      <c r="E623" s="18"/>
      <c r="F623" s="27"/>
      <c r="G623" s="27" t="str">
        <f t="shared" si="152"/>
        <v>YYAA2A1a</v>
      </c>
      <c r="H623" s="230">
        <f t="shared" si="154"/>
        <v>1</v>
      </c>
      <c r="I623" s="230">
        <f t="shared" si="154"/>
        <v>0</v>
      </c>
      <c r="J623" s="230">
        <f t="shared" si="154"/>
        <v>1</v>
      </c>
      <c r="K623" s="230">
        <f t="shared" si="154"/>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5" outlineLevel="1" x14ac:dyDescent="0.25">
      <c r="A624" s="7"/>
      <c r="B624" s="8"/>
      <c r="C624" s="18"/>
      <c r="D624" s="18"/>
      <c r="E624" s="18"/>
      <c r="F624" s="27"/>
      <c r="G624" s="27" t="str">
        <f t="shared" si="152"/>
        <v>YYOA2A1a</v>
      </c>
      <c r="H624" s="230">
        <f t="shared" si="154"/>
        <v>1</v>
      </c>
      <c r="I624" s="230">
        <f t="shared" si="154"/>
        <v>0</v>
      </c>
      <c r="J624" s="230">
        <f t="shared" si="154"/>
        <v>1</v>
      </c>
      <c r="K624" s="230">
        <f t="shared" si="154"/>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5" outlineLevel="1" x14ac:dyDescent="0.25">
      <c r="A625" s="7"/>
      <c r="B625" s="8"/>
      <c r="C625" s="18"/>
      <c r="D625" s="18"/>
      <c r="E625" s="18"/>
      <c r="F625" s="27"/>
      <c r="G625" s="27" t="str">
        <f t="shared" si="152"/>
        <v>AYBOA1a</v>
      </c>
      <c r="H625" s="230">
        <f t="shared" si="154"/>
        <v>1</v>
      </c>
      <c r="I625" s="230">
        <f t="shared" si="154"/>
        <v>0</v>
      </c>
      <c r="J625" s="230">
        <f t="shared" si="154"/>
        <v>1</v>
      </c>
      <c r="K625" s="230">
        <f t="shared" si="154"/>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5" outlineLevel="1" x14ac:dyDescent="0.25">
      <c r="A626" s="7"/>
      <c r="B626" s="8"/>
      <c r="C626" s="18"/>
      <c r="D626" s="18"/>
      <c r="E626" s="18"/>
      <c r="F626" s="27"/>
      <c r="G626" s="27" t="str">
        <f t="shared" si="152"/>
        <v>AANBOa</v>
      </c>
      <c r="H626" s="230">
        <f t="shared" si="154"/>
        <v>1</v>
      </c>
      <c r="I626" s="230">
        <f t="shared" si="154"/>
        <v>0</v>
      </c>
      <c r="J626" s="230">
        <f t="shared" si="154"/>
        <v>1</v>
      </c>
      <c r="K626" s="230">
        <f t="shared" si="154"/>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5" outlineLevel="1" x14ac:dyDescent="0.25">
      <c r="A627" s="7"/>
      <c r="B627" s="8"/>
      <c r="C627" s="18"/>
      <c r="D627" s="18"/>
      <c r="E627" s="18"/>
      <c r="F627" s="27"/>
      <c r="G627" s="27" t="str">
        <f t="shared" ref="G627:G652" si="155">_xlfn.CONCAT(H193:M193)</f>
        <v>YABA2Ba</v>
      </c>
      <c r="H627" s="230">
        <f t="shared" si="154"/>
        <v>1</v>
      </c>
      <c r="I627" s="230">
        <f t="shared" si="154"/>
        <v>0</v>
      </c>
      <c r="J627" s="230">
        <f t="shared" si="154"/>
        <v>1</v>
      </c>
      <c r="K627" s="230">
        <f t="shared" si="154"/>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5" outlineLevel="1" x14ac:dyDescent="0.25">
      <c r="A628" s="7"/>
      <c r="B628" s="8"/>
      <c r="C628" s="18"/>
      <c r="D628" s="18"/>
      <c r="E628" s="18"/>
      <c r="F628" s="27"/>
      <c r="G628" s="27" t="str">
        <f t="shared" si="155"/>
        <v>AYABA1b</v>
      </c>
      <c r="H628" s="230">
        <f t="shared" si="154"/>
        <v>0</v>
      </c>
      <c r="I628" s="230">
        <f t="shared" si="154"/>
        <v>1</v>
      </c>
      <c r="J628" s="230">
        <f t="shared" si="154"/>
        <v>1</v>
      </c>
      <c r="K628" s="230">
        <f t="shared" si="154"/>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5" outlineLevel="1" x14ac:dyDescent="0.25">
      <c r="A629" s="7"/>
      <c r="B629" s="8"/>
      <c r="C629" s="18"/>
      <c r="D629" s="18"/>
      <c r="E629" s="18"/>
      <c r="F629" s="27"/>
      <c r="G629" s="27" t="str">
        <f t="shared" si="155"/>
        <v>YAOA2OFa</v>
      </c>
      <c r="H629" s="230">
        <f t="shared" si="154"/>
        <v>1</v>
      </c>
      <c r="I629" s="230">
        <f t="shared" si="154"/>
        <v>0</v>
      </c>
      <c r="J629" s="230">
        <f t="shared" si="154"/>
        <v>1</v>
      </c>
      <c r="K629" s="230">
        <f t="shared" si="154"/>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5" outlineLevel="1" x14ac:dyDescent="0.25">
      <c r="A630" s="7"/>
      <c r="B630" s="8"/>
      <c r="C630" s="18"/>
      <c r="D630" s="18"/>
      <c r="E630" s="18"/>
      <c r="F630" s="27"/>
      <c r="G630" s="27" t="str">
        <f t="shared" si="155"/>
        <v>AYAOA1of</v>
      </c>
      <c r="H630" s="230">
        <f t="shared" si="154"/>
        <v>0</v>
      </c>
      <c r="I630" s="230">
        <f t="shared" si="154"/>
        <v>1</v>
      </c>
      <c r="J630" s="230">
        <f t="shared" si="154"/>
        <v>0</v>
      </c>
      <c r="K630" s="230">
        <f t="shared" si="154"/>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5" outlineLevel="1" x14ac:dyDescent="0.25">
      <c r="A631" s="7"/>
      <c r="B631" s="8"/>
      <c r="C631" s="18"/>
      <c r="D631" s="18"/>
      <c r="E631" s="18"/>
      <c r="F631" s="27"/>
      <c r="G631" s="27" t="str">
        <f t="shared" si="155"/>
        <v>YYNBNb</v>
      </c>
      <c r="H631" s="230">
        <f t="shared" si="154"/>
        <v>0</v>
      </c>
      <c r="I631" s="230">
        <f t="shared" si="154"/>
        <v>1</v>
      </c>
      <c r="J631" s="230">
        <f t="shared" si="154"/>
        <v>1</v>
      </c>
      <c r="K631" s="230">
        <f t="shared" si="154"/>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5" outlineLevel="1" x14ac:dyDescent="0.25">
      <c r="A632" s="7"/>
      <c r="B632" s="8"/>
      <c r="C632" s="18"/>
      <c r="D632" s="18"/>
      <c r="E632" s="18"/>
      <c r="F632" s="27"/>
      <c r="G632" s="27" t="str">
        <f t="shared" si="155"/>
        <v>YYNBNbd</v>
      </c>
      <c r="H632" s="230">
        <f t="shared" si="154"/>
        <v>0</v>
      </c>
      <c r="I632" s="230">
        <f t="shared" si="154"/>
        <v>1</v>
      </c>
      <c r="J632" s="230">
        <f t="shared" si="154"/>
        <v>1</v>
      </c>
      <c r="K632" s="230">
        <f t="shared" si="154"/>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5" outlineLevel="1" x14ac:dyDescent="0.25">
      <c r="A633" s="7"/>
      <c r="B633" s="8"/>
      <c r="C633" s="18"/>
      <c r="D633" s="18"/>
      <c r="E633" s="18"/>
      <c r="F633" s="27"/>
      <c r="G633" s="27" t="str">
        <f t="shared" si="155"/>
        <v>YYBNBz</v>
      </c>
      <c r="H633" s="230">
        <f t="shared" si="154"/>
        <v>0</v>
      </c>
      <c r="I633" s="230">
        <f t="shared" si="154"/>
        <v>1</v>
      </c>
      <c r="J633" s="230">
        <f t="shared" si="154"/>
        <v>1</v>
      </c>
      <c r="K633" s="230">
        <f t="shared" si="154"/>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5" outlineLevel="1" x14ac:dyDescent="0.25">
      <c r="A634" s="7"/>
      <c r="B634" s="8"/>
      <c r="C634" s="18"/>
      <c r="D634" s="18"/>
      <c r="E634" s="18"/>
      <c r="F634" s="27"/>
      <c r="G634" s="27" t="str">
        <f t="shared" si="155"/>
        <v>YYBNBzd</v>
      </c>
      <c r="H634" s="230">
        <f t="shared" si="154"/>
        <v>0</v>
      </c>
      <c r="I634" s="230">
        <f t="shared" si="154"/>
        <v>1</v>
      </c>
      <c r="J634" s="230">
        <f t="shared" si="154"/>
        <v>1</v>
      </c>
      <c r="K634" s="230">
        <f t="shared" si="154"/>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25">
      <c r="A635" s="7"/>
      <c r="B635" s="8"/>
      <c r="C635" s="18"/>
      <c r="D635" s="18"/>
      <c r="E635" s="18"/>
      <c r="F635" s="34"/>
      <c r="G635" s="27" t="str">
        <f t="shared" si="155"/>
        <v>YYBNBr</v>
      </c>
      <c r="H635" s="230">
        <f t="shared" ref="H635:K636" si="156">IF(H549&gt;0,1,0)</f>
        <v>0</v>
      </c>
      <c r="I635" s="230">
        <f t="shared" si="156"/>
        <v>1</v>
      </c>
      <c r="J635" s="230">
        <f t="shared" si="156"/>
        <v>1</v>
      </c>
      <c r="K635" s="230">
        <f t="shared" si="156"/>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25">
      <c r="A636" s="7"/>
      <c r="B636" s="8"/>
      <c r="C636" s="18"/>
      <c r="D636" s="18"/>
      <c r="E636" s="18"/>
      <c r="F636" s="34"/>
      <c r="G636" s="27" t="str">
        <f t="shared" si="155"/>
        <v>YYBNBrd</v>
      </c>
      <c r="H636" s="230">
        <f t="shared" si="156"/>
        <v>0</v>
      </c>
      <c r="I636" s="230">
        <f t="shared" si="156"/>
        <v>1</v>
      </c>
      <c r="J636" s="230">
        <f t="shared" si="156"/>
        <v>1</v>
      </c>
      <c r="K636" s="230">
        <f t="shared" si="156"/>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25">
      <c r="A637" s="7"/>
      <c r="B637" s="8"/>
      <c r="C637" s="18"/>
      <c r="D637" s="18"/>
      <c r="E637" s="18"/>
      <c r="F637" s="34"/>
      <c r="G637" s="27" t="str">
        <f t="shared" si="155"/>
        <v>YYBNBl</v>
      </c>
      <c r="H637" s="230">
        <f t="shared" ref="H637:K637" si="157">IF(H551&gt;0,1,0)</f>
        <v>0</v>
      </c>
      <c r="I637" s="230">
        <f t="shared" si="157"/>
        <v>1</v>
      </c>
      <c r="J637" s="230">
        <f t="shared" si="157"/>
        <v>0</v>
      </c>
      <c r="K637" s="230">
        <f t="shared" si="157"/>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25">
      <c r="A638" s="7"/>
      <c r="B638" s="8"/>
      <c r="C638" s="18"/>
      <c r="D638" s="18"/>
      <c r="E638" s="18"/>
      <c r="F638" s="34"/>
      <c r="G638" s="27" t="str">
        <f t="shared" si="155"/>
        <v>YYNBLb</v>
      </c>
      <c r="H638" s="230">
        <f t="shared" ref="H638:K638" si="158">IF(H552&gt;0,1,0)</f>
        <v>0</v>
      </c>
      <c r="I638" s="230">
        <f t="shared" si="158"/>
        <v>1</v>
      </c>
      <c r="J638" s="230">
        <f t="shared" si="158"/>
        <v>1</v>
      </c>
      <c r="K638" s="230">
        <f t="shared" si="158"/>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25">
      <c r="A639" s="7"/>
      <c r="B639" s="8"/>
      <c r="C639" s="18"/>
      <c r="D639" s="18"/>
      <c r="E639" s="18"/>
      <c r="F639" s="34"/>
      <c r="G639" s="27" t="str">
        <f t="shared" si="155"/>
        <v>YYNBLbd</v>
      </c>
      <c r="H639" s="230">
        <f t="shared" ref="H639:K639" si="159">IF(H553&gt;0,1,0)</f>
        <v>0</v>
      </c>
      <c r="I639" s="230">
        <f t="shared" si="159"/>
        <v>1</v>
      </c>
      <c r="J639" s="230">
        <f t="shared" si="159"/>
        <v>1</v>
      </c>
      <c r="K639" s="230">
        <f t="shared" si="159"/>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25">
      <c r="A640" s="7"/>
      <c r="B640" s="8"/>
      <c r="C640" s="18"/>
      <c r="D640" s="18"/>
      <c r="E640" s="18"/>
      <c r="F640" s="34"/>
      <c r="G640" s="27" t="str">
        <f t="shared" si="155"/>
        <v>YYBLBz</v>
      </c>
      <c r="H640" s="230">
        <f t="shared" ref="H640:K640" si="160">IF(H554&gt;0,1,0)</f>
        <v>0</v>
      </c>
      <c r="I640" s="230">
        <f t="shared" si="160"/>
        <v>1</v>
      </c>
      <c r="J640" s="230">
        <f t="shared" si="160"/>
        <v>1</v>
      </c>
      <c r="K640" s="230">
        <f t="shared" si="160"/>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25">
      <c r="A641" s="7"/>
      <c r="B641" s="8"/>
      <c r="C641" s="18"/>
      <c r="D641" s="18"/>
      <c r="E641" s="18"/>
      <c r="F641" s="34"/>
      <c r="G641" s="27" t="str">
        <f t="shared" si="155"/>
        <v>YYBLBzd</v>
      </c>
      <c r="H641" s="230">
        <f t="shared" ref="H641:K641" si="161">IF(H555&gt;0,1,0)</f>
        <v>0</v>
      </c>
      <c r="I641" s="230">
        <f t="shared" si="161"/>
        <v>1</v>
      </c>
      <c r="J641" s="230">
        <f t="shared" si="161"/>
        <v>1</v>
      </c>
      <c r="K641" s="230">
        <f t="shared" si="161"/>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25">
      <c r="A642" s="7"/>
      <c r="B642" s="8"/>
      <c r="C642" s="18"/>
      <c r="D642" s="18"/>
      <c r="E642" s="18"/>
      <c r="F642" s="34"/>
      <c r="G642" s="27" t="str">
        <f t="shared" si="155"/>
        <v>YYLBNb</v>
      </c>
      <c r="H642" s="230">
        <f t="shared" ref="H642:K642" si="162">IF(H556&gt;0,1,0)</f>
        <v>0</v>
      </c>
      <c r="I642" s="230">
        <f t="shared" si="162"/>
        <v>1</v>
      </c>
      <c r="J642" s="230">
        <f t="shared" si="162"/>
        <v>1</v>
      </c>
      <c r="K642" s="230">
        <f t="shared" si="162"/>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25">
      <c r="A643" s="7"/>
      <c r="B643" s="8"/>
      <c r="C643" s="18"/>
      <c r="D643" s="18"/>
      <c r="E643" s="18"/>
      <c r="F643" s="34"/>
      <c r="G643" s="27" t="str">
        <f t="shared" si="155"/>
        <v>YYLBNbd</v>
      </c>
      <c r="H643" s="230">
        <f t="shared" ref="H643:K643" si="163">IF(H557&gt;0,1,0)</f>
        <v>0</v>
      </c>
      <c r="I643" s="230">
        <f t="shared" si="163"/>
        <v>1</v>
      </c>
      <c r="J643" s="230">
        <f t="shared" si="163"/>
        <v>1</v>
      </c>
      <c r="K643" s="230">
        <f t="shared" si="163"/>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5" outlineLevel="1" x14ac:dyDescent="0.25">
      <c r="A644" s="7"/>
      <c r="B644" s="8"/>
      <c r="C644" s="18"/>
      <c r="D644" s="18"/>
      <c r="E644" s="18"/>
      <c r="F644" s="27"/>
      <c r="G644" s="27" t="str">
        <f t="shared" si="155"/>
        <v>YYNWNw</v>
      </c>
      <c r="H644" s="230">
        <f t="shared" ref="H644:K644" si="164">IF(H558&gt;0,1,0)</f>
        <v>0</v>
      </c>
      <c r="I644" s="230">
        <f t="shared" si="164"/>
        <v>1</v>
      </c>
      <c r="J644" s="230">
        <f t="shared" si="164"/>
        <v>1</v>
      </c>
      <c r="K644" s="230">
        <f t="shared" si="164"/>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5" outlineLevel="1" x14ac:dyDescent="0.25">
      <c r="A645" s="7"/>
      <c r="B645" s="8"/>
      <c r="C645" s="18"/>
      <c r="D645" s="18"/>
      <c r="E645" s="18"/>
      <c r="F645" s="27"/>
      <c r="G645" s="27" t="str">
        <f t="shared" si="155"/>
        <v>YYNWNwd</v>
      </c>
      <c r="H645" s="230">
        <f t="shared" ref="H645:K645" si="165">IF(H559&gt;0,1,0)</f>
        <v>0</v>
      </c>
      <c r="I645" s="230">
        <f t="shared" si="165"/>
        <v>1</v>
      </c>
      <c r="J645" s="230">
        <f t="shared" si="165"/>
        <v>1</v>
      </c>
      <c r="K645" s="230">
        <f t="shared" si="165"/>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5" outlineLevel="1" x14ac:dyDescent="0.25">
      <c r="A646" s="7"/>
      <c r="B646" s="8"/>
      <c r="C646" s="18"/>
      <c r="D646" s="18"/>
      <c r="E646" s="18"/>
      <c r="F646" s="27"/>
      <c r="G646" s="27" t="str">
        <f t="shared" si="155"/>
        <v>YYWNWz</v>
      </c>
      <c r="H646" s="230">
        <f t="shared" ref="H646:K646" si="166">IF(H560&gt;0,1,0)</f>
        <v>0</v>
      </c>
      <c r="I646" s="230">
        <f t="shared" si="166"/>
        <v>1</v>
      </c>
      <c r="J646" s="230">
        <f t="shared" si="166"/>
        <v>1</v>
      </c>
      <c r="K646" s="230">
        <f t="shared" si="166"/>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5" outlineLevel="1" x14ac:dyDescent="0.25">
      <c r="A647" s="7"/>
      <c r="B647" s="8"/>
      <c r="C647" s="18"/>
      <c r="D647" s="18"/>
      <c r="E647" s="18"/>
      <c r="F647" s="27"/>
      <c r="G647" s="27" t="str">
        <f t="shared" si="155"/>
        <v>YYWNWzd</v>
      </c>
      <c r="H647" s="230">
        <f t="shared" ref="H647:K647" si="167">IF(H561&gt;0,1,0)</f>
        <v>0</v>
      </c>
      <c r="I647" s="230">
        <f t="shared" si="167"/>
        <v>1</v>
      </c>
      <c r="J647" s="230">
        <f t="shared" si="167"/>
        <v>1</v>
      </c>
      <c r="K647" s="230">
        <f t="shared" si="167"/>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25">
      <c r="A648" s="7"/>
      <c r="B648" s="8"/>
      <c r="C648" s="18"/>
      <c r="D648" s="18"/>
      <c r="E648" s="18"/>
      <c r="F648" s="34"/>
      <c r="G648" s="27" t="str">
        <f t="shared" si="155"/>
        <v>YYNWBr</v>
      </c>
      <c r="H648" s="230">
        <f t="shared" ref="H648:K648" si="168">IF(H562&gt;0,1,0)</f>
        <v>0</v>
      </c>
      <c r="I648" s="230">
        <f t="shared" si="168"/>
        <v>1</v>
      </c>
      <c r="J648" s="230">
        <f t="shared" si="168"/>
        <v>1</v>
      </c>
      <c r="K648" s="230">
        <f t="shared" si="168"/>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25">
      <c r="A649" s="7"/>
      <c r="B649" s="8"/>
      <c r="C649" s="18"/>
      <c r="D649" s="18"/>
      <c r="E649" s="18"/>
      <c r="F649" s="34"/>
      <c r="G649" s="27" t="str">
        <f t="shared" si="155"/>
        <v>YYNWBrd</v>
      </c>
      <c r="H649" s="230">
        <f t="shared" ref="H649:K649" si="169">IF(H563&gt;0,1,0)</f>
        <v>0</v>
      </c>
      <c r="I649" s="230">
        <f t="shared" si="169"/>
        <v>1</v>
      </c>
      <c r="J649" s="230">
        <f t="shared" si="169"/>
        <v>1</v>
      </c>
      <c r="K649" s="230">
        <f t="shared" si="169"/>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5" outlineLevel="1" x14ac:dyDescent="0.25">
      <c r="A650" s="7"/>
      <c r="B650" s="8"/>
      <c r="C650" s="18"/>
      <c r="D650" s="18"/>
      <c r="E650" s="18"/>
      <c r="F650" s="27"/>
      <c r="G650" s="27" t="str">
        <f t="shared" si="155"/>
        <v>YYWBNw</v>
      </c>
      <c r="H650" s="230">
        <f t="shared" ref="H650:K650" si="170">IF(H564&gt;0,1,0)</f>
        <v>0</v>
      </c>
      <c r="I650" s="230">
        <f t="shared" si="170"/>
        <v>1</v>
      </c>
      <c r="J650" s="230">
        <f t="shared" si="170"/>
        <v>1</v>
      </c>
      <c r="K650" s="230">
        <f t="shared" si="170"/>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5" outlineLevel="1" x14ac:dyDescent="0.25">
      <c r="A651" s="7"/>
      <c r="B651" s="8"/>
      <c r="C651" s="18"/>
      <c r="D651" s="18"/>
      <c r="E651" s="18"/>
      <c r="F651" s="27"/>
      <c r="G651" s="27" t="str">
        <f t="shared" si="155"/>
        <v>YYWBNwd</v>
      </c>
      <c r="H651" s="230">
        <f t="shared" ref="H651:K651" si="171">IF(H565&gt;0,1,0)</f>
        <v>0</v>
      </c>
      <c r="I651" s="230">
        <f t="shared" si="171"/>
        <v>1</v>
      </c>
      <c r="J651" s="230">
        <f t="shared" si="171"/>
        <v>1</v>
      </c>
      <c r="K651" s="230">
        <f t="shared" si="171"/>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25">
      <c r="A652" s="7"/>
      <c r="B652" s="8"/>
      <c r="C652" s="18"/>
      <c r="D652" s="18"/>
      <c r="E652" s="18"/>
      <c r="F652" s="34"/>
      <c r="G652" s="27" t="str">
        <f t="shared" si="155"/>
        <v>YYBNWb</v>
      </c>
      <c r="H652" s="230">
        <f t="shared" ref="H652:K652" si="172">IF(H566&gt;0,1,0)</f>
        <v>0</v>
      </c>
      <c r="I652" s="230">
        <f t="shared" si="172"/>
        <v>1</v>
      </c>
      <c r="J652" s="230">
        <f t="shared" si="172"/>
        <v>1</v>
      </c>
      <c r="K652" s="230">
        <f t="shared" si="172"/>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25">
      <c r="A653" s="7"/>
      <c r="B653" s="8"/>
      <c r="C653" s="18"/>
      <c r="D653" s="18"/>
      <c r="E653" s="18"/>
      <c r="F653" s="34"/>
      <c r="G653" s="27" t="str">
        <f t="shared" ref="G653:G660" si="173">_xlfn.CONCAT(H219:M219)</f>
        <v>YYBNWbd</v>
      </c>
      <c r="H653" s="230">
        <f t="shared" ref="H653:K653" si="174">IF(H567&gt;0,1,0)</f>
        <v>0</v>
      </c>
      <c r="I653" s="230">
        <f t="shared" si="174"/>
        <v>1</v>
      </c>
      <c r="J653" s="230">
        <f t="shared" si="174"/>
        <v>1</v>
      </c>
      <c r="K653" s="230">
        <f t="shared" si="174"/>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25">
      <c r="A654" s="7"/>
      <c r="B654" s="8"/>
      <c r="C654" s="18"/>
      <c r="D654" s="18"/>
      <c r="E654" s="18"/>
      <c r="F654" s="34"/>
      <c r="G654" s="27" t="str">
        <f t="shared" si="173"/>
        <v>YYNWBl</v>
      </c>
      <c r="H654" s="230">
        <f t="shared" ref="H654:K654" si="175">IF(H568&gt;0,1,0)</f>
        <v>0</v>
      </c>
      <c r="I654" s="230">
        <f t="shared" si="175"/>
        <v>1</v>
      </c>
      <c r="J654" s="230">
        <f t="shared" si="175"/>
        <v>0</v>
      </c>
      <c r="K654" s="230">
        <f t="shared" si="175"/>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25">
      <c r="A655" s="7"/>
      <c r="B655" s="8"/>
      <c r="C655" s="18"/>
      <c r="D655" s="18"/>
      <c r="E655" s="18"/>
      <c r="F655" s="34"/>
      <c r="G655" s="27" t="str">
        <f t="shared" si="173"/>
        <v>YYWBLw</v>
      </c>
      <c r="H655" s="230">
        <f t="shared" ref="H655:K655" si="176">IF(H569&gt;0,1,0)</f>
        <v>0</v>
      </c>
      <c r="I655" s="230">
        <f t="shared" si="176"/>
        <v>1</v>
      </c>
      <c r="J655" s="230">
        <f t="shared" si="176"/>
        <v>1</v>
      </c>
      <c r="K655" s="230">
        <f t="shared" si="176"/>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25">
      <c r="A656" s="7"/>
      <c r="B656" s="8"/>
      <c r="C656" s="18"/>
      <c r="D656" s="18"/>
      <c r="E656" s="18"/>
      <c r="F656" s="34"/>
      <c r="G656" s="27" t="str">
        <f t="shared" si="173"/>
        <v>YYWBLwd</v>
      </c>
      <c r="H656" s="230">
        <f t="shared" ref="H656:K656" si="177">IF(H570&gt;0,1,0)</f>
        <v>0</v>
      </c>
      <c r="I656" s="230">
        <f t="shared" si="177"/>
        <v>1</v>
      </c>
      <c r="J656" s="230">
        <f t="shared" si="177"/>
        <v>1</v>
      </c>
      <c r="K656" s="230">
        <f t="shared" si="177"/>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25">
      <c r="A657" s="7"/>
      <c r="B657" s="8"/>
      <c r="C657" s="18"/>
      <c r="D657" s="18"/>
      <c r="E657" s="18"/>
      <c r="F657" s="34"/>
      <c r="G657" s="27" t="str">
        <f t="shared" si="173"/>
        <v>YYBLWb</v>
      </c>
      <c r="H657" s="230">
        <f t="shared" ref="H657:K657" si="178">IF(H571&gt;0,1,0)</f>
        <v>0</v>
      </c>
      <c r="I657" s="230">
        <f t="shared" si="178"/>
        <v>1</v>
      </c>
      <c r="J657" s="230">
        <f t="shared" si="178"/>
        <v>1</v>
      </c>
      <c r="K657" s="230">
        <f t="shared" si="178"/>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25">
      <c r="A658" s="7"/>
      <c r="B658" s="8"/>
      <c r="C658" s="18"/>
      <c r="D658" s="18"/>
      <c r="E658" s="18"/>
      <c r="F658" s="34"/>
      <c r="G658" s="27" t="str">
        <f t="shared" si="173"/>
        <v>YYBLWbd</v>
      </c>
      <c r="H658" s="230">
        <f t="shared" ref="H658:K658" si="179">IF(H572&gt;0,1,0)</f>
        <v>0</v>
      </c>
      <c r="I658" s="230">
        <f t="shared" si="179"/>
        <v>1</v>
      </c>
      <c r="J658" s="230">
        <f t="shared" si="179"/>
        <v>1</v>
      </c>
      <c r="K658" s="230">
        <f t="shared" si="179"/>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25">
      <c r="A659" s="7"/>
      <c r="B659" s="8"/>
      <c r="C659" s="18"/>
      <c r="D659" s="18"/>
      <c r="E659" s="18"/>
      <c r="F659" s="34"/>
      <c r="G659" s="27" t="str">
        <f t="shared" si="173"/>
        <v>YYLWBr</v>
      </c>
      <c r="H659" s="230">
        <f t="shared" ref="H659:K659" si="180">IF(H573&gt;0,1,0)</f>
        <v>0</v>
      </c>
      <c r="I659" s="230">
        <f t="shared" si="180"/>
        <v>1</v>
      </c>
      <c r="J659" s="230">
        <f t="shared" si="180"/>
        <v>1</v>
      </c>
      <c r="K659" s="230">
        <f t="shared" si="180"/>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25">
      <c r="A660" s="7"/>
      <c r="B660" s="8"/>
      <c r="C660" s="18"/>
      <c r="D660" s="18"/>
      <c r="E660" s="18"/>
      <c r="F660" s="34"/>
      <c r="G660" s="27" t="str">
        <f t="shared" si="173"/>
        <v>YYLWBrd</v>
      </c>
      <c r="H660" s="230">
        <f t="shared" ref="H660:K660" si="181">IF(H574&gt;0,1,0)</f>
        <v>0</v>
      </c>
      <c r="I660" s="230">
        <f t="shared" si="181"/>
        <v>1</v>
      </c>
      <c r="J660" s="230">
        <f t="shared" si="181"/>
        <v>1</v>
      </c>
      <c r="K660" s="230">
        <f t="shared" si="181"/>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5" outlineLevel="1" x14ac:dyDescent="0.25">
      <c r="A661" s="7"/>
      <c r="B661" s="8"/>
      <c r="C661" s="18"/>
      <c r="D661" s="18"/>
      <c r="E661" s="18"/>
      <c r="F661" s="27"/>
      <c r="G661" s="27" t="str">
        <f t="shared" ref="G661:G672" si="182">_xlfn.CONCAT(H227:M227)</f>
        <v>AAAA2Nw</v>
      </c>
      <c r="H661" s="230">
        <f t="shared" ref="H661:K662" si="183">IF(H575&gt;0,1,0)</f>
        <v>0</v>
      </c>
      <c r="I661" s="230">
        <f t="shared" si="183"/>
        <v>1</v>
      </c>
      <c r="J661" s="230">
        <f t="shared" si="183"/>
        <v>1</v>
      </c>
      <c r="K661" s="230">
        <f t="shared" si="183"/>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5" outlineLevel="1" x14ac:dyDescent="0.25">
      <c r="A662" s="7"/>
      <c r="B662" s="8"/>
      <c r="C662" s="18"/>
      <c r="D662" s="18"/>
      <c r="E662" s="18"/>
      <c r="F662" s="27"/>
      <c r="G662" s="27" t="str">
        <f t="shared" si="182"/>
        <v>AAAA2Nwd</v>
      </c>
      <c r="H662" s="230">
        <f t="shared" si="183"/>
        <v>0</v>
      </c>
      <c r="I662" s="230">
        <f t="shared" si="183"/>
        <v>1</v>
      </c>
      <c r="J662" s="230">
        <f t="shared" si="183"/>
        <v>1</v>
      </c>
      <c r="K662" s="230">
        <f t="shared" si="183"/>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5" outlineLevel="1" x14ac:dyDescent="0.25">
      <c r="A663" s="7"/>
      <c r="B663" s="8"/>
      <c r="C663" s="18"/>
      <c r="D663" s="18"/>
      <c r="E663" s="18"/>
      <c r="F663" s="27"/>
      <c r="G663" s="27" t="str">
        <f t="shared" si="182"/>
        <v>AAANWb</v>
      </c>
      <c r="H663" s="230">
        <f t="shared" ref="H663:K663" si="184">IF(H577&gt;0,1,0)</f>
        <v>0</v>
      </c>
      <c r="I663" s="230">
        <f t="shared" si="184"/>
        <v>1</v>
      </c>
      <c r="J663" s="230">
        <f t="shared" si="184"/>
        <v>1</v>
      </c>
      <c r="K663" s="230">
        <f t="shared" si="184"/>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5" outlineLevel="1" x14ac:dyDescent="0.25">
      <c r="A664" s="7"/>
      <c r="B664" s="8"/>
      <c r="C664" s="18"/>
      <c r="D664" s="18"/>
      <c r="E664" s="18"/>
      <c r="F664" s="27"/>
      <c r="G664" s="27" t="str">
        <f t="shared" si="182"/>
        <v>AAANWbd</v>
      </c>
      <c r="H664" s="230">
        <f t="shared" ref="H664:K664" si="185">IF(H578&gt;0,1,0)</f>
        <v>0</v>
      </c>
      <c r="I664" s="230">
        <f t="shared" si="185"/>
        <v>1</v>
      </c>
      <c r="J664" s="230">
        <f t="shared" si="185"/>
        <v>1</v>
      </c>
      <c r="K664" s="230">
        <f t="shared" si="185"/>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5" outlineLevel="1" x14ac:dyDescent="0.25">
      <c r="A665" s="7"/>
      <c r="B665" s="8"/>
      <c r="C665" s="18"/>
      <c r="D665" s="18"/>
      <c r="E665" s="18"/>
      <c r="F665" s="27"/>
      <c r="G665" s="27" t="str">
        <f t="shared" si="182"/>
        <v>AANWBa</v>
      </c>
      <c r="H665" s="230">
        <f t="shared" ref="H665:K665" si="186">IF(H579&gt;0,1,0)</f>
        <v>1</v>
      </c>
      <c r="I665" s="230">
        <f t="shared" si="186"/>
        <v>0</v>
      </c>
      <c r="J665" s="230">
        <f t="shared" si="186"/>
        <v>1</v>
      </c>
      <c r="K665" s="230">
        <f t="shared" si="186"/>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5" outlineLevel="1" x14ac:dyDescent="0.25">
      <c r="A666" s="7"/>
      <c r="B666" s="8"/>
      <c r="C666" s="18"/>
      <c r="D666" s="18"/>
      <c r="E666" s="18"/>
      <c r="F666" s="27"/>
      <c r="G666" s="27" t="str">
        <f t="shared" si="182"/>
        <v>AYWBA1a</v>
      </c>
      <c r="H666" s="230">
        <f t="shared" ref="H666:K666" si="187">IF(H580&gt;0,1,0)</f>
        <v>1</v>
      </c>
      <c r="I666" s="230">
        <f t="shared" si="187"/>
        <v>0</v>
      </c>
      <c r="J666" s="230">
        <f t="shared" si="187"/>
        <v>1</v>
      </c>
      <c r="K666" s="230">
        <f t="shared" si="187"/>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5" outlineLevel="1" x14ac:dyDescent="0.25">
      <c r="A667" s="7"/>
      <c r="B667" s="8"/>
      <c r="C667" s="18"/>
      <c r="D667" s="18"/>
      <c r="E667" s="18"/>
      <c r="F667" s="27"/>
      <c r="G667" s="27" t="str">
        <f t="shared" si="182"/>
        <v>YYFWBz</v>
      </c>
      <c r="H667" s="230">
        <f t="shared" ref="H667:K667" si="188">IF(H581&gt;0,1,0)</f>
        <v>0</v>
      </c>
      <c r="I667" s="230">
        <f t="shared" si="188"/>
        <v>1</v>
      </c>
      <c r="J667" s="230">
        <f t="shared" si="188"/>
        <v>1</v>
      </c>
      <c r="K667" s="230">
        <f t="shared" si="188"/>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5" outlineLevel="1" x14ac:dyDescent="0.25">
      <c r="A668" s="7"/>
      <c r="B668" s="8"/>
      <c r="C668" s="18"/>
      <c r="D668" s="18"/>
      <c r="E668" s="18"/>
      <c r="F668" s="27"/>
      <c r="G668" s="27" t="str">
        <f t="shared" si="182"/>
        <v>YYFWBzd</v>
      </c>
      <c r="H668" s="230">
        <f t="shared" ref="H668:K668" si="189">IF(H582&gt;0,1,0)</f>
        <v>0</v>
      </c>
      <c r="I668" s="230">
        <f t="shared" si="189"/>
        <v>1</v>
      </c>
      <c r="J668" s="230">
        <f t="shared" si="189"/>
        <v>1</v>
      </c>
      <c r="K668" s="230">
        <f t="shared" si="189"/>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5" outlineLevel="1" x14ac:dyDescent="0.25">
      <c r="A669" s="7"/>
      <c r="B669" s="8"/>
      <c r="C669" s="18"/>
      <c r="D669" s="18"/>
      <c r="E669" s="18"/>
      <c r="F669" s="27"/>
      <c r="G669" s="27" t="str">
        <f t="shared" si="182"/>
        <v>YYBNWf</v>
      </c>
      <c r="H669" s="230">
        <f t="shared" ref="H669:K669" si="190">IF(H583&gt;0,1,0)</f>
        <v>0</v>
      </c>
      <c r="I669" s="230">
        <f t="shared" si="190"/>
        <v>1</v>
      </c>
      <c r="J669" s="230">
        <f t="shared" si="190"/>
        <v>0</v>
      </c>
      <c r="K669" s="230">
        <f t="shared" si="190"/>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5" outlineLevel="1" x14ac:dyDescent="0.25">
      <c r="A670" s="7"/>
      <c r="B670" s="8"/>
      <c r="C670" s="18"/>
      <c r="D670" s="18"/>
      <c r="E670" s="18"/>
      <c r="F670" s="27"/>
      <c r="G670" s="27" t="str">
        <f t="shared" si="182"/>
        <v>YYNWFw</v>
      </c>
      <c r="H670" s="230">
        <f t="shared" ref="H670:K670" si="191">IF(H584&gt;0,1,0)</f>
        <v>0</v>
      </c>
      <c r="I670" s="230">
        <f t="shared" si="191"/>
        <v>1</v>
      </c>
      <c r="J670" s="230">
        <f t="shared" si="191"/>
        <v>1</v>
      </c>
      <c r="K670" s="230">
        <f t="shared" si="191"/>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5" outlineLevel="1" x14ac:dyDescent="0.25">
      <c r="A671" s="7"/>
      <c r="B671" s="8"/>
      <c r="C671" s="18"/>
      <c r="D671" s="18"/>
      <c r="E671" s="18"/>
      <c r="F671" s="27"/>
      <c r="G671" s="27" t="str">
        <f t="shared" si="182"/>
        <v>YYNWFwd</v>
      </c>
      <c r="H671" s="230">
        <f t="shared" ref="H671:K671" si="192">IF(H585&gt;0,1,0)</f>
        <v>0</v>
      </c>
      <c r="I671" s="230">
        <f t="shared" si="192"/>
        <v>1</v>
      </c>
      <c r="J671" s="230">
        <f t="shared" si="192"/>
        <v>1</v>
      </c>
      <c r="K671" s="230">
        <f t="shared" si="192"/>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5" outlineLevel="1" x14ac:dyDescent="0.25">
      <c r="A672" s="7"/>
      <c r="B672" s="8"/>
      <c r="C672" s="18"/>
      <c r="D672" s="18"/>
      <c r="E672" s="18"/>
      <c r="F672" s="27"/>
      <c r="G672" s="27" t="str">
        <f t="shared" si="182"/>
        <v>YYWFWb</v>
      </c>
      <c r="H672" s="230">
        <f t="shared" ref="H672:K672" si="193">IF(H586&gt;0,1,0)</f>
        <v>0</v>
      </c>
      <c r="I672" s="230">
        <f t="shared" si="193"/>
        <v>1</v>
      </c>
      <c r="J672" s="230">
        <f t="shared" si="193"/>
        <v>1</v>
      </c>
      <c r="K672" s="230">
        <f t="shared" si="193"/>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5" outlineLevel="1" x14ac:dyDescent="0.25">
      <c r="A673" s="7"/>
      <c r="B673" s="8"/>
      <c r="C673" s="18"/>
      <c r="D673" s="18"/>
      <c r="E673" s="18"/>
      <c r="F673" s="27"/>
      <c r="G673" s="27" t="str">
        <f t="shared" ref="G673" si="194">_xlfn.CONCAT(H239:M239)</f>
        <v>YYWFWbd</v>
      </c>
      <c r="H673" s="230">
        <f t="shared" ref="H673:K673" si="195">IF(H587&gt;0,1,0)</f>
        <v>0</v>
      </c>
      <c r="I673" s="230">
        <f t="shared" si="195"/>
        <v>1</v>
      </c>
      <c r="J673" s="230">
        <f t="shared" si="195"/>
        <v>1</v>
      </c>
      <c r="K673" s="230">
        <f t="shared" si="195"/>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2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0999999999999996" customHeight="1" outlineLevel="1" x14ac:dyDescent="0.2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35" customHeight="1" outlineLevel="1" x14ac:dyDescent="0.2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2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2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0999999999999996" customHeight="1" outlineLevel="1" thickBot="1" x14ac:dyDescent="0.3">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0999999999999996" customHeight="1" outlineLevel="1" x14ac:dyDescent="0.2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2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2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25">
      <c r="A688" s="7"/>
      <c r="B688" s="8"/>
      <c r="C688" s="18"/>
      <c r="D688" s="18"/>
      <c r="E688" s="18"/>
      <c r="F688" s="18"/>
      <c r="G688" s="18"/>
      <c r="H688" s="18"/>
      <c r="I688" s="18"/>
      <c r="J688" s="24" t="s">
        <v>366</v>
      </c>
      <c r="K688" s="24" t="s">
        <v>56</v>
      </c>
      <c r="L688" s="24" t="s">
        <v>57</v>
      </c>
      <c r="M688" s="24" t="s">
        <v>58</v>
      </c>
      <c r="N688" s="24" t="s">
        <v>59</v>
      </c>
      <c r="O688" s="24" t="s">
        <v>857</v>
      </c>
      <c r="P688" s="24" t="s">
        <v>858</v>
      </c>
      <c r="Q688" s="24" t="s">
        <v>859</v>
      </c>
      <c r="R688" s="24" t="s">
        <v>1097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5" outlineLevel="1" x14ac:dyDescent="0.2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5" outlineLevel="1" x14ac:dyDescent="0.2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5" outlineLevel="1" x14ac:dyDescent="0.2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H696" s="28"/>
      <c r="I696" s="633" t="str">
        <f>General!G24</f>
        <v>ms</v>
      </c>
      <c r="J696" s="235">
        <f>AVERAGE(J689,J703,J691,J695,J697)</f>
        <v>0.10800000000000001</v>
      </c>
      <c r="K696" s="235">
        <f t="shared" ref="K696:R696" si="196">AVERAGE(K689,K703,K691,K695,K697)</f>
        <v>0.38800000000000001</v>
      </c>
      <c r="L696" s="235">
        <f t="shared" si="196"/>
        <v>0.59599999999999997</v>
      </c>
      <c r="M696" s="235">
        <f t="shared" si="196"/>
        <v>1</v>
      </c>
      <c r="N696" s="235">
        <f t="shared" si="196"/>
        <v>1.034</v>
      </c>
      <c r="O696" s="235">
        <f t="shared" si="196"/>
        <v>0</v>
      </c>
      <c r="P696" s="235">
        <f t="shared" si="196"/>
        <v>0</v>
      </c>
      <c r="Q696" s="235">
        <f t="shared" si="196"/>
        <v>0</v>
      </c>
      <c r="R696" s="235">
        <f t="shared" si="196"/>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2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2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2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2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0999999999999996" customHeight="1" outlineLevel="1" x14ac:dyDescent="0.2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35" customHeight="1" outlineLevel="1" x14ac:dyDescent="0.2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2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0999999999999996" customHeight="1" outlineLevel="1" x14ac:dyDescent="0.2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25">
      <c r="A715" s="7"/>
      <c r="B715" s="8"/>
      <c r="C715" s="13"/>
      <c r="D715" s="13"/>
      <c r="E715" s="13" t="s">
        <v>1</v>
      </c>
      <c r="F715" s="14"/>
      <c r="G715" s="15" t="s">
        <v>1224</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2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25">
      <c r="A717" s="7"/>
      <c r="B717" s="8"/>
      <c r="C717" s="18"/>
      <c r="D717" s="13"/>
      <c r="E717" s="18"/>
      <c r="F717" s="14"/>
      <c r="G717" s="14" t="s">
        <v>1226</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2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2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2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18"/>
      <c r="G722" s="18"/>
      <c r="H722" s="18"/>
      <c r="I722" s="18"/>
      <c r="J722" s="24" t="s">
        <v>366</v>
      </c>
      <c r="K722" s="24" t="s">
        <v>56</v>
      </c>
      <c r="L722" s="24" t="s">
        <v>57</v>
      </c>
      <c r="M722" s="24" t="s">
        <v>58</v>
      </c>
      <c r="N722" s="24" t="s">
        <v>59</v>
      </c>
      <c r="O722" s="24" t="s">
        <v>857</v>
      </c>
      <c r="P722" s="24" t="s">
        <v>858</v>
      </c>
      <c r="Q722" s="24" t="s">
        <v>859</v>
      </c>
      <c r="R722" s="24" t="s">
        <v>1097</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5" outlineLevel="1" x14ac:dyDescent="0.25">
      <c r="A723" s="7"/>
      <c r="B723" s="8"/>
      <c r="C723" s="18"/>
      <c r="D723" s="18"/>
      <c r="E723" s="18"/>
      <c r="F723" s="27"/>
      <c r="H723" s="28"/>
      <c r="I723" s="487" t="s">
        <v>796</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5" outlineLevel="1" x14ac:dyDescent="0.2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5" outlineLevel="1" x14ac:dyDescent="0.25">
      <c r="A725" s="7"/>
      <c r="B725" s="8"/>
      <c r="C725" s="18"/>
      <c r="D725" s="18"/>
      <c r="E725" s="18"/>
      <c r="F725" s="27"/>
      <c r="H725" s="28"/>
      <c r="I725" s="488" t="s">
        <v>768</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5" outlineLevel="1" x14ac:dyDescent="0.25">
      <c r="A726" s="7"/>
      <c r="B726" s="8"/>
      <c r="C726" s="18"/>
      <c r="D726" s="18"/>
      <c r="E726" s="18"/>
      <c r="F726" s="27"/>
      <c r="H726" s="28"/>
      <c r="I726" s="488" t="s">
        <v>769</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27"/>
      <c r="H727" s="28"/>
      <c r="I727" s="488" t="s">
        <v>770</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27"/>
      <c r="H728" s="28"/>
      <c r="I728" s="488" t="s">
        <v>771</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H729" s="28"/>
      <c r="I729" s="488" t="s">
        <v>772</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H730" s="28"/>
      <c r="I730" s="488" t="s">
        <v>773</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H731" s="28"/>
      <c r="I731" s="488" t="s">
        <v>774</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H732" s="28"/>
      <c r="I732" s="489" t="s">
        <v>775</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0999999999999996" customHeight="1" outlineLevel="1" x14ac:dyDescent="0.2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35" customHeight="1" outlineLevel="1" x14ac:dyDescent="0.2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thickBot="1" x14ac:dyDescent="0.3">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0999999999999996" customHeight="1" outlineLevel="1" x14ac:dyDescent="0.2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3"/>
      <c r="D741" s="13"/>
      <c r="E741" s="13" t="s">
        <v>1</v>
      </c>
      <c r="F741" s="14"/>
      <c r="G741" s="15" t="s">
        <v>317</v>
      </c>
      <c r="H741" s="14"/>
      <c r="I741" s="14" t="s">
        <v>1184</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18"/>
      <c r="G746" s="18" t="s">
        <v>1150</v>
      </c>
      <c r="H746" s="18" t="s">
        <v>1183</v>
      </c>
      <c r="I746" s="18" t="s">
        <v>103</v>
      </c>
      <c r="J746" s="18" t="s">
        <v>104</v>
      </c>
      <c r="K746" s="18" t="s">
        <v>1186</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34"/>
      <c r="G748" s="160" t="s">
        <v>61</v>
      </c>
      <c r="H748" s="160" t="s">
        <v>745</v>
      </c>
      <c r="I748" s="232">
        <v>1</v>
      </c>
      <c r="J748" s="232">
        <v>1.1000000000000001</v>
      </c>
      <c r="K748" s="232">
        <v>100</v>
      </c>
      <c r="L748" s="680">
        <f t="shared" ref="L748" si="197">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34"/>
      <c r="G749" s="200" t="s">
        <v>334</v>
      </c>
      <c r="H749" s="200" t="s">
        <v>1152</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18"/>
      <c r="D750" s="18"/>
      <c r="E750" s="18"/>
      <c r="F750" s="34"/>
      <c r="G750" s="201" t="s">
        <v>1185</v>
      </c>
      <c r="H750" s="201" t="s">
        <v>1153</v>
      </c>
      <c r="I750" s="232">
        <v>1</v>
      </c>
      <c r="J750" s="232">
        <v>0.7</v>
      </c>
      <c r="K750" s="232">
        <v>115</v>
      </c>
      <c r="L750" s="680">
        <f t="shared" ref="L750:L751" si="198">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18"/>
      <c r="D751" s="18"/>
      <c r="E751" s="18"/>
      <c r="F751" s="34"/>
      <c r="G751" s="201" t="s">
        <v>1019</v>
      </c>
      <c r="H751" s="201" t="s">
        <v>747</v>
      </c>
      <c r="I751" s="232">
        <v>1</v>
      </c>
      <c r="J751" s="232">
        <v>1.3</v>
      </c>
      <c r="K751" s="232">
        <v>100</v>
      </c>
      <c r="L751" s="680">
        <f t="shared" si="198"/>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2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35" customHeight="1" outlineLevel="1" x14ac:dyDescent="0.2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2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18"/>
      <c r="G766" s="18"/>
      <c r="H766" s="18"/>
      <c r="I766" s="24" t="s">
        <v>366</v>
      </c>
      <c r="J766" s="24" t="s">
        <v>56</v>
      </c>
      <c r="K766" s="24" t="s">
        <v>57</v>
      </c>
      <c r="L766" s="24" t="s">
        <v>58</v>
      </c>
      <c r="M766" s="24" t="s">
        <v>59</v>
      </c>
      <c r="N766" s="24" t="s">
        <v>857</v>
      </c>
      <c r="O766" s="24" t="s">
        <v>858</v>
      </c>
      <c r="P766" s="24" t="s">
        <v>859</v>
      </c>
      <c r="Q766" s="24" t="s">
        <v>1097</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35" customHeight="1" outlineLevel="1" x14ac:dyDescent="0.2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0999999999999996" customHeight="1" outlineLevel="1" thickBot="1" x14ac:dyDescent="0.3">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0999999999999996" customHeight="1" outlineLevel="1" x14ac:dyDescent="0.2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18"/>
      <c r="G787" s="18"/>
      <c r="H787" s="18"/>
      <c r="I787" s="24" t="s">
        <v>366</v>
      </c>
      <c r="J787" s="24" t="s">
        <v>56</v>
      </c>
      <c r="K787" s="24" t="s">
        <v>57</v>
      </c>
      <c r="L787" s="24" t="s">
        <v>58</v>
      </c>
      <c r="M787" s="24" t="s">
        <v>59</v>
      </c>
      <c r="N787" s="24" t="s">
        <v>857</v>
      </c>
      <c r="O787" s="24" t="s">
        <v>858</v>
      </c>
      <c r="P787" s="24" t="s">
        <v>859</v>
      </c>
      <c r="Q787" s="24" t="s">
        <v>1097</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5" outlineLevel="1" x14ac:dyDescent="0.25">
      <c r="A788" s="7"/>
      <c r="B788" s="8"/>
      <c r="C788" s="18"/>
      <c r="D788" s="18"/>
      <c r="E788" s="18"/>
      <c r="F788" s="27"/>
      <c r="G788" s="28"/>
      <c r="H788" s="35" t="s">
        <v>974</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5" outlineLevel="1" x14ac:dyDescent="0.2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5" outlineLevel="1" x14ac:dyDescent="0.2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0999999999999996" customHeight="1" outlineLevel="1" x14ac:dyDescent="0.2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35" customHeight="1" outlineLevel="1" x14ac:dyDescent="0.2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0999999999999996" customHeight="1" outlineLevel="1" thickBot="1" x14ac:dyDescent="0.3">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0999999999999996" customHeight="1" outlineLevel="1" x14ac:dyDescent="0.2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3"/>
      <c r="E800" s="18"/>
      <c r="F800" s="14"/>
      <c r="G800" s="14"/>
      <c r="H800" s="14" t="s">
        <v>975</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2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18"/>
      <c r="G805" s="18"/>
      <c r="H805" s="18"/>
      <c r="I805" s="18"/>
      <c r="J805" s="24" t="s">
        <v>105</v>
      </c>
      <c r="K805" s="24" t="s">
        <v>106</v>
      </c>
      <c r="L805" s="24" t="s">
        <v>978</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5" outlineLevel="1" x14ac:dyDescent="0.2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5" outlineLevel="1" x14ac:dyDescent="0.25">
      <c r="A807" s="7"/>
      <c r="B807" s="8"/>
      <c r="C807" s="18"/>
      <c r="D807" s="18"/>
      <c r="E807" s="18"/>
      <c r="F807" s="27"/>
      <c r="G807" s="28"/>
      <c r="H807" s="28"/>
      <c r="I807" s="28" t="str">
        <v>pre-em</v>
      </c>
      <c r="J807" s="680">
        <f t="shared" ref="J807:J809" si="199">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5" outlineLevel="1" x14ac:dyDescent="0.25">
      <c r="A808" s="7"/>
      <c r="B808" s="8"/>
      <c r="C808" s="18"/>
      <c r="D808" s="18"/>
      <c r="E808" s="18"/>
      <c r="F808" s="27"/>
      <c r="G808" s="28"/>
      <c r="H808" s="28"/>
      <c r="I808" s="28" t="str">
        <v>selective_and_spraytop</v>
      </c>
      <c r="J808" s="680">
        <f t="shared" si="199"/>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5" outlineLevel="1" x14ac:dyDescent="0.25">
      <c r="A809" s="7"/>
      <c r="B809" s="8"/>
      <c r="C809" s="18"/>
      <c r="D809" s="18"/>
      <c r="E809" s="18"/>
      <c r="F809" s="27"/>
      <c r="G809" s="28"/>
      <c r="H809" s="28"/>
      <c r="I809" s="28" t="str">
        <v>fungicide</v>
      </c>
      <c r="J809" s="680">
        <f t="shared" si="199"/>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2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0999999999999996" customHeight="1" outlineLevel="1" x14ac:dyDescent="0.2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35" customHeight="1" outlineLevel="1" x14ac:dyDescent="0.2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0999999999999996" customHeight="1" outlineLevel="1" thickBot="1" x14ac:dyDescent="0.3">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0999999999999996" customHeight="1" outlineLevel="1" x14ac:dyDescent="0.2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18"/>
      <c r="G823" s="18"/>
      <c r="H823" s="825"/>
      <c r="I823" s="18"/>
      <c r="J823" s="826" t="s">
        <v>955</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18"/>
      <c r="G824" s="18" t="s">
        <v>39</v>
      </c>
      <c r="H824" s="825"/>
      <c r="I824" s="18"/>
      <c r="J824" s="24" t="s">
        <v>366</v>
      </c>
      <c r="K824" s="24" t="s">
        <v>56</v>
      </c>
      <c r="L824" s="24" t="s">
        <v>57</v>
      </c>
      <c r="M824" s="24" t="s">
        <v>58</v>
      </c>
      <c r="N824" s="24" t="s">
        <v>59</v>
      </c>
      <c r="O824" s="24" t="s">
        <v>857</v>
      </c>
      <c r="P824" s="24" t="s">
        <v>858</v>
      </c>
      <c r="Q824" s="24" t="s">
        <v>859</v>
      </c>
      <c r="R824" s="24" t="s">
        <v>1097</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2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2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0999999999999996" customHeight="1" outlineLevel="1" x14ac:dyDescent="0.2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35" customHeight="1" outlineLevel="1" x14ac:dyDescent="0.2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2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0999999999999996" customHeight="1" thickBot="1" x14ac:dyDescent="0.3">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0999999999999996" customHeight="1" x14ac:dyDescent="0.2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2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3"/>
      <c r="D864" s="13"/>
      <c r="E864" s="18"/>
      <c r="F864" s="14"/>
      <c r="G864" s="14" t="s">
        <v>41</v>
      </c>
      <c r="H864" s="14"/>
      <c r="J864" s="14"/>
      <c r="K864" s="14"/>
      <c r="L864" s="14"/>
      <c r="M864" s="14"/>
      <c r="N864" s="53" t="s">
        <v>1174</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2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2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2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34"/>
      <c r="G883" s="639" t="str">
        <f>General!O29</f>
        <v>ms</v>
      </c>
      <c r="H883" s="640">
        <f>0.65*H896+0.35*H881</f>
        <v>331.75</v>
      </c>
      <c r="I883" s="640">
        <f>0.65*I896+0.35*I881</f>
        <v>27.5</v>
      </c>
      <c r="J883" s="640">
        <f>0.65*J896+0.35*J881</f>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2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2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2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2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2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2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2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2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2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0999999999999996" customHeight="1" outlineLevel="1" x14ac:dyDescent="0.2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35" customHeight="1" outlineLevel="1" x14ac:dyDescent="0.2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2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2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0999999999999996" customHeight="1" thickBot="1" x14ac:dyDescent="0.3">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0999999999999996" customHeight="1" x14ac:dyDescent="0.2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2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2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2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2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2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2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2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2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0999999999999996" customHeight="1" outlineLevel="1" x14ac:dyDescent="0.2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0999999999999996" customHeight="1" outlineLevel="1" x14ac:dyDescent="0.2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5" outlineLevel="1" x14ac:dyDescent="0.2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5" outlineLevel="1" x14ac:dyDescent="0.2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2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2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2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2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2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2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2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2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2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0999999999999996" customHeight="1" outlineLevel="1" x14ac:dyDescent="0.2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35" customHeight="1" outlineLevel="1" x14ac:dyDescent="0.2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2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2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2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2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2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2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5" workbookViewId="0">
      <selection activeCell="H70" sqref="H70:J70"/>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1187</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1188</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1189</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1190</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1208</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1210</v>
      </c>
      <c r="I27" s="14"/>
      <c r="J27" s="14"/>
      <c r="K27" s="14"/>
      <c r="L27" s="14"/>
      <c r="M27" s="14" t="s">
        <v>1209</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2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2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2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0999999999999996" customHeight="1" outlineLevel="1" x14ac:dyDescent="0.2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35" customHeight="1" outlineLevel="1" x14ac:dyDescent="0.2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2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2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thickBot="1" x14ac:dyDescent="0.3">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0999999999999996" customHeight="1" x14ac:dyDescent="0.2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25">
      <c r="A55" s="7"/>
      <c r="B55" s="8"/>
      <c r="C55" s="18"/>
      <c r="D55" s="18"/>
      <c r="E55" s="18"/>
      <c r="F55" s="27"/>
      <c r="G55" s="629" t="s">
        <v>1191</v>
      </c>
      <c r="H55" s="33"/>
      <c r="I55" s="35"/>
      <c r="J55" s="33"/>
      <c r="K55" s="33"/>
      <c r="L55" s="33"/>
      <c r="M55" s="33"/>
      <c r="N55" s="33"/>
      <c r="O55" s="33"/>
      <c r="P55" s="33"/>
      <c r="Q55" s="33"/>
      <c r="R55" s="33"/>
      <c r="S55" s="33"/>
      <c r="T55" s="33"/>
      <c r="U55" s="33"/>
      <c r="V55" s="31"/>
      <c r="W55" s="17"/>
      <c r="X55" s="9"/>
      <c r="Y55" s="9"/>
      <c r="Z55" s="9"/>
    </row>
    <row r="56" spans="1:36" ht="12" customHeight="1" outlineLevel="1" x14ac:dyDescent="0.25">
      <c r="A56" s="7"/>
      <c r="B56" s="8"/>
      <c r="C56" s="18"/>
      <c r="D56" s="18"/>
      <c r="E56" s="18"/>
      <c r="F56" s="27"/>
      <c r="H56" s="33"/>
      <c r="W56" s="17"/>
      <c r="X56" s="9"/>
      <c r="Y56" s="9"/>
      <c r="Z56" s="9"/>
    </row>
    <row r="57" spans="1:36" ht="45" outlineLevel="1" x14ac:dyDescent="0.25">
      <c r="A57" s="7"/>
      <c r="B57" s="8"/>
      <c r="C57" s="18"/>
      <c r="D57" s="18"/>
      <c r="E57" s="18"/>
      <c r="F57" s="27"/>
      <c r="H57" s="810" t="s">
        <v>1192</v>
      </c>
      <c r="I57" s="811" t="s">
        <v>1193</v>
      </c>
      <c r="J57" s="811" t="s">
        <v>1194</v>
      </c>
      <c r="O57" t="s">
        <v>1195</v>
      </c>
      <c r="P57" t="s">
        <v>1196</v>
      </c>
      <c r="Q57" t="s">
        <v>1185</v>
      </c>
      <c r="R57" t="s">
        <v>1197</v>
      </c>
      <c r="W57" s="17"/>
      <c r="X57" s="9"/>
      <c r="Y57" s="9"/>
      <c r="Z57" s="9"/>
    </row>
    <row r="58" spans="1:36" ht="12" customHeight="1" outlineLevel="1" x14ac:dyDescent="0.25">
      <c r="A58" s="7"/>
      <c r="B58" s="8"/>
      <c r="C58" s="18"/>
      <c r="D58" s="18"/>
      <c r="E58" s="18"/>
      <c r="F58" s="27"/>
      <c r="G58" s="639" t="str">
        <f>General!O17</f>
        <v>a</v>
      </c>
      <c r="H58" s="241">
        <v>0</v>
      </c>
      <c r="I58" s="241">
        <f>VLOOKUP(H58,$S$61:$T$64,2,FALSE)</f>
        <v>0</v>
      </c>
      <c r="J58" s="241">
        <v>250</v>
      </c>
      <c r="N58" t="s">
        <v>1204</v>
      </c>
      <c r="O58" s="812">
        <v>0.106</v>
      </c>
      <c r="P58" s="812">
        <v>0.27600000000000002</v>
      </c>
      <c r="Q58" s="813">
        <v>0.46</v>
      </c>
      <c r="R58" s="812">
        <v>0.16300000000000001</v>
      </c>
      <c r="W58" s="17"/>
      <c r="X58" s="9"/>
      <c r="Y58" s="9"/>
      <c r="Z58" s="9"/>
    </row>
    <row r="59" spans="1:36" ht="12" customHeight="1" outlineLevel="1" x14ac:dyDescent="0.25">
      <c r="A59" s="7"/>
      <c r="B59" s="8"/>
      <c r="C59" s="18"/>
      <c r="D59" s="18"/>
      <c r="E59" s="18"/>
      <c r="F59" s="27"/>
      <c r="G59" s="639" t="str">
        <f>General!O18</f>
        <v>a2</v>
      </c>
      <c r="H59" s="241">
        <v>0</v>
      </c>
      <c r="I59" s="241">
        <f t="shared" ref="I59:I88" si="0">VLOOKUP(H59,$S$61:$T$64,2,FALSE)</f>
        <v>0</v>
      </c>
      <c r="J59" s="241">
        <v>250</v>
      </c>
      <c r="N59" t="s">
        <v>1199</v>
      </c>
      <c r="O59">
        <v>0</v>
      </c>
      <c r="P59">
        <v>1</v>
      </c>
      <c r="Q59">
        <v>1</v>
      </c>
      <c r="R59">
        <f>0.46/(0.21+0.46)</f>
        <v>0.68656716417910446</v>
      </c>
      <c r="W59" s="17"/>
      <c r="X59" s="9"/>
      <c r="Y59" s="9"/>
      <c r="Z59" s="9"/>
    </row>
    <row r="60" spans="1:36" ht="12" customHeight="1" outlineLevel="1" x14ac:dyDescent="0.25">
      <c r="A60" s="7"/>
      <c r="B60" s="8"/>
      <c r="C60" s="18"/>
      <c r="D60" s="18"/>
      <c r="E60" s="18"/>
      <c r="F60" s="27"/>
      <c r="G60" s="639" t="str">
        <f>General!O19</f>
        <v>b</v>
      </c>
      <c r="H60" s="241">
        <f>$S$61</f>
        <v>84.2</v>
      </c>
      <c r="I60" s="241">
        <f t="shared" si="0"/>
        <v>0.87410926365795716</v>
      </c>
      <c r="J60" s="241">
        <v>250</v>
      </c>
      <c r="O60" t="s">
        <v>1205</v>
      </c>
      <c r="P60" t="s">
        <v>1153</v>
      </c>
      <c r="Q60" t="s">
        <v>1206</v>
      </c>
      <c r="R60" t="s">
        <v>1207</v>
      </c>
      <c r="S60" t="s">
        <v>75</v>
      </c>
      <c r="T60" t="s">
        <v>1198</v>
      </c>
      <c r="W60" s="17"/>
      <c r="X60" s="9"/>
      <c r="Y60" s="9"/>
      <c r="Z60" s="9"/>
    </row>
    <row r="61" spans="1:36" ht="12" customHeight="1" outlineLevel="1" x14ac:dyDescent="0.25">
      <c r="A61" s="7"/>
      <c r="B61" s="8"/>
      <c r="C61" s="18"/>
      <c r="D61" s="18"/>
      <c r="E61" s="18"/>
      <c r="F61" s="27"/>
      <c r="G61" s="639" t="str">
        <f>General!O20</f>
        <v>bd</v>
      </c>
      <c r="H61" s="241">
        <f>$S$61</f>
        <v>84.2</v>
      </c>
      <c r="I61" s="241">
        <f t="shared" si="0"/>
        <v>0.87410926365795716</v>
      </c>
      <c r="J61" s="241">
        <v>250</v>
      </c>
      <c r="N61" t="s">
        <v>1200</v>
      </c>
      <c r="O61">
        <v>100</v>
      </c>
      <c r="P61">
        <v>100</v>
      </c>
      <c r="Q61">
        <v>100</v>
      </c>
      <c r="R61">
        <v>0</v>
      </c>
      <c r="S61">
        <f>SUMPRODUCT(O61:R61,$O$58:$R$58)</f>
        <v>84.2</v>
      </c>
      <c r="T61">
        <f>SUMPRODUCT($O$59:$R$59,$O61:$R61,$O$58:$R$58)/S61</f>
        <v>0.87410926365795716</v>
      </c>
      <c r="W61" s="17"/>
      <c r="X61" s="9"/>
      <c r="Y61" s="9"/>
      <c r="Z61" s="9"/>
    </row>
    <row r="62" spans="1:36" ht="12" customHeight="1" outlineLevel="1" x14ac:dyDescent="0.25">
      <c r="A62" s="7"/>
      <c r="B62" s="8"/>
      <c r="C62" s="18"/>
      <c r="D62" s="18"/>
      <c r="E62" s="18"/>
      <c r="F62" s="27"/>
      <c r="G62" s="639" t="str">
        <f>General!O21</f>
        <v>f</v>
      </c>
      <c r="H62" s="241">
        <f>$S$63</f>
        <v>10.6</v>
      </c>
      <c r="I62" s="241">
        <f t="shared" si="0"/>
        <v>0</v>
      </c>
      <c r="J62" s="241">
        <v>250</v>
      </c>
      <c r="N62" t="s">
        <v>1201</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25">
      <c r="A63" s="7"/>
      <c r="B63" s="8"/>
      <c r="C63" s="18"/>
      <c r="D63" s="18"/>
      <c r="E63" s="18"/>
      <c r="F63" s="27"/>
      <c r="G63" s="639" t="str">
        <f>General!O22</f>
        <v>h</v>
      </c>
      <c r="H63" s="241">
        <f>$S$61</f>
        <v>84.2</v>
      </c>
      <c r="I63" s="241">
        <f t="shared" si="0"/>
        <v>0.87410926365795716</v>
      </c>
      <c r="J63" s="241">
        <v>250</v>
      </c>
      <c r="N63" t="s">
        <v>1202</v>
      </c>
      <c r="O63">
        <v>100</v>
      </c>
      <c r="P63">
        <v>0</v>
      </c>
      <c r="Q63">
        <v>0</v>
      </c>
      <c r="R63">
        <v>0</v>
      </c>
      <c r="S63">
        <f t="shared" si="1"/>
        <v>10.6</v>
      </c>
      <c r="T63">
        <v>0</v>
      </c>
      <c r="W63" s="17"/>
      <c r="X63" s="9"/>
      <c r="Y63" s="9"/>
      <c r="Z63" s="9"/>
    </row>
    <row r="64" spans="1:36" ht="12" customHeight="1" outlineLevel="1" x14ac:dyDescent="0.25">
      <c r="A64" s="7"/>
      <c r="B64" s="8"/>
      <c r="C64" s="18"/>
      <c r="D64" s="18"/>
      <c r="E64" s="18"/>
      <c r="F64" s="27"/>
      <c r="G64" s="639" t="str">
        <f>General!O23</f>
        <v>i</v>
      </c>
      <c r="H64" s="241">
        <f>$S$63</f>
        <v>10.6</v>
      </c>
      <c r="I64" s="241">
        <f t="shared" si="0"/>
        <v>0</v>
      </c>
      <c r="J64" s="241">
        <v>250</v>
      </c>
      <c r="N64" t="s">
        <v>1203</v>
      </c>
      <c r="O64">
        <v>0</v>
      </c>
      <c r="P64">
        <v>0</v>
      </c>
      <c r="Q64">
        <v>0</v>
      </c>
      <c r="R64">
        <v>0</v>
      </c>
      <c r="S64">
        <f t="shared" si="1"/>
        <v>0</v>
      </c>
      <c r="T64">
        <v>0</v>
      </c>
      <c r="W64" s="17"/>
      <c r="X64" s="9"/>
      <c r="Y64" s="9"/>
      <c r="Z64" s="9"/>
    </row>
    <row r="65" spans="1:26" ht="12" customHeight="1" outlineLevel="1" x14ac:dyDescent="0.2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2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2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2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2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2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2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2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2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2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2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2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2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2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2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2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2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2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2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2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2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2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2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2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ht="12" customHeight="1" outlineLevel="1" x14ac:dyDescent="0.25">
      <c r="A92" s="7"/>
      <c r="B92" s="8"/>
      <c r="C92" s="18"/>
      <c r="D92" s="18"/>
      <c r="E92" s="18"/>
      <c r="F92" s="27"/>
      <c r="W92" s="17"/>
      <c r="X92" s="9"/>
      <c r="Y92" s="9"/>
      <c r="Z92" s="9"/>
    </row>
    <row r="93" spans="1:26" ht="12" customHeight="1" outlineLevel="1" x14ac:dyDescent="0.25">
      <c r="A93" s="7"/>
      <c r="B93" s="8"/>
      <c r="C93" s="18"/>
      <c r="D93" s="18"/>
      <c r="E93" s="18"/>
      <c r="F93" s="27"/>
      <c r="W93" s="17"/>
      <c r="X93" s="9"/>
      <c r="Y93" s="9"/>
      <c r="Z93" s="9"/>
    </row>
    <row r="94" spans="1:26" outlineLevel="1" x14ac:dyDescent="0.25">
      <c r="A94" s="7"/>
      <c r="B94" s="8"/>
      <c r="C94" s="18"/>
      <c r="D94" s="18"/>
      <c r="E94" s="18"/>
      <c r="F94" s="37"/>
      <c r="W94" s="17"/>
      <c r="X94" s="9"/>
      <c r="Y94" s="9"/>
      <c r="Z94" s="9"/>
    </row>
    <row r="95" spans="1:26" ht="5.0999999999999996" customHeight="1" outlineLevel="1" x14ac:dyDescent="0.2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35" customHeight="1" outlineLevel="1" x14ac:dyDescent="0.2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2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opLeftCell="A184" workbookViewId="0">
      <selection activeCell="H78" sqref="H78"/>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901</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1223</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Crop!G870</f>
        <v>landuse</v>
      </c>
      <c r="H20" s="26" t="s">
        <v>366</v>
      </c>
      <c r="I20" s="26" t="s">
        <v>56</v>
      </c>
      <c r="J20" s="26" t="s">
        <v>57</v>
      </c>
      <c r="K20" s="26" t="s">
        <v>58</v>
      </c>
      <c r="L20" s="26" t="s">
        <v>59</v>
      </c>
      <c r="M20" s="26" t="s">
        <v>857</v>
      </c>
      <c r="N20" s="26" t="s">
        <v>858</v>
      </c>
      <c r="O20" s="26" t="s">
        <v>859</v>
      </c>
      <c r="P20" s="26" t="s">
        <v>1097</v>
      </c>
      <c r="Q20" s="25"/>
      <c r="R20" s="25"/>
      <c r="S20" s="23"/>
      <c r="T20" s="23"/>
      <c r="U20" s="23"/>
      <c r="V20" s="23"/>
      <c r="W20" s="17"/>
      <c r="X20" s="9"/>
    </row>
    <row r="21" spans="1:24" outlineLevel="1" x14ac:dyDescent="0.2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2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2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2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2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2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2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2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2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2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2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2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2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2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2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2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2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2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2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2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2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0999999999999996" customHeight="1" outlineLevel="1" x14ac:dyDescent="0.2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35" customHeight="1" outlineLevel="1" x14ac:dyDescent="0.2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3">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25">
      <c r="A46" s="170"/>
      <c r="B46" s="8"/>
      <c r="C46" s="10" t="s">
        <v>0</v>
      </c>
      <c r="D46" s="10">
        <f>SUM(F71:V109)</f>
        <v>1668.4300461957523</v>
      </c>
      <c r="E46" s="10"/>
      <c r="F46" s="10"/>
      <c r="G46" s="10"/>
      <c r="H46" s="10"/>
      <c r="I46" s="10"/>
      <c r="J46" s="10"/>
      <c r="K46" s="11"/>
      <c r="L46" s="11"/>
      <c r="M46" s="11"/>
      <c r="N46" s="11"/>
      <c r="O46" s="11"/>
      <c r="P46" s="11"/>
      <c r="Q46" s="11"/>
      <c r="R46" s="11"/>
      <c r="S46" s="11"/>
      <c r="T46" s="11"/>
      <c r="U46" s="11"/>
      <c r="V46" s="11"/>
      <c r="W46" s="12"/>
      <c r="X46" s="9"/>
    </row>
    <row r="47" spans="1:24" x14ac:dyDescent="0.25">
      <c r="A47" s="170"/>
      <c r="B47" s="8"/>
      <c r="C47" s="13"/>
      <c r="D47" s="13">
        <v>80</v>
      </c>
      <c r="E47" s="13" t="s">
        <v>1</v>
      </c>
      <c r="F47" s="14"/>
      <c r="G47" s="15" t="s">
        <v>910</v>
      </c>
      <c r="H47" s="14"/>
      <c r="I47" s="14"/>
      <c r="J47" s="14"/>
      <c r="K47" s="14"/>
      <c r="L47" s="14"/>
      <c r="M47" s="14"/>
      <c r="N47" s="14"/>
      <c r="O47" s="14"/>
      <c r="P47" s="14"/>
      <c r="Q47" s="14"/>
      <c r="R47" s="14"/>
      <c r="S47" s="16"/>
      <c r="T47" s="76"/>
      <c r="U47" s="110"/>
      <c r="V47" s="110"/>
      <c r="W47" s="17"/>
      <c r="X47" s="9"/>
    </row>
    <row r="48" spans="1:24" outlineLevel="1" x14ac:dyDescent="0.2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25">
      <c r="A49" s="170"/>
      <c r="B49" s="8"/>
      <c r="C49" s="18"/>
      <c r="D49" s="13" t="b">
        <f>(D47&lt;&gt;D46)</f>
        <v>1</v>
      </c>
      <c r="E49" s="18"/>
      <c r="F49" s="14"/>
      <c r="G49" s="46"/>
      <c r="H49" s="14" t="s">
        <v>1028</v>
      </c>
      <c r="J49" s="14"/>
      <c r="K49" s="248">
        <v>30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589" t="s">
        <v>908</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909</v>
      </c>
      <c r="K52" s="592">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589" t="s">
        <v>902</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25">
      <c r="A56" s="170"/>
      <c r="B56" s="8"/>
      <c r="C56" s="13"/>
      <c r="D56" s="13">
        <v>80</v>
      </c>
      <c r="E56" s="13" t="s">
        <v>1</v>
      </c>
      <c r="F56" s="14"/>
      <c r="G56" s="15"/>
      <c r="H56" s="14"/>
      <c r="I56" s="14"/>
      <c r="J56" s="14" t="s">
        <v>796</v>
      </c>
      <c r="K56" s="244">
        <v>0</v>
      </c>
      <c r="L56" s="244">
        <v>0.21</v>
      </c>
      <c r="M56" s="244">
        <v>0.21</v>
      </c>
      <c r="N56" s="244">
        <v>0.21</v>
      </c>
      <c r="O56" s="244">
        <v>0</v>
      </c>
      <c r="P56" s="244">
        <v>0</v>
      </c>
      <c r="Q56" s="244">
        <v>0</v>
      </c>
      <c r="R56" s="244">
        <v>0</v>
      </c>
      <c r="S56" s="244">
        <v>0</v>
      </c>
      <c r="T56" s="244">
        <v>0</v>
      </c>
      <c r="U56" s="110"/>
      <c r="V56" s="110"/>
      <c r="W56" s="17"/>
      <c r="X56" s="9"/>
    </row>
    <row r="57" spans="1:24" outlineLevel="1" x14ac:dyDescent="0.2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25">
      <c r="A58" s="170"/>
      <c r="B58" s="8"/>
      <c r="C58" s="13"/>
      <c r="D58" s="13"/>
      <c r="E58" s="13"/>
      <c r="F58" s="14"/>
      <c r="G58" s="15"/>
      <c r="H58" s="14"/>
      <c r="I58" s="14"/>
      <c r="J58" s="14" t="s">
        <v>768</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25">
      <c r="A59" s="170"/>
      <c r="B59" s="8"/>
      <c r="C59" s="13"/>
      <c r="D59" s="13"/>
      <c r="E59" s="13"/>
      <c r="F59" s="14"/>
      <c r="G59" s="15"/>
      <c r="H59" s="14"/>
      <c r="I59" s="14"/>
      <c r="J59" s="14" t="s">
        <v>769</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25">
      <c r="A60" s="170"/>
      <c r="B60" s="8"/>
      <c r="C60" s="13"/>
      <c r="D60" s="13"/>
      <c r="E60" s="13"/>
      <c r="F60" s="14"/>
      <c r="G60" s="15"/>
      <c r="H60" s="14"/>
      <c r="I60" s="14"/>
      <c r="J60" s="14" t="s">
        <v>770</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25">
      <c r="A61" s="170"/>
      <c r="B61" s="8"/>
      <c r="C61" s="13"/>
      <c r="D61" s="13"/>
      <c r="E61" s="13"/>
      <c r="F61" s="14"/>
      <c r="G61" s="15"/>
      <c r="H61" s="14"/>
      <c r="I61" s="14"/>
      <c r="J61" s="14" t="s">
        <v>771</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25">
      <c r="A62" s="170"/>
      <c r="B62" s="8"/>
      <c r="C62" s="13"/>
      <c r="D62" s="13"/>
      <c r="E62" s="13"/>
      <c r="F62" s="14"/>
      <c r="G62" s="15"/>
      <c r="H62" s="14"/>
      <c r="I62" s="14"/>
      <c r="J62" s="14" t="s">
        <v>772</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25">
      <c r="A63" s="170"/>
      <c r="B63" s="8"/>
      <c r="C63" s="13"/>
      <c r="D63" s="13"/>
      <c r="E63" s="13"/>
      <c r="F63" s="14"/>
      <c r="G63" s="15"/>
      <c r="H63" s="14"/>
      <c r="I63" s="14"/>
      <c r="J63" s="14" t="s">
        <v>773</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25">
      <c r="A64" s="170"/>
      <c r="B64" s="8"/>
      <c r="C64" s="13"/>
      <c r="D64" s="13"/>
      <c r="E64" s="13"/>
      <c r="F64" s="14"/>
      <c r="G64" s="15"/>
      <c r="H64" s="14"/>
      <c r="I64" s="14"/>
      <c r="J64" s="14" t="s">
        <v>774</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25">
      <c r="A65" s="170"/>
      <c r="B65" s="8"/>
      <c r="C65" s="13"/>
      <c r="D65" s="13"/>
      <c r="E65" s="13"/>
      <c r="F65" s="14"/>
      <c r="G65" s="15"/>
      <c r="H65" s="14"/>
      <c r="I65" s="14"/>
      <c r="J65" s="14" t="s">
        <v>775</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905</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25">
      <c r="A69" s="170"/>
      <c r="B69" s="8"/>
      <c r="C69" s="18"/>
      <c r="D69" s="18"/>
      <c r="E69" s="18"/>
      <c r="F69" s="18"/>
      <c r="G69" s="144" t="s">
        <v>903</v>
      </c>
      <c r="H69" s="18"/>
      <c r="I69" s="18"/>
      <c r="J69" s="24" t="s">
        <v>731</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25">
      <c r="A70" s="170"/>
      <c r="B70" s="8"/>
      <c r="C70" s="18"/>
      <c r="D70" s="18"/>
      <c r="E70" s="18"/>
      <c r="F70" s="18"/>
      <c r="G70" s="23"/>
      <c r="H70" s="18"/>
      <c r="I70" s="18"/>
      <c r="J70" s="24"/>
      <c r="K70" s="24" t="s">
        <v>904</v>
      </c>
      <c r="L70" s="24" t="s">
        <v>904</v>
      </c>
      <c r="M70" s="24" t="s">
        <v>904</v>
      </c>
      <c r="N70" s="24" t="s">
        <v>904</v>
      </c>
      <c r="O70" s="24" t="s">
        <v>904</v>
      </c>
      <c r="P70" s="24" t="s">
        <v>904</v>
      </c>
      <c r="Q70" s="24" t="s">
        <v>904</v>
      </c>
      <c r="R70" s="24" t="s">
        <v>904</v>
      </c>
      <c r="S70" s="24" t="s">
        <v>904</v>
      </c>
      <c r="T70" s="24" t="s">
        <v>904</v>
      </c>
      <c r="U70" s="24"/>
      <c r="V70" s="23"/>
      <c r="W70" s="17"/>
      <c r="X70" s="9"/>
    </row>
    <row r="71" spans="1:24" outlineLevel="1" x14ac:dyDescent="0.25">
      <c r="A71" s="170"/>
      <c r="B71" s="8"/>
      <c r="C71" s="18"/>
      <c r="D71" s="18"/>
      <c r="E71" s="18"/>
      <c r="F71" s="27"/>
      <c r="G71" s="633" t="str">
        <f t="shared" ref="G71:G88" si="0">G21</f>
        <v>b</v>
      </c>
      <c r="H71" s="244">
        <v>1</v>
      </c>
      <c r="J71" s="14" t="s">
        <v>796</v>
      </c>
      <c r="K71" s="821">
        <v>0</v>
      </c>
      <c r="L71" s="821">
        <v>6.7304129956117515</v>
      </c>
      <c r="M71" s="821">
        <v>18.621160034415535</v>
      </c>
      <c r="N71" s="821">
        <v>40.874865090265118</v>
      </c>
      <c r="O71" s="821">
        <v>66.708513761285133</v>
      </c>
      <c r="P71" s="821">
        <v>22.431814023508618</v>
      </c>
      <c r="Q71" s="821">
        <v>0</v>
      </c>
      <c r="R71" s="821">
        <v>0</v>
      </c>
      <c r="S71" s="821">
        <v>0</v>
      </c>
      <c r="T71" s="821">
        <v>0</v>
      </c>
      <c r="U71" s="29"/>
      <c r="V71" s="31"/>
      <c r="W71" s="17"/>
      <c r="X71" s="9"/>
    </row>
    <row r="72" spans="1:24" outlineLevel="1" x14ac:dyDescent="0.2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25">
      <c r="A73" s="170"/>
      <c r="B73" s="8"/>
      <c r="C73" s="18"/>
      <c r="D73" s="18"/>
      <c r="E73" s="18"/>
      <c r="F73" s="27"/>
      <c r="G73" s="633" t="str">
        <f t="shared" si="0"/>
        <v>f</v>
      </c>
      <c r="H73" s="244">
        <v>1</v>
      </c>
      <c r="J73" s="14" t="s">
        <v>768</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25">
      <c r="A74" s="170"/>
      <c r="B74" s="8"/>
      <c r="C74" s="18"/>
      <c r="D74" s="18"/>
      <c r="E74" s="18"/>
      <c r="F74" s="27"/>
      <c r="G74" s="633" t="str">
        <f t="shared" si="0"/>
        <v>h</v>
      </c>
      <c r="H74" s="244">
        <v>1</v>
      </c>
      <c r="J74" s="14" t="s">
        <v>769</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25">
      <c r="A75" s="170"/>
      <c r="B75" s="8"/>
      <c r="C75" s="18"/>
      <c r="D75" s="18"/>
      <c r="E75" s="18"/>
      <c r="F75" s="27"/>
      <c r="G75" s="633" t="str">
        <f t="shared" si="0"/>
        <v>i</v>
      </c>
      <c r="H75" s="244">
        <v>1</v>
      </c>
      <c r="J75" s="14" t="s">
        <v>770</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25">
      <c r="A76" s="170"/>
      <c r="B76" s="8"/>
      <c r="C76" s="18"/>
      <c r="D76" s="18"/>
      <c r="E76" s="18"/>
      <c r="F76" s="27"/>
      <c r="G76" s="633" t="str">
        <f t="shared" si="0"/>
        <v>k</v>
      </c>
      <c r="H76" s="244">
        <v>1</v>
      </c>
      <c r="J76" s="14" t="s">
        <v>771</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25">
      <c r="A77" s="170"/>
      <c r="B77" s="8"/>
      <c r="C77" s="18"/>
      <c r="D77" s="18"/>
      <c r="E77" s="18"/>
      <c r="F77" s="27"/>
      <c r="G77" s="633" t="str">
        <f t="shared" si="0"/>
        <v>l</v>
      </c>
      <c r="H77" s="244">
        <v>1</v>
      </c>
      <c r="J77" s="14" t="s">
        <v>772</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25">
      <c r="A78" s="170"/>
      <c r="B78" s="8"/>
      <c r="C78" s="18"/>
      <c r="D78" s="18"/>
      <c r="E78" s="18"/>
      <c r="F78" s="27"/>
      <c r="G78" s="633" t="str">
        <f t="shared" si="0"/>
        <v>ms</v>
      </c>
      <c r="H78" s="244">
        <v>1</v>
      </c>
      <c r="J78" s="14" t="s">
        <v>773</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25">
      <c r="A79" s="170"/>
      <c r="B79" s="8"/>
      <c r="C79" s="18"/>
      <c r="D79" s="18"/>
      <c r="E79" s="18"/>
      <c r="F79" s="27"/>
      <c r="G79" s="633" t="str">
        <f t="shared" si="0"/>
        <v>o</v>
      </c>
      <c r="H79" s="244">
        <v>1</v>
      </c>
      <c r="J79" s="14" t="s">
        <v>774</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25">
      <c r="A80" s="170"/>
      <c r="B80" s="8"/>
      <c r="C80" s="18"/>
      <c r="D80" s="18"/>
      <c r="E80" s="18"/>
      <c r="F80" s="27"/>
      <c r="G80" s="633" t="str">
        <f t="shared" si="0"/>
        <v>od</v>
      </c>
      <c r="H80" s="244">
        <v>1</v>
      </c>
      <c r="J80" s="14" t="s">
        <v>775</v>
      </c>
      <c r="K80" s="821">
        <v>0</v>
      </c>
      <c r="L80" s="821">
        <v>0</v>
      </c>
      <c r="M80" s="821">
        <v>0</v>
      </c>
      <c r="N80" s="821">
        <v>0</v>
      </c>
      <c r="O80" s="821">
        <v>0</v>
      </c>
      <c r="P80" s="821">
        <v>0</v>
      </c>
      <c r="Q80" s="821">
        <v>0</v>
      </c>
      <c r="R80" s="821">
        <v>0</v>
      </c>
      <c r="S80" s="821">
        <v>0</v>
      </c>
      <c r="T80" s="821">
        <v>0</v>
      </c>
      <c r="U80" s="90"/>
      <c r="V80" s="31"/>
      <c r="W80" s="17"/>
      <c r="X80" s="9"/>
    </row>
    <row r="81" spans="1:24" outlineLevel="1" x14ac:dyDescent="0.2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2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2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25">
      <c r="A90" s="170"/>
      <c r="B90" s="8"/>
      <c r="C90" s="18"/>
      <c r="D90" s="18"/>
      <c r="E90" s="18"/>
      <c r="F90" s="18"/>
      <c r="G90" s="144" t="s">
        <v>1222</v>
      </c>
      <c r="H90" s="18"/>
      <c r="I90" s="18"/>
      <c r="J90" s="24"/>
      <c r="K90" s="24" t="s">
        <v>357</v>
      </c>
      <c r="L90" s="24" t="s">
        <v>358</v>
      </c>
      <c r="M90" s="24" t="s">
        <v>360</v>
      </c>
      <c r="N90" s="24" t="s">
        <v>361</v>
      </c>
      <c r="O90" s="24" t="s">
        <v>362</v>
      </c>
      <c r="P90" s="24" t="s">
        <v>364</v>
      </c>
      <c r="Q90" s="24" t="s">
        <v>860</v>
      </c>
      <c r="R90" s="24" t="s">
        <v>861</v>
      </c>
      <c r="S90" s="24" t="s">
        <v>1098</v>
      </c>
      <c r="T90" s="24"/>
      <c r="U90" s="24"/>
      <c r="V90" s="23"/>
      <c r="W90" s="17"/>
      <c r="X90" s="9"/>
    </row>
    <row r="91" spans="1:24" outlineLevel="1" x14ac:dyDescent="0.2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2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2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2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2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2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2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25">
      <c r="A98" s="170"/>
      <c r="B98" s="8"/>
      <c r="C98" s="18"/>
      <c r="D98" s="18"/>
      <c r="E98" s="18"/>
      <c r="F98" s="27"/>
      <c r="G98" s="92"/>
      <c r="H98" s="92"/>
      <c r="I98" s="633" t="str">
        <f t="shared" ref="I98" si="2">G78</f>
        <v>ms</v>
      </c>
      <c r="J98" s="584"/>
      <c r="K98" s="233">
        <v>0</v>
      </c>
      <c r="L98" s="233">
        <v>0.5</v>
      </c>
      <c r="M98" s="233">
        <v>0.75</v>
      </c>
      <c r="N98" s="233">
        <v>1</v>
      </c>
      <c r="O98" s="233">
        <v>1</v>
      </c>
      <c r="P98" s="233">
        <v>1</v>
      </c>
      <c r="Q98" s="233">
        <v>1</v>
      </c>
      <c r="R98" s="233">
        <v>1</v>
      </c>
      <c r="S98" s="233">
        <v>1</v>
      </c>
      <c r="T98" s="90"/>
      <c r="U98" s="90"/>
      <c r="V98" s="31"/>
      <c r="W98" s="17"/>
      <c r="X98" s="9"/>
    </row>
    <row r="99" spans="1:24" outlineLevel="1" x14ac:dyDescent="0.25">
      <c r="A99" s="170"/>
      <c r="B99" s="8"/>
      <c r="C99" s="18"/>
      <c r="D99" s="18"/>
      <c r="E99" s="18"/>
      <c r="F99" s="27"/>
      <c r="G99" s="92"/>
      <c r="H99" s="92"/>
      <c r="I99" s="633" t="str">
        <f t="shared" ref="I99:I108" si="3">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25">
      <c r="A100" s="170"/>
      <c r="B100" s="8"/>
      <c r="C100" s="18"/>
      <c r="D100" s="18"/>
      <c r="E100" s="18"/>
      <c r="F100" s="27"/>
      <c r="G100" s="92"/>
      <c r="H100" s="92"/>
      <c r="I100" s="633" t="str">
        <f t="shared" si="3"/>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25">
      <c r="A101" s="170"/>
      <c r="B101" s="8"/>
      <c r="C101" s="18"/>
      <c r="D101" s="18"/>
      <c r="E101" s="18"/>
      <c r="F101" s="27"/>
      <c r="G101" s="92"/>
      <c r="H101" s="92"/>
      <c r="I101" s="633" t="str">
        <f t="shared" si="3"/>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25">
      <c r="A102" s="170"/>
      <c r="B102" s="8"/>
      <c r="C102" s="18"/>
      <c r="D102" s="18"/>
      <c r="E102" s="18"/>
      <c r="F102" s="27"/>
      <c r="G102" s="92"/>
      <c r="H102" s="92"/>
      <c r="I102" s="633" t="str">
        <f t="shared" si="3"/>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25">
      <c r="A103" s="170"/>
      <c r="B103" s="8"/>
      <c r="C103" s="18"/>
      <c r="D103" s="18"/>
      <c r="E103" s="18"/>
      <c r="F103" s="27"/>
      <c r="G103" s="92"/>
      <c r="H103" s="92"/>
      <c r="I103" s="633" t="str">
        <f t="shared" si="3"/>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25">
      <c r="A104" s="170"/>
      <c r="B104" s="8"/>
      <c r="C104" s="18"/>
      <c r="D104" s="18"/>
      <c r="E104" s="18"/>
      <c r="F104" s="27"/>
      <c r="G104" s="92"/>
      <c r="H104" s="92"/>
      <c r="I104" s="633" t="str">
        <f t="shared" si="3"/>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25">
      <c r="A105" s="170"/>
      <c r="B105" s="8"/>
      <c r="C105" s="18"/>
      <c r="D105" s="18"/>
      <c r="E105" s="18"/>
      <c r="F105" s="27"/>
      <c r="G105" s="92"/>
      <c r="H105" s="92"/>
      <c r="I105" s="633" t="str">
        <f t="shared" si="3"/>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25">
      <c r="A106" s="170"/>
      <c r="B106" s="8"/>
      <c r="C106" s="18"/>
      <c r="D106" s="18"/>
      <c r="E106" s="18"/>
      <c r="F106" s="27"/>
      <c r="G106" s="92"/>
      <c r="H106" s="92"/>
      <c r="I106" s="633" t="str">
        <f t="shared" si="3"/>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25">
      <c r="A107" s="170"/>
      <c r="B107" s="8"/>
      <c r="C107" s="18"/>
      <c r="D107" s="18"/>
      <c r="E107" s="18"/>
      <c r="F107" s="27"/>
      <c r="G107" s="92"/>
      <c r="H107" s="92"/>
      <c r="I107" s="633" t="str">
        <f t="shared" si="3"/>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25">
      <c r="A108" s="170"/>
      <c r="B108" s="8"/>
      <c r="C108" s="18"/>
      <c r="D108" s="18"/>
      <c r="E108" s="18"/>
      <c r="F108" s="27"/>
      <c r="G108" s="92"/>
      <c r="H108" s="92"/>
      <c r="I108" s="633" t="str">
        <f t="shared" si="3"/>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2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2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2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3">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2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25">
      <c r="A114" s="170"/>
      <c r="B114" s="8"/>
      <c r="C114" s="13"/>
      <c r="D114" s="13">
        <v>2167.88</v>
      </c>
      <c r="E114" s="13" t="s">
        <v>1</v>
      </c>
      <c r="F114" s="14"/>
      <c r="G114" s="15" t="s">
        <v>899</v>
      </c>
      <c r="H114" s="14"/>
      <c r="I114" s="14"/>
      <c r="J114" s="14"/>
      <c r="K114" s="14"/>
      <c r="L114" s="14"/>
      <c r="M114" s="14"/>
      <c r="N114" s="14"/>
      <c r="O114" s="14"/>
      <c r="P114" s="14"/>
      <c r="Q114" s="14"/>
      <c r="R114" s="14"/>
      <c r="S114" s="16"/>
      <c r="T114" s="76"/>
      <c r="U114" s="110"/>
      <c r="V114" s="110"/>
      <c r="W114" s="17"/>
      <c r="X114" s="9"/>
    </row>
    <row r="115" spans="1:24" outlineLevel="1" x14ac:dyDescent="0.2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2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2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25">
      <c r="A118" s="170"/>
      <c r="B118" s="8"/>
      <c r="C118" s="18"/>
      <c r="D118" s="18"/>
      <c r="E118" s="18"/>
      <c r="F118" s="18"/>
      <c r="G118" s="47" t="s">
        <v>434</v>
      </c>
      <c r="H118" s="18"/>
      <c r="I118" s="18"/>
      <c r="J118" s="24" t="s">
        <v>731</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2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25">
      <c r="A120" s="170"/>
      <c r="B120" s="8"/>
      <c r="C120" s="18"/>
      <c r="D120" s="18"/>
      <c r="E120" s="18"/>
      <c r="F120" s="27"/>
      <c r="G120" s="27"/>
      <c r="H120" s="27"/>
      <c r="I120" s="633" t="str">
        <f t="shared" ref="I120:I126" si="4">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25">
      <c r="A121" s="170"/>
      <c r="B121" s="8"/>
      <c r="C121" s="18"/>
      <c r="D121" s="18"/>
      <c r="E121" s="18"/>
      <c r="F121" s="27"/>
      <c r="G121" s="92"/>
      <c r="H121" s="92"/>
      <c r="I121" s="633" t="str">
        <f t="shared" si="4"/>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25">
      <c r="A122" s="170"/>
      <c r="B122" s="8"/>
      <c r="C122" s="18"/>
      <c r="D122" s="18"/>
      <c r="E122" s="18"/>
      <c r="F122" s="27"/>
      <c r="G122" s="92"/>
      <c r="H122" s="92"/>
      <c r="I122" s="633" t="str">
        <f t="shared" si="4"/>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25">
      <c r="A123" s="170"/>
      <c r="B123" s="8"/>
      <c r="C123" s="18"/>
      <c r="D123" s="18"/>
      <c r="E123" s="18"/>
      <c r="F123" s="27"/>
      <c r="G123" s="92"/>
      <c r="H123" s="92"/>
      <c r="I123" s="633" t="str">
        <f t="shared" si="4"/>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25">
      <c r="A124" s="170"/>
      <c r="B124" s="8"/>
      <c r="C124" s="18"/>
      <c r="D124" s="18"/>
      <c r="E124" s="18"/>
      <c r="F124" s="27"/>
      <c r="G124" s="92"/>
      <c r="H124" s="92"/>
      <c r="I124" s="633" t="str">
        <f t="shared" si="4"/>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25">
      <c r="A125" s="170"/>
      <c r="B125" s="8"/>
      <c r="C125" s="18"/>
      <c r="D125" s="18"/>
      <c r="E125" s="18"/>
      <c r="F125" s="27"/>
      <c r="G125" s="92"/>
      <c r="H125" s="92"/>
      <c r="I125" s="633" t="str">
        <f t="shared" si="4"/>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25">
      <c r="A126" s="170"/>
      <c r="B126" s="8"/>
      <c r="C126" s="18"/>
      <c r="D126" s="18"/>
      <c r="E126" s="18"/>
      <c r="F126" s="27"/>
      <c r="G126" s="92"/>
      <c r="H126" s="92"/>
      <c r="I126" s="633" t="str">
        <f t="shared" si="4"/>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25">
      <c r="A127" s="170"/>
      <c r="B127" s="8"/>
      <c r="C127" s="18"/>
      <c r="D127" s="18"/>
      <c r="E127" s="18"/>
      <c r="F127" s="27"/>
      <c r="G127" s="92"/>
      <c r="H127" s="92"/>
      <c r="I127" s="633" t="str">
        <f t="shared" ref="I127" si="5">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25">
      <c r="A128" s="170"/>
      <c r="B128" s="8"/>
      <c r="C128" s="18"/>
      <c r="D128" s="18"/>
      <c r="E128" s="18"/>
      <c r="F128" s="27"/>
      <c r="G128" s="92"/>
      <c r="H128" s="92"/>
      <c r="I128" s="633" t="str">
        <f t="shared" ref="I128:I137" si="6">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25">
      <c r="A129" s="170"/>
      <c r="B129" s="8"/>
      <c r="C129" s="18"/>
      <c r="D129" s="18"/>
      <c r="E129" s="18"/>
      <c r="F129" s="27"/>
      <c r="G129" s="92"/>
      <c r="H129" s="92"/>
      <c r="I129" s="633" t="str">
        <f t="shared" si="6"/>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25">
      <c r="A130" s="170"/>
      <c r="B130" s="8"/>
      <c r="C130" s="18"/>
      <c r="D130" s="18"/>
      <c r="E130" s="18"/>
      <c r="F130" s="27"/>
      <c r="G130" s="92"/>
      <c r="H130" s="92"/>
      <c r="I130" s="633" t="str">
        <f t="shared" si="6"/>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25">
      <c r="A131" s="170"/>
      <c r="B131" s="8"/>
      <c r="C131" s="18"/>
      <c r="D131" s="18"/>
      <c r="E131" s="18"/>
      <c r="F131" s="27"/>
      <c r="G131" s="92"/>
      <c r="H131" s="92"/>
      <c r="I131" s="633" t="str">
        <f t="shared" si="6"/>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25">
      <c r="A132" s="170"/>
      <c r="B132" s="8"/>
      <c r="C132" s="18"/>
      <c r="D132" s="18"/>
      <c r="E132" s="18"/>
      <c r="F132" s="27"/>
      <c r="G132" s="92"/>
      <c r="H132" s="92"/>
      <c r="I132" s="633" t="str">
        <f t="shared" si="6"/>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25">
      <c r="A133" s="170"/>
      <c r="B133" s="8"/>
      <c r="C133" s="18"/>
      <c r="D133" s="18"/>
      <c r="E133" s="18"/>
      <c r="F133" s="27"/>
      <c r="G133" s="92"/>
      <c r="H133" s="92"/>
      <c r="I133" s="633" t="str">
        <f t="shared" si="6"/>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25">
      <c r="A134" s="170"/>
      <c r="B134" s="8"/>
      <c r="C134" s="18"/>
      <c r="D134" s="18"/>
      <c r="E134" s="18"/>
      <c r="F134" s="27"/>
      <c r="G134" s="92"/>
      <c r="H134" s="92"/>
      <c r="I134" s="633" t="str">
        <f t="shared" si="6"/>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25">
      <c r="A135" s="170"/>
      <c r="B135" s="8"/>
      <c r="C135" s="18"/>
      <c r="D135" s="18"/>
      <c r="E135" s="18"/>
      <c r="F135" s="27"/>
      <c r="G135" s="92"/>
      <c r="H135" s="92"/>
      <c r="I135" s="633" t="str">
        <f t="shared" si="6"/>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25">
      <c r="A136" s="170"/>
      <c r="B136" s="8"/>
      <c r="C136" s="18"/>
      <c r="D136" s="18"/>
      <c r="E136" s="18"/>
      <c r="F136" s="27"/>
      <c r="G136" s="92"/>
      <c r="H136" s="92"/>
      <c r="I136" s="633" t="str">
        <f t="shared" si="6"/>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25">
      <c r="A137" s="170"/>
      <c r="B137" s="8"/>
      <c r="C137" s="18"/>
      <c r="D137" s="18"/>
      <c r="E137" s="18"/>
      <c r="F137" s="27"/>
      <c r="G137" s="92"/>
      <c r="H137" s="92"/>
      <c r="I137" s="633" t="str">
        <f t="shared" si="6"/>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2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35" customHeight="1" x14ac:dyDescent="0.25">
      <c r="A139" s="106"/>
      <c r="B139" s="97"/>
      <c r="C139" s="18"/>
      <c r="D139" s="18"/>
      <c r="E139" s="18"/>
      <c r="F139" s="18"/>
      <c r="G139" s="591" t="s">
        <v>907</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35" customHeight="1" outlineLevel="1" x14ac:dyDescent="0.25">
      <c r="A140" s="106"/>
      <c r="B140" s="97"/>
      <c r="C140" s="18"/>
      <c r="D140" s="18"/>
      <c r="E140" s="18"/>
      <c r="F140" s="14"/>
      <c r="G140" s="151"/>
      <c r="H140" s="152"/>
      <c r="J140" s="124" t="s">
        <v>906</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35" customHeight="1" outlineLevel="1" x14ac:dyDescent="0.2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35" customHeight="1" outlineLevel="1" x14ac:dyDescent="0.25">
      <c r="A142" s="106"/>
      <c r="B142" s="97"/>
      <c r="C142" s="18"/>
      <c r="D142" s="18"/>
      <c r="E142" s="18"/>
      <c r="F142" s="14"/>
      <c r="G142" s="82" t="s">
        <v>727</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2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25">
      <c r="A144" s="170"/>
      <c r="B144" s="8"/>
      <c r="C144" s="18"/>
      <c r="D144" s="18"/>
      <c r="E144" s="18"/>
      <c r="F144" s="18"/>
      <c r="G144" s="54" t="s">
        <v>911</v>
      </c>
      <c r="H144" s="18"/>
      <c r="I144" s="18"/>
      <c r="J144" s="18"/>
      <c r="K144" s="18"/>
      <c r="L144" s="23"/>
      <c r="M144" s="23"/>
      <c r="N144" s="23"/>
      <c r="O144" s="23"/>
      <c r="P144" s="23"/>
      <c r="Q144" s="23"/>
      <c r="R144" s="23"/>
      <c r="S144" s="23"/>
      <c r="T144" s="23"/>
      <c r="U144" s="23"/>
      <c r="V144" s="23"/>
      <c r="W144" s="17"/>
      <c r="X144" s="9"/>
    </row>
    <row r="145" spans="1:24" outlineLevel="1" x14ac:dyDescent="0.2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25">
      <c r="A146" s="170"/>
      <c r="B146" s="8"/>
      <c r="C146" s="18"/>
      <c r="D146" s="18"/>
      <c r="E146" s="18"/>
      <c r="F146" s="27"/>
      <c r="G146" s="27"/>
      <c r="H146" s="27"/>
      <c r="I146" s="633" t="str">
        <f t="shared" ref="I146:I153" si="7">G21</f>
        <v>b</v>
      </c>
      <c r="J146" s="244">
        <v>0.1</v>
      </c>
      <c r="L146" s="29"/>
      <c r="M146" s="29"/>
      <c r="N146" s="29"/>
      <c r="O146" s="29"/>
      <c r="P146" s="29"/>
      <c r="Q146" s="29"/>
      <c r="R146" s="29"/>
      <c r="S146" s="29"/>
      <c r="T146" s="29"/>
      <c r="U146" s="29"/>
      <c r="V146" s="31"/>
      <c r="W146" s="17"/>
      <c r="X146" s="9"/>
    </row>
    <row r="147" spans="1:24" outlineLevel="1" x14ac:dyDescent="0.25">
      <c r="A147" s="170"/>
      <c r="B147" s="8"/>
      <c r="C147" s="18"/>
      <c r="D147" s="18"/>
      <c r="E147" s="18"/>
      <c r="F147" s="27"/>
      <c r="G147" s="92"/>
      <c r="H147" s="92"/>
      <c r="I147" s="633" t="str">
        <f t="shared" si="7"/>
        <v>bd</v>
      </c>
      <c r="J147" s="244">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33" t="str">
        <f t="shared" si="7"/>
        <v>f</v>
      </c>
      <c r="J148" s="244">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33" t="str">
        <f t="shared" si="7"/>
        <v>h</v>
      </c>
      <c r="J149" s="244">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33" t="str">
        <f t="shared" si="7"/>
        <v>i</v>
      </c>
      <c r="J150" s="244">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33" t="str">
        <f t="shared" si="7"/>
        <v>k</v>
      </c>
      <c r="J151" s="244">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33" t="str">
        <f t="shared" si="7"/>
        <v>l</v>
      </c>
      <c r="J152" s="244">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33" t="str">
        <f t="shared" si="7"/>
        <v>ms</v>
      </c>
      <c r="J153" s="244">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33" t="str">
        <f t="shared" ref="I154:I163" si="8">G29</f>
        <v>o</v>
      </c>
      <c r="J154" s="244">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33" t="str">
        <f t="shared" si="8"/>
        <v>od</v>
      </c>
      <c r="J155" s="244">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33" t="str">
        <f t="shared" si="8"/>
        <v>of</v>
      </c>
      <c r="J156" s="244">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33" t="str">
        <f t="shared" si="8"/>
        <v>r</v>
      </c>
      <c r="J157" s="244">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33" t="str">
        <f t="shared" si="8"/>
        <v>rd</v>
      </c>
      <c r="J158" s="244">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633" t="str">
        <f t="shared" si="8"/>
        <v>v</v>
      </c>
      <c r="J159" s="244">
        <v>0.1</v>
      </c>
      <c r="L159" s="90"/>
      <c r="M159" s="90"/>
      <c r="N159" s="90"/>
      <c r="O159" s="90"/>
      <c r="P159" s="90"/>
      <c r="Q159" s="90"/>
      <c r="R159" s="90"/>
      <c r="S159" s="90"/>
      <c r="T159" s="90"/>
      <c r="U159" s="90"/>
      <c r="V159" s="31"/>
      <c r="W159" s="17"/>
      <c r="X159" s="9"/>
    </row>
    <row r="160" spans="1:24" outlineLevel="1" x14ac:dyDescent="0.25">
      <c r="A160" s="170"/>
      <c r="B160" s="8"/>
      <c r="C160" s="18"/>
      <c r="D160" s="18"/>
      <c r="E160" s="18"/>
      <c r="F160" s="27"/>
      <c r="G160" s="92"/>
      <c r="H160" s="92"/>
      <c r="I160" s="633" t="str">
        <f t="shared" si="8"/>
        <v>w</v>
      </c>
      <c r="J160" s="244">
        <v>0.1</v>
      </c>
      <c r="L160" s="90"/>
      <c r="M160" s="90"/>
      <c r="N160" s="90"/>
      <c r="O160" s="90"/>
      <c r="P160" s="90"/>
      <c r="Q160" s="90"/>
      <c r="R160" s="90"/>
      <c r="S160" s="90"/>
      <c r="T160" s="90"/>
      <c r="U160" s="90"/>
      <c r="V160" s="31"/>
      <c r="W160" s="17"/>
      <c r="X160" s="9"/>
    </row>
    <row r="161" spans="1:24" outlineLevel="1" x14ac:dyDescent="0.25">
      <c r="A161" s="170"/>
      <c r="B161" s="8"/>
      <c r="C161" s="18"/>
      <c r="D161" s="18"/>
      <c r="E161" s="18"/>
      <c r="F161" s="27"/>
      <c r="G161" s="92"/>
      <c r="H161" s="92"/>
      <c r="I161" s="633" t="str">
        <f t="shared" si="8"/>
        <v>wd</v>
      </c>
      <c r="J161" s="244">
        <v>0.1</v>
      </c>
      <c r="L161" s="90"/>
      <c r="M161" s="90"/>
      <c r="N161" s="90"/>
      <c r="O161" s="90"/>
      <c r="P161" s="90"/>
      <c r="Q161" s="90"/>
      <c r="R161" s="90"/>
      <c r="S161" s="90"/>
      <c r="T161" s="90"/>
      <c r="U161" s="90"/>
      <c r="V161" s="31"/>
      <c r="W161" s="17"/>
      <c r="X161" s="9"/>
    </row>
    <row r="162" spans="1:24" outlineLevel="1" x14ac:dyDescent="0.25">
      <c r="A162" s="170"/>
      <c r="B162" s="8"/>
      <c r="C162" s="18"/>
      <c r="D162" s="18"/>
      <c r="E162" s="18"/>
      <c r="F162" s="27"/>
      <c r="G162" s="92"/>
      <c r="H162" s="92"/>
      <c r="I162" s="633" t="str">
        <f t="shared" si="8"/>
        <v>z</v>
      </c>
      <c r="J162" s="244">
        <v>0.1</v>
      </c>
      <c r="L162" s="90"/>
      <c r="M162" s="90"/>
      <c r="N162" s="90"/>
      <c r="O162" s="90"/>
      <c r="P162" s="90"/>
      <c r="Q162" s="90"/>
      <c r="R162" s="90"/>
      <c r="S162" s="90"/>
      <c r="T162" s="90"/>
      <c r="U162" s="90"/>
      <c r="V162" s="31"/>
      <c r="W162" s="17"/>
      <c r="X162" s="9"/>
    </row>
    <row r="163" spans="1:24" outlineLevel="1" x14ac:dyDescent="0.25">
      <c r="A163" s="170"/>
      <c r="B163" s="8"/>
      <c r="C163" s="18"/>
      <c r="D163" s="18"/>
      <c r="E163" s="18"/>
      <c r="F163" s="27"/>
      <c r="G163" s="92"/>
      <c r="H163" s="92"/>
      <c r="I163" s="633" t="str">
        <f t="shared" si="8"/>
        <v>zd</v>
      </c>
      <c r="J163" s="244">
        <v>0.1</v>
      </c>
      <c r="L163" s="90"/>
      <c r="M163" s="90"/>
      <c r="N163" s="90"/>
      <c r="O163" s="90"/>
      <c r="P163" s="90"/>
      <c r="Q163" s="90"/>
      <c r="R163" s="90"/>
      <c r="S163" s="90"/>
      <c r="T163" s="90"/>
      <c r="U163" s="90"/>
      <c r="V163" s="31"/>
      <c r="W163" s="17"/>
      <c r="X163" s="9"/>
    </row>
    <row r="164" spans="1:24" outlineLevel="1" x14ac:dyDescent="0.2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2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2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2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3">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2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25">
      <c r="A170" s="170"/>
      <c r="B170" s="8"/>
      <c r="C170" s="13"/>
      <c r="D170" s="13">
        <v>0</v>
      </c>
      <c r="E170" s="13" t="s">
        <v>1</v>
      </c>
      <c r="F170" s="14"/>
      <c r="G170" s="15" t="s">
        <v>900</v>
      </c>
      <c r="H170" s="14"/>
      <c r="I170" s="14"/>
      <c r="J170" s="14"/>
      <c r="K170" s="14"/>
      <c r="L170" s="14"/>
      <c r="M170" s="14"/>
      <c r="O170" s="14"/>
      <c r="P170" s="14"/>
      <c r="Q170" s="14"/>
      <c r="R170" s="14"/>
      <c r="S170" s="16"/>
      <c r="T170" s="76"/>
      <c r="U170" s="110"/>
      <c r="V170" s="110"/>
      <c r="W170" s="17"/>
      <c r="X170" s="9"/>
    </row>
    <row r="171" spans="1:24" outlineLevel="1" x14ac:dyDescent="0.25">
      <c r="A171" s="170"/>
      <c r="B171" s="8"/>
      <c r="C171" s="13"/>
      <c r="D171" s="13" t="b">
        <f>OR(ISNA(VLOOKUP(G170,Index_Table_Names,1,FALSE)),G170="")</f>
        <v>0</v>
      </c>
      <c r="E171" s="18"/>
      <c r="F171" s="14"/>
      <c r="G171" s="14" t="s">
        <v>898</v>
      </c>
      <c r="H171" s="76"/>
      <c r="I171" s="14"/>
      <c r="J171" s="14"/>
      <c r="L171" s="14"/>
      <c r="M171" s="14"/>
      <c r="O171" s="14"/>
      <c r="P171" s="14"/>
      <c r="Q171" s="14"/>
      <c r="R171" s="14"/>
      <c r="S171" s="16"/>
      <c r="T171" s="111"/>
      <c r="U171" s="110"/>
      <c r="V171" s="110"/>
      <c r="W171" s="17"/>
      <c r="X171" s="9"/>
    </row>
    <row r="172" spans="1:24" outlineLevel="1" x14ac:dyDescent="0.2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2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25">
      <c r="A174" s="170"/>
      <c r="B174" s="8"/>
      <c r="C174" s="18"/>
      <c r="D174" s="18"/>
      <c r="E174" s="18"/>
      <c r="F174" s="18"/>
      <c r="G174" s="54" t="s">
        <v>1229</v>
      </c>
      <c r="H174" s="18"/>
      <c r="I174" s="18"/>
      <c r="J174" s="18"/>
      <c r="K174" s="18"/>
      <c r="L174" s="23"/>
      <c r="M174" s="23"/>
      <c r="N174" s="23"/>
      <c r="O174" s="23"/>
      <c r="P174" s="23"/>
      <c r="Q174" s="23"/>
      <c r="R174" s="23"/>
      <c r="S174" s="23"/>
      <c r="T174" s="23"/>
      <c r="U174" s="23"/>
      <c r="V174" s="23"/>
      <c r="W174" s="17"/>
      <c r="X174" s="9"/>
    </row>
    <row r="175" spans="1:24" outlineLevel="1" x14ac:dyDescent="0.2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25">
      <c r="A176" s="170"/>
      <c r="B176" s="8"/>
      <c r="C176" s="18"/>
      <c r="D176" s="13"/>
      <c r="E176" s="18"/>
      <c r="F176" s="14"/>
      <c r="G176" s="79"/>
      <c r="H176" s="76"/>
      <c r="I176" s="14"/>
      <c r="J176" s="634" t="str">
        <f t="shared" ref="J176:J183" si="9">G21</f>
        <v>b</v>
      </c>
      <c r="K176" s="590">
        <v>0.35</v>
      </c>
      <c r="L176" s="586"/>
      <c r="O176" s="14"/>
      <c r="P176" s="14"/>
      <c r="Q176" s="14"/>
      <c r="R176" s="14"/>
      <c r="S176" s="16"/>
      <c r="T176" s="111"/>
      <c r="U176" s="110"/>
      <c r="V176" s="110"/>
      <c r="W176" s="17"/>
      <c r="X176" s="9"/>
    </row>
    <row r="177" spans="1:24" outlineLevel="1" x14ac:dyDescent="0.25">
      <c r="A177" s="170"/>
      <c r="B177" s="8"/>
      <c r="C177" s="18"/>
      <c r="D177" s="13"/>
      <c r="E177" s="18"/>
      <c r="F177" s="14"/>
      <c r="G177" s="79"/>
      <c r="H177" s="76"/>
      <c r="I177" s="14"/>
      <c r="J177" s="634" t="str">
        <f t="shared" si="9"/>
        <v>bd</v>
      </c>
      <c r="K177" s="590">
        <v>0.35</v>
      </c>
      <c r="L177" s="586"/>
      <c r="O177" s="14"/>
      <c r="P177" s="14"/>
      <c r="Q177" s="14"/>
      <c r="R177" s="14"/>
      <c r="S177" s="16"/>
      <c r="T177" s="111"/>
      <c r="U177" s="110"/>
      <c r="V177" s="110"/>
      <c r="W177" s="17"/>
      <c r="X177" s="9"/>
    </row>
    <row r="178" spans="1:24" outlineLevel="1" x14ac:dyDescent="0.25">
      <c r="A178" s="170"/>
      <c r="B178" s="8"/>
      <c r="C178" s="18"/>
      <c r="D178" s="13"/>
      <c r="E178" s="18"/>
      <c r="F178" s="14"/>
      <c r="G178" s="79"/>
      <c r="H178" s="76"/>
      <c r="I178" s="14"/>
      <c r="J178" s="634" t="str">
        <f t="shared" si="9"/>
        <v>f</v>
      </c>
      <c r="K178" s="590">
        <v>0.35</v>
      </c>
      <c r="L178" s="586"/>
      <c r="O178" s="14"/>
      <c r="P178" s="14"/>
      <c r="Q178" s="14"/>
      <c r="R178" s="14"/>
      <c r="S178" s="16"/>
      <c r="T178" s="111"/>
      <c r="U178" s="110"/>
      <c r="V178" s="110"/>
      <c r="W178" s="17"/>
      <c r="X178" s="9"/>
    </row>
    <row r="179" spans="1:24" outlineLevel="1" x14ac:dyDescent="0.25">
      <c r="A179" s="170"/>
      <c r="B179" s="8"/>
      <c r="C179" s="18"/>
      <c r="D179" s="13"/>
      <c r="E179" s="18"/>
      <c r="F179" s="14"/>
      <c r="G179" s="79"/>
      <c r="H179" s="76"/>
      <c r="I179" s="14"/>
      <c r="J179" s="634" t="str">
        <f t="shared" si="9"/>
        <v>h</v>
      </c>
      <c r="K179" s="590">
        <v>0.35</v>
      </c>
      <c r="L179" s="586"/>
      <c r="O179" s="14"/>
      <c r="P179" s="14"/>
      <c r="Q179" s="14"/>
      <c r="R179" s="14"/>
      <c r="S179" s="16"/>
      <c r="T179" s="111"/>
      <c r="U179" s="110"/>
      <c r="V179" s="110"/>
      <c r="W179" s="17"/>
      <c r="X179" s="9"/>
    </row>
    <row r="180" spans="1:24" outlineLevel="1" x14ac:dyDescent="0.25">
      <c r="A180" s="170"/>
      <c r="B180" s="8"/>
      <c r="C180" s="18"/>
      <c r="D180" s="13"/>
      <c r="E180" s="18"/>
      <c r="F180" s="14"/>
      <c r="G180" s="79"/>
      <c r="H180" s="76"/>
      <c r="I180" s="14"/>
      <c r="J180" s="634" t="str">
        <f t="shared" si="9"/>
        <v>i</v>
      </c>
      <c r="K180" s="590">
        <v>0.35</v>
      </c>
      <c r="L180" s="586"/>
      <c r="O180" s="14"/>
      <c r="P180" s="14"/>
      <c r="Q180" s="14"/>
      <c r="R180" s="14"/>
      <c r="S180" s="16"/>
      <c r="T180" s="111"/>
      <c r="U180" s="110"/>
      <c r="V180" s="110"/>
      <c r="W180" s="17"/>
      <c r="X180" s="9"/>
    </row>
    <row r="181" spans="1:24" outlineLevel="1" x14ac:dyDescent="0.25">
      <c r="A181" s="170"/>
      <c r="B181" s="8"/>
      <c r="C181" s="18"/>
      <c r="D181" s="13"/>
      <c r="E181" s="18"/>
      <c r="F181" s="14"/>
      <c r="G181" s="79"/>
      <c r="H181" s="76"/>
      <c r="I181" s="14"/>
      <c r="J181" s="634" t="str">
        <f t="shared" si="9"/>
        <v>k</v>
      </c>
      <c r="K181" s="590">
        <v>0.35</v>
      </c>
      <c r="L181" s="586"/>
      <c r="O181" s="14"/>
      <c r="P181" s="14"/>
      <c r="Q181" s="14"/>
      <c r="R181" s="14"/>
      <c r="S181" s="16"/>
      <c r="T181" s="111"/>
      <c r="U181" s="110"/>
      <c r="V181" s="110"/>
      <c r="W181" s="17"/>
      <c r="X181" s="9"/>
    </row>
    <row r="182" spans="1:24" outlineLevel="1" x14ac:dyDescent="0.25">
      <c r="A182" s="170"/>
      <c r="B182" s="8"/>
      <c r="C182" s="18"/>
      <c r="D182" s="13"/>
      <c r="E182" s="18"/>
      <c r="F182" s="14"/>
      <c r="G182" s="79"/>
      <c r="H182" s="76"/>
      <c r="I182" s="14"/>
      <c r="J182" s="634" t="str">
        <f t="shared" si="9"/>
        <v>l</v>
      </c>
      <c r="K182" s="590">
        <v>0.35</v>
      </c>
      <c r="L182" s="586"/>
      <c r="O182" s="14"/>
      <c r="P182" s="14"/>
      <c r="Q182" s="14"/>
      <c r="R182" s="14"/>
      <c r="S182" s="16"/>
      <c r="T182" s="111"/>
      <c r="U182" s="110"/>
      <c r="V182" s="110"/>
      <c r="W182" s="17"/>
      <c r="X182" s="9"/>
    </row>
    <row r="183" spans="1:24" outlineLevel="1" x14ac:dyDescent="0.25">
      <c r="A183" s="170"/>
      <c r="B183" s="8"/>
      <c r="C183" s="18"/>
      <c r="D183" s="13"/>
      <c r="E183" s="18"/>
      <c r="F183" s="14"/>
      <c r="G183" s="79"/>
      <c r="H183" s="76"/>
      <c r="I183" s="14"/>
      <c r="J183" s="634" t="str">
        <f t="shared" si="9"/>
        <v>ms</v>
      </c>
      <c r="K183" s="590">
        <v>0.35</v>
      </c>
      <c r="L183" s="586"/>
      <c r="O183" s="14"/>
      <c r="P183" s="14"/>
      <c r="Q183" s="14"/>
      <c r="R183" s="14"/>
      <c r="S183" s="16"/>
      <c r="T183" s="111"/>
      <c r="U183" s="110"/>
      <c r="V183" s="110"/>
      <c r="W183" s="17"/>
      <c r="X183" s="9"/>
    </row>
    <row r="184" spans="1:24" outlineLevel="1" x14ac:dyDescent="0.25">
      <c r="A184" s="170"/>
      <c r="B184" s="8"/>
      <c r="C184" s="18"/>
      <c r="D184" s="13"/>
      <c r="E184" s="18"/>
      <c r="F184" s="14"/>
      <c r="G184" s="79"/>
      <c r="H184" s="76"/>
      <c r="I184" s="14"/>
      <c r="J184" s="634" t="str">
        <f t="shared" ref="J184:J193" si="10">G29</f>
        <v>o</v>
      </c>
      <c r="K184" s="590">
        <v>0.35</v>
      </c>
      <c r="L184" s="586"/>
      <c r="O184" s="14"/>
      <c r="P184" s="14"/>
      <c r="Q184" s="14"/>
      <c r="R184" s="14"/>
      <c r="S184" s="16"/>
      <c r="T184" s="111"/>
      <c r="U184" s="110"/>
      <c r="V184" s="110"/>
      <c r="W184" s="17"/>
      <c r="X184" s="9"/>
    </row>
    <row r="185" spans="1:24" outlineLevel="1" x14ac:dyDescent="0.25">
      <c r="A185" s="170"/>
      <c r="B185" s="8"/>
      <c r="C185" s="18"/>
      <c r="D185" s="13"/>
      <c r="E185" s="18"/>
      <c r="F185" s="14"/>
      <c r="G185" s="79"/>
      <c r="H185" s="76"/>
      <c r="I185" s="14"/>
      <c r="J185" s="634" t="str">
        <f t="shared" si="10"/>
        <v>od</v>
      </c>
      <c r="K185" s="590">
        <v>0.35</v>
      </c>
      <c r="L185" s="586"/>
      <c r="O185" s="14"/>
      <c r="P185" s="14"/>
      <c r="Q185" s="14"/>
      <c r="R185" s="14"/>
      <c r="S185" s="16"/>
      <c r="T185" s="111"/>
      <c r="U185" s="110"/>
      <c r="V185" s="110"/>
      <c r="W185" s="17"/>
      <c r="X185" s="9"/>
    </row>
    <row r="186" spans="1:24" outlineLevel="1" x14ac:dyDescent="0.25">
      <c r="A186" s="170"/>
      <c r="B186" s="8"/>
      <c r="C186" s="18"/>
      <c r="D186" s="13"/>
      <c r="E186" s="18"/>
      <c r="F186" s="14"/>
      <c r="G186" s="79"/>
      <c r="H186" s="76"/>
      <c r="I186" s="14"/>
      <c r="J186" s="634" t="str">
        <f t="shared" si="10"/>
        <v>of</v>
      </c>
      <c r="K186" s="590">
        <v>0.35</v>
      </c>
      <c r="L186" s="586"/>
      <c r="O186" s="14"/>
      <c r="P186" s="14"/>
      <c r="Q186" s="14"/>
      <c r="R186" s="14"/>
      <c r="S186" s="16"/>
      <c r="T186" s="111"/>
      <c r="U186" s="110"/>
      <c r="V186" s="110"/>
      <c r="W186" s="17"/>
      <c r="X186" s="9"/>
    </row>
    <row r="187" spans="1:24" outlineLevel="1" x14ac:dyDescent="0.25">
      <c r="A187" s="170"/>
      <c r="B187" s="8"/>
      <c r="C187" s="18"/>
      <c r="D187" s="13"/>
      <c r="E187" s="18"/>
      <c r="F187" s="14"/>
      <c r="G187" s="79"/>
      <c r="H187" s="76"/>
      <c r="I187" s="14"/>
      <c r="J187" s="634" t="str">
        <f t="shared" si="10"/>
        <v>r</v>
      </c>
      <c r="K187" s="590">
        <v>0.35</v>
      </c>
      <c r="L187" s="586"/>
      <c r="O187" s="14"/>
      <c r="P187" s="14"/>
      <c r="Q187" s="14"/>
      <c r="R187" s="14"/>
      <c r="S187" s="16"/>
      <c r="T187" s="111"/>
      <c r="U187" s="110"/>
      <c r="V187" s="110"/>
      <c r="W187" s="17"/>
      <c r="X187" s="9"/>
    </row>
    <row r="188" spans="1:24" outlineLevel="1" x14ac:dyDescent="0.25">
      <c r="A188" s="170"/>
      <c r="B188" s="8"/>
      <c r="C188" s="18"/>
      <c r="D188" s="13"/>
      <c r="E188" s="18"/>
      <c r="F188" s="14"/>
      <c r="G188" s="79"/>
      <c r="H188" s="76"/>
      <c r="I188" s="14"/>
      <c r="J188" s="634" t="str">
        <f t="shared" si="10"/>
        <v>rd</v>
      </c>
      <c r="K188" s="590">
        <v>0.35</v>
      </c>
      <c r="L188" s="586"/>
      <c r="O188" s="14"/>
      <c r="P188" s="14"/>
      <c r="Q188" s="14"/>
      <c r="R188" s="14"/>
      <c r="S188" s="16"/>
      <c r="T188" s="111"/>
      <c r="U188" s="110"/>
      <c r="V188" s="110"/>
      <c r="W188" s="17"/>
      <c r="X188" s="9"/>
    </row>
    <row r="189" spans="1:24" outlineLevel="1" x14ac:dyDescent="0.25">
      <c r="A189" s="170"/>
      <c r="B189" s="8"/>
      <c r="C189" s="18"/>
      <c r="D189" s="13"/>
      <c r="E189" s="18"/>
      <c r="F189" s="14"/>
      <c r="G189" s="79"/>
      <c r="H189" s="76"/>
      <c r="I189" s="14"/>
      <c r="J189" s="634" t="str">
        <f t="shared" si="10"/>
        <v>v</v>
      </c>
      <c r="K189" s="590">
        <v>0.35</v>
      </c>
      <c r="L189" s="586"/>
      <c r="O189" s="14"/>
      <c r="P189" s="14"/>
      <c r="Q189" s="14"/>
      <c r="R189" s="14"/>
      <c r="S189" s="16"/>
      <c r="T189" s="111"/>
      <c r="U189" s="110"/>
      <c r="V189" s="110"/>
      <c r="W189" s="17"/>
      <c r="X189" s="9"/>
    </row>
    <row r="190" spans="1:24" outlineLevel="1" x14ac:dyDescent="0.25">
      <c r="A190" s="170"/>
      <c r="B190" s="8"/>
      <c r="C190" s="18"/>
      <c r="D190" s="13"/>
      <c r="E190" s="18"/>
      <c r="F190" s="14"/>
      <c r="G190" s="79"/>
      <c r="H190" s="76"/>
      <c r="I190" s="14"/>
      <c r="J190" s="634" t="str">
        <f t="shared" si="10"/>
        <v>w</v>
      </c>
      <c r="K190" s="590">
        <v>0.35</v>
      </c>
      <c r="L190" s="586"/>
      <c r="O190" s="14"/>
      <c r="P190" s="14"/>
      <c r="Q190" s="14"/>
      <c r="R190" s="14"/>
      <c r="S190" s="16"/>
      <c r="T190" s="111"/>
      <c r="U190" s="110"/>
      <c r="V190" s="110"/>
      <c r="W190" s="17"/>
      <c r="X190" s="9"/>
    </row>
    <row r="191" spans="1:24" outlineLevel="1" x14ac:dyDescent="0.25">
      <c r="A191" s="170"/>
      <c r="B191" s="8"/>
      <c r="C191" s="18"/>
      <c r="D191" s="13"/>
      <c r="E191" s="18"/>
      <c r="F191" s="14"/>
      <c r="G191" s="79"/>
      <c r="H191" s="76"/>
      <c r="I191" s="14"/>
      <c r="J191" s="634" t="str">
        <f t="shared" si="10"/>
        <v>wd</v>
      </c>
      <c r="K191" s="590">
        <v>0.35</v>
      </c>
      <c r="L191" s="586"/>
      <c r="O191" s="14"/>
      <c r="P191" s="14"/>
      <c r="Q191" s="14"/>
      <c r="R191" s="14"/>
      <c r="S191" s="16"/>
      <c r="T191" s="111"/>
      <c r="U191" s="110"/>
      <c r="V191" s="110"/>
      <c r="W191" s="17"/>
      <c r="X191" s="9"/>
    </row>
    <row r="192" spans="1:24" outlineLevel="1" x14ac:dyDescent="0.25">
      <c r="A192" s="170"/>
      <c r="B192" s="8"/>
      <c r="C192" s="18"/>
      <c r="D192" s="13"/>
      <c r="E192" s="18"/>
      <c r="F192" s="14"/>
      <c r="G192" s="79"/>
      <c r="H192" s="76"/>
      <c r="I192" s="14"/>
      <c r="J192" s="634" t="str">
        <f t="shared" si="10"/>
        <v>z</v>
      </c>
      <c r="K192" s="590">
        <v>0.35</v>
      </c>
      <c r="L192" s="586"/>
      <c r="O192" s="14"/>
      <c r="P192" s="14"/>
      <c r="Q192" s="14"/>
      <c r="R192" s="14"/>
      <c r="S192" s="16"/>
      <c r="T192" s="111"/>
      <c r="U192" s="110"/>
      <c r="V192" s="110"/>
      <c r="W192" s="17"/>
      <c r="X192" s="9"/>
    </row>
    <row r="193" spans="1:24" outlineLevel="1" x14ac:dyDescent="0.25">
      <c r="A193" s="170"/>
      <c r="B193" s="8"/>
      <c r="C193" s="18"/>
      <c r="D193" s="13"/>
      <c r="E193" s="18"/>
      <c r="F193" s="14"/>
      <c r="G193" s="79"/>
      <c r="H193" s="76"/>
      <c r="I193" s="14"/>
      <c r="J193" s="634" t="str">
        <f t="shared" si="10"/>
        <v>zd</v>
      </c>
      <c r="K193" s="590">
        <v>0.35</v>
      </c>
      <c r="L193" s="586"/>
      <c r="O193" s="14"/>
      <c r="P193" s="14"/>
      <c r="Q193" s="14"/>
      <c r="R193" s="14"/>
      <c r="S193" s="16"/>
      <c r="T193" s="111"/>
      <c r="U193" s="110"/>
      <c r="V193" s="110"/>
      <c r="W193" s="17"/>
      <c r="X193" s="9"/>
    </row>
    <row r="194" spans="1:24" outlineLevel="1" x14ac:dyDescent="0.2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25">
      <c r="A195" s="170"/>
      <c r="B195" s="8"/>
      <c r="C195" s="18"/>
      <c r="D195" s="18"/>
      <c r="E195" s="18"/>
      <c r="F195" s="18"/>
      <c r="G195" s="54" t="s">
        <v>1230</v>
      </c>
      <c r="H195" s="18"/>
      <c r="I195" s="18"/>
      <c r="J195" s="18"/>
      <c r="K195" s="18"/>
      <c r="L195" s="23"/>
      <c r="M195" s="23"/>
      <c r="N195" s="23"/>
      <c r="O195" s="23"/>
      <c r="P195" s="23"/>
      <c r="Q195" s="23"/>
      <c r="R195" s="23"/>
      <c r="S195" s="23"/>
      <c r="T195" s="23"/>
      <c r="U195" s="23"/>
      <c r="V195" s="23"/>
      <c r="W195" s="17"/>
      <c r="X195" s="9"/>
    </row>
    <row r="196" spans="1:24" outlineLevel="1" x14ac:dyDescent="0.2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25">
      <c r="A197" s="170"/>
      <c r="B197" s="8"/>
      <c r="C197" s="18"/>
      <c r="D197" s="13"/>
      <c r="E197" s="18"/>
      <c r="F197" s="14"/>
      <c r="G197" s="79"/>
      <c r="H197" s="76"/>
      <c r="I197" s="14"/>
      <c r="J197" s="14" t="s">
        <v>796</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2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25">
      <c r="A199" s="170"/>
      <c r="B199" s="8"/>
      <c r="C199" s="18"/>
      <c r="D199" s="13"/>
      <c r="E199" s="18"/>
      <c r="F199" s="14"/>
      <c r="G199" s="79"/>
      <c r="H199" s="76"/>
      <c r="I199" s="14"/>
      <c r="J199" s="14" t="s">
        <v>768</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25">
      <c r="A200" s="170"/>
      <c r="B200" s="8"/>
      <c r="C200" s="18"/>
      <c r="D200" s="13"/>
      <c r="E200" s="18"/>
      <c r="F200" s="14"/>
      <c r="G200" s="79"/>
      <c r="H200" s="76"/>
      <c r="I200" s="14"/>
      <c r="J200" s="14" t="s">
        <v>769</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25">
      <c r="A201" s="170"/>
      <c r="B201" s="8"/>
      <c r="C201" s="18"/>
      <c r="D201" s="13"/>
      <c r="E201" s="18"/>
      <c r="F201" s="14"/>
      <c r="G201" s="79"/>
      <c r="H201" s="76"/>
      <c r="I201" s="14"/>
      <c r="J201" s="14" t="s">
        <v>770</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25">
      <c r="A202" s="170"/>
      <c r="B202" s="8"/>
      <c r="C202" s="18"/>
      <c r="D202" s="13"/>
      <c r="E202" s="18"/>
      <c r="F202" s="14"/>
      <c r="G202" s="79"/>
      <c r="H202" s="76"/>
      <c r="I202" s="14"/>
      <c r="J202" s="14" t="s">
        <v>771</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25">
      <c r="A203" s="170"/>
      <c r="B203" s="8"/>
      <c r="C203" s="18"/>
      <c r="D203" s="13"/>
      <c r="E203" s="18"/>
      <c r="F203" s="14"/>
      <c r="G203" s="79"/>
      <c r="H203" s="76"/>
      <c r="I203" s="14"/>
      <c r="J203" s="14" t="s">
        <v>772</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25">
      <c r="A204" s="170"/>
      <c r="B204" s="8"/>
      <c r="C204" s="18"/>
      <c r="D204" s="13"/>
      <c r="E204" s="18"/>
      <c r="F204" s="14"/>
      <c r="G204" s="79"/>
      <c r="H204" s="76"/>
      <c r="I204" s="14"/>
      <c r="J204" s="14" t="s">
        <v>773</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25">
      <c r="A205" s="170"/>
      <c r="B205" s="8"/>
      <c r="C205" s="18"/>
      <c r="D205" s="13"/>
      <c r="E205" s="18"/>
      <c r="F205" s="14"/>
      <c r="G205" s="79"/>
      <c r="H205" s="76"/>
      <c r="I205" s="14"/>
      <c r="J205" s="14" t="s">
        <v>774</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25">
      <c r="A206" s="170"/>
      <c r="B206" s="8"/>
      <c r="C206" s="18"/>
      <c r="D206" s="13"/>
      <c r="E206" s="18"/>
      <c r="F206" s="14"/>
      <c r="G206" s="79"/>
      <c r="H206" s="76"/>
      <c r="I206" s="14"/>
      <c r="J206" s="14" t="s">
        <v>775</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2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2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2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2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2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2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2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2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8" workbookViewId="0">
      <selection activeCell="N56" sqref="N56"/>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03"/>
      <c r="G5" s="704" t="s">
        <v>1036</v>
      </c>
      <c r="H5" s="52"/>
      <c r="I5" s="52"/>
      <c r="J5" s="52"/>
      <c r="K5" s="52"/>
      <c r="L5" s="52"/>
      <c r="M5" s="52"/>
      <c r="N5" s="52"/>
      <c r="O5" s="52"/>
      <c r="P5" s="52"/>
      <c r="Q5" s="52"/>
      <c r="R5" s="52"/>
      <c r="S5" s="52"/>
      <c r="T5" s="45"/>
      <c r="U5" s="73"/>
      <c r="V5" s="705"/>
      <c r="W5" s="706"/>
      <c r="X5" s="17"/>
      <c r="Y5" s="9"/>
    </row>
    <row r="6" spans="1:25" ht="12.95" customHeight="1" x14ac:dyDescent="0.25">
      <c r="A6" s="7"/>
      <c r="B6" s="97"/>
      <c r="C6" s="13"/>
      <c r="D6" s="13"/>
      <c r="E6" s="18"/>
      <c r="F6" s="707"/>
      <c r="G6" s="14"/>
      <c r="H6" s="76"/>
      <c r="I6" s="14"/>
      <c r="J6" s="14"/>
      <c r="K6" s="14"/>
      <c r="L6" s="14"/>
      <c r="M6" s="14"/>
      <c r="N6" s="14"/>
      <c r="O6" s="14"/>
      <c r="P6" s="14"/>
      <c r="Q6" s="14"/>
      <c r="R6" s="14"/>
      <c r="S6" s="14"/>
      <c r="T6" s="16"/>
      <c r="U6" s="111"/>
      <c r="V6" s="110"/>
      <c r="W6" s="708"/>
      <c r="X6" s="17"/>
      <c r="Y6" s="9"/>
    </row>
    <row r="7" spans="1:25" ht="12.95" customHeight="1" x14ac:dyDescent="0.2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2.95" customHeight="1" x14ac:dyDescent="0.2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1037</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1038</v>
      </c>
      <c r="H16" s="38"/>
      <c r="I16" s="38"/>
      <c r="J16" s="716">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322</v>
      </c>
      <c r="H17" s="38"/>
      <c r="I17" s="38"/>
      <c r="J17" s="716" t="s">
        <v>1039</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03"/>
      <c r="G24" s="704" t="s">
        <v>1040</v>
      </c>
      <c r="H24" s="52"/>
      <c r="I24" s="52"/>
      <c r="J24" s="52"/>
      <c r="K24" s="52"/>
      <c r="L24" s="52"/>
      <c r="M24" s="52"/>
      <c r="N24" s="52"/>
      <c r="O24" s="52"/>
      <c r="P24" s="52"/>
      <c r="Q24" s="52"/>
      <c r="R24" s="52"/>
      <c r="S24" s="52"/>
      <c r="T24" s="45"/>
      <c r="U24" s="73"/>
      <c r="V24" s="705"/>
      <c r="W24" s="706"/>
      <c r="X24" s="17"/>
      <c r="Y24" s="9"/>
    </row>
    <row r="25" spans="1:25" ht="12.95" customHeight="1" x14ac:dyDescent="0.2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2.95" customHeight="1" x14ac:dyDescent="0.2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2.95" customHeight="1" x14ac:dyDescent="0.2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1041</v>
      </c>
      <c r="K31" s="24" t="s">
        <v>1042</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1043</v>
      </c>
      <c r="H34" s="38"/>
      <c r="I34" s="717" t="s">
        <v>1044</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1045</v>
      </c>
      <c r="H35" s="38"/>
      <c r="I35" s="717"/>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1046</v>
      </c>
      <c r="H36" s="38"/>
      <c r="I36" s="717" t="s">
        <v>1047</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1048</v>
      </c>
      <c r="H37" s="38"/>
      <c r="I37" s="38"/>
      <c r="J37" s="718">
        <v>43466</v>
      </c>
      <c r="K37" s="719">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1049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20"/>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1050</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09">
        <v>38530.672997685186</v>
      </c>
      <c r="H48" s="76"/>
      <c r="I48" s="14"/>
      <c r="J48" s="14" t="s">
        <v>1051</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1052</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1053</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77" t="s">
        <v>1054</v>
      </c>
      <c r="J52" s="577" t="s">
        <v>1055</v>
      </c>
      <c r="K52" s="101" t="s">
        <v>1056</v>
      </c>
      <c r="L52" s="24"/>
      <c r="M52" s="18" t="s">
        <v>1057</v>
      </c>
      <c r="N52" s="18"/>
      <c r="O52" s="24"/>
      <c r="P52" s="23" t="s">
        <v>1058</v>
      </c>
      <c r="Q52" s="24"/>
      <c r="R52" s="18" t="s">
        <v>1059</v>
      </c>
      <c r="S52" s="24"/>
      <c r="T52" s="806" t="s">
        <v>1172</v>
      </c>
      <c r="U52" s="23"/>
      <c r="V52" s="23"/>
      <c r="W52" s="17"/>
      <c r="X52" s="9"/>
    </row>
    <row r="53" spans="1:24" ht="12.95" customHeight="1" x14ac:dyDescent="0.25">
      <c r="A53" s="7"/>
      <c r="B53" s="8"/>
      <c r="C53" s="18"/>
      <c r="D53" s="18"/>
      <c r="E53" s="18"/>
      <c r="F53" s="18"/>
      <c r="G53" s="18"/>
      <c r="H53" s="18"/>
      <c r="I53" s="24" t="s">
        <v>1060</v>
      </c>
      <c r="J53" s="24" t="s">
        <v>1061</v>
      </c>
      <c r="K53" s="24" t="s">
        <v>1062</v>
      </c>
      <c r="L53" s="24"/>
      <c r="M53" s="18" t="s">
        <v>1063</v>
      </c>
      <c r="N53" s="18" t="s">
        <v>1064</v>
      </c>
      <c r="O53" s="24"/>
      <c r="P53" s="23" t="s">
        <v>1065</v>
      </c>
      <c r="Q53" s="24"/>
      <c r="R53" s="18" t="s">
        <v>1066</v>
      </c>
      <c r="S53" s="24"/>
      <c r="T53" s="806" t="s">
        <v>1173</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2.95" customHeight="1" x14ac:dyDescent="0.25">
      <c r="A56" s="7"/>
      <c r="B56" s="8"/>
      <c r="C56" s="18"/>
      <c r="D56" s="18"/>
      <c r="E56" s="18"/>
      <c r="F56" s="27"/>
      <c r="G56" s="721" t="s">
        <v>1067</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2.95" customHeight="1" x14ac:dyDescent="0.25">
      <c r="A57" s="7"/>
      <c r="B57" s="8"/>
      <c r="C57" s="18"/>
      <c r="D57" s="18"/>
      <c r="E57" s="18"/>
      <c r="F57" s="27"/>
      <c r="G57" s="721"/>
      <c r="H57" s="722" t="s">
        <v>130</v>
      </c>
      <c r="I57" s="136">
        <v>50</v>
      </c>
      <c r="J57" s="723">
        <v>4.5</v>
      </c>
      <c r="K57" s="100">
        <v>0.01</v>
      </c>
      <c r="L57" s="516"/>
      <c r="M57" s="98">
        <v>0.23699999999999999</v>
      </c>
      <c r="N57" s="721"/>
      <c r="O57" s="516"/>
      <c r="P57" s="98">
        <v>0.42</v>
      </c>
      <c r="Q57" s="724"/>
      <c r="R57" s="98">
        <v>1</v>
      </c>
      <c r="S57" s="516"/>
      <c r="T57" s="808">
        <f t="shared" si="0"/>
        <v>0.12</v>
      </c>
      <c r="U57" s="31"/>
      <c r="V57" s="31"/>
      <c r="W57" s="725"/>
      <c r="X57" s="9"/>
    </row>
    <row r="58" spans="1:24" ht="12.95" customHeight="1" x14ac:dyDescent="0.25">
      <c r="A58" s="7"/>
      <c r="B58" s="8"/>
      <c r="C58" s="18"/>
      <c r="D58" s="18"/>
      <c r="E58" s="18"/>
      <c r="F58" s="27"/>
      <c r="G58" s="721"/>
      <c r="H58" s="722" t="s">
        <v>131</v>
      </c>
      <c r="I58" s="136">
        <v>100</v>
      </c>
      <c r="J58" s="723">
        <v>2.2000000000000002</v>
      </c>
      <c r="K58" s="100">
        <v>0.01</v>
      </c>
      <c r="L58" s="516"/>
      <c r="M58" s="98">
        <v>0.23699999999999999</v>
      </c>
      <c r="N58" s="721"/>
      <c r="O58" s="516"/>
      <c r="P58" s="98">
        <v>0.32</v>
      </c>
      <c r="Q58" s="724"/>
      <c r="R58" s="98">
        <v>1</v>
      </c>
      <c r="S58" s="516"/>
      <c r="T58" s="808">
        <f t="shared" si="0"/>
        <v>0.184</v>
      </c>
      <c r="U58" s="31"/>
      <c r="V58" s="31"/>
      <c r="W58" s="725"/>
      <c r="X58" s="9"/>
    </row>
    <row r="59" spans="1:24" ht="12.95" customHeight="1" x14ac:dyDescent="0.25">
      <c r="A59" s="7"/>
      <c r="B59" s="8"/>
      <c r="C59" s="18"/>
      <c r="D59" s="18"/>
      <c r="E59" s="18"/>
      <c r="F59" s="27"/>
      <c r="G59" s="721"/>
      <c r="H59" s="722" t="s">
        <v>132</v>
      </c>
      <c r="I59" s="136">
        <v>100</v>
      </c>
      <c r="J59" s="723">
        <v>2.2000000000000002</v>
      </c>
      <c r="K59" s="100">
        <v>0.01</v>
      </c>
      <c r="L59" s="516"/>
      <c r="M59" s="98">
        <v>0.23699999999999999</v>
      </c>
      <c r="N59" s="721"/>
      <c r="O59" s="516"/>
      <c r="P59" s="98">
        <v>0.14000000000000001</v>
      </c>
      <c r="Q59" s="724"/>
      <c r="R59" s="98">
        <v>1</v>
      </c>
      <c r="S59" s="516"/>
      <c r="T59" s="808">
        <f t="shared" si="0"/>
        <v>0.2</v>
      </c>
      <c r="U59" s="31"/>
      <c r="V59" s="31"/>
      <c r="W59" s="725"/>
      <c r="X59" s="9"/>
    </row>
    <row r="60" spans="1:24" ht="12.95" customHeight="1" x14ac:dyDescent="0.25">
      <c r="A60" s="7"/>
      <c r="B60" s="8"/>
      <c r="C60" s="18"/>
      <c r="D60" s="18"/>
      <c r="E60" s="18"/>
      <c r="F60" s="37"/>
      <c r="G60" s="721"/>
      <c r="H60" s="722" t="s">
        <v>133</v>
      </c>
      <c r="I60" s="136">
        <v>150</v>
      </c>
      <c r="J60" s="723">
        <v>1.8</v>
      </c>
      <c r="K60" s="100">
        <v>0.01</v>
      </c>
      <c r="L60" s="516"/>
      <c r="M60" s="98">
        <v>0.23699999999999999</v>
      </c>
      <c r="N60" s="721"/>
      <c r="O60" s="516"/>
      <c r="P60" s="98">
        <v>0.12</v>
      </c>
      <c r="Q60" s="724"/>
      <c r="R60" s="98">
        <v>1</v>
      </c>
      <c r="S60" s="516"/>
      <c r="T60" s="808">
        <f t="shared" si="0"/>
        <v>0.2</v>
      </c>
      <c r="U60" s="31"/>
      <c r="V60" s="31"/>
      <c r="W60" s="725"/>
      <c r="X60" s="9"/>
    </row>
    <row r="61" spans="1:24" ht="12.95" customHeight="1" x14ac:dyDescent="0.2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2.95" customHeight="1" x14ac:dyDescent="0.2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2.95" customHeight="1" x14ac:dyDescent="0.2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2.95" customHeight="1" x14ac:dyDescent="0.2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2.95" customHeight="1" x14ac:dyDescent="0.2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2.95" customHeight="1" x14ac:dyDescent="0.25">
      <c r="A66" s="7"/>
      <c r="B66" s="8"/>
      <c r="C66" s="18"/>
      <c r="D66" s="18"/>
      <c r="E66" s="18"/>
      <c r="F66" s="27"/>
      <c r="G66" s="721" t="s">
        <v>1068</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2.95" customHeight="1" outlineLevel="1" x14ac:dyDescent="0.2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2.95" customHeight="1" outlineLevel="1" x14ac:dyDescent="0.2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2.95" customHeight="1" outlineLevel="1" x14ac:dyDescent="0.2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2.95" customHeight="1" outlineLevel="1" x14ac:dyDescent="0.2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2.95" customHeight="1" outlineLevel="1" x14ac:dyDescent="0.2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2.95" customHeight="1" outlineLevel="1" x14ac:dyDescent="0.2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2.95" customHeight="1" outlineLevel="1" x14ac:dyDescent="0.2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2.95" customHeight="1" outlineLevel="1" x14ac:dyDescent="0.2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2.95" customHeight="1" outlineLevel="1" x14ac:dyDescent="0.2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2.95" customHeight="1" outlineLevel="1" x14ac:dyDescent="0.25">
      <c r="A76" s="7"/>
      <c r="B76" s="8"/>
      <c r="C76" s="18"/>
      <c r="D76" s="18"/>
      <c r="E76" s="18"/>
      <c r="F76" s="27"/>
      <c r="G76" s="721" t="s">
        <v>1069</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2.95" customHeight="1" outlineLevel="1" x14ac:dyDescent="0.2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2.95" customHeight="1" outlineLevel="1" x14ac:dyDescent="0.2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2.95" customHeight="1" outlineLevel="1" x14ac:dyDescent="0.2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2.95" customHeight="1" outlineLevel="1" x14ac:dyDescent="0.2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2.95" customHeight="1" outlineLevel="1" x14ac:dyDescent="0.2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2.95" customHeight="1" outlineLevel="1" x14ac:dyDescent="0.2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2.95" customHeight="1" outlineLevel="1" x14ac:dyDescent="0.2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2.95" customHeight="1" outlineLevel="1" x14ac:dyDescent="0.2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2.95" customHeight="1" outlineLevel="1" x14ac:dyDescent="0.2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2.95" customHeight="1" outlineLevel="1" x14ac:dyDescent="0.25">
      <c r="A86" s="7"/>
      <c r="B86" s="8"/>
      <c r="C86" s="18"/>
      <c r="D86" s="18"/>
      <c r="E86" s="18"/>
      <c r="F86" s="27"/>
      <c r="G86" s="721" t="s">
        <v>1070</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2.95" customHeight="1" outlineLevel="1" x14ac:dyDescent="0.2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2.95" customHeight="1" outlineLevel="1" x14ac:dyDescent="0.2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2.95" customHeight="1" outlineLevel="1" x14ac:dyDescent="0.2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2.95" customHeight="1" outlineLevel="1" x14ac:dyDescent="0.2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2.95" customHeight="1" outlineLevel="1" x14ac:dyDescent="0.2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2.95" customHeight="1" outlineLevel="1" x14ac:dyDescent="0.2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2.95" customHeight="1" outlineLevel="1" x14ac:dyDescent="0.2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2.95" customHeight="1" outlineLevel="1" x14ac:dyDescent="0.2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2.95" customHeight="1" outlineLevel="1" x14ac:dyDescent="0.2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2.95" customHeight="1" outlineLevel="1" x14ac:dyDescent="0.25">
      <c r="A96" s="7"/>
      <c r="B96" s="8"/>
      <c r="C96" s="18"/>
      <c r="D96" s="18"/>
      <c r="E96" s="18"/>
      <c r="F96" s="27"/>
      <c r="G96" s="721" t="s">
        <v>1071</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2.95" customHeight="1" outlineLevel="1" x14ac:dyDescent="0.2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2.95" customHeight="1" outlineLevel="1" x14ac:dyDescent="0.2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2.95" customHeight="1" outlineLevel="1" x14ac:dyDescent="0.2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2.95" customHeight="1" outlineLevel="1" x14ac:dyDescent="0.2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2.95" customHeight="1" outlineLevel="1" x14ac:dyDescent="0.2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2.95" customHeight="1" outlineLevel="1" x14ac:dyDescent="0.2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2.95" customHeight="1" outlineLevel="1" x14ac:dyDescent="0.2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2.95" customHeight="1" outlineLevel="1" x14ac:dyDescent="0.2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2.95" customHeight="1" outlineLevel="1" x14ac:dyDescent="0.2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2.95" customHeight="1" outlineLevel="1" x14ac:dyDescent="0.25">
      <c r="A106" s="7"/>
      <c r="B106" s="8"/>
      <c r="C106" s="18"/>
      <c r="D106" s="18"/>
      <c r="E106" s="18"/>
      <c r="F106" s="27"/>
      <c r="G106" s="721" t="s">
        <v>1072</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2.95" customHeight="1" outlineLevel="1" x14ac:dyDescent="0.2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2.95" customHeight="1" outlineLevel="1" x14ac:dyDescent="0.2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2.95" customHeight="1" outlineLevel="1" x14ac:dyDescent="0.2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2.95" customHeight="1" outlineLevel="1" x14ac:dyDescent="0.2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2.95" customHeight="1" outlineLevel="1" x14ac:dyDescent="0.2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2.95" customHeight="1" outlineLevel="1" x14ac:dyDescent="0.2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2.95" customHeight="1" outlineLevel="1" x14ac:dyDescent="0.2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2.95" customHeight="1" outlineLevel="1" x14ac:dyDescent="0.2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2.95" customHeight="1" outlineLevel="1" x14ac:dyDescent="0.2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2.95" customHeight="1" outlineLevel="1" x14ac:dyDescent="0.25">
      <c r="A116" s="7"/>
      <c r="B116" s="8"/>
      <c r="C116" s="18"/>
      <c r="D116" s="18"/>
      <c r="E116" s="18"/>
      <c r="F116" s="27"/>
      <c r="G116" s="721" t="s">
        <v>1073</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2.95" customHeight="1" outlineLevel="1" x14ac:dyDescent="0.2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2.95" customHeight="1" outlineLevel="1" x14ac:dyDescent="0.2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2.95" customHeight="1" outlineLevel="1" x14ac:dyDescent="0.2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2.95" customHeight="1" outlineLevel="1" x14ac:dyDescent="0.2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2.95" customHeight="1" outlineLevel="1" x14ac:dyDescent="0.2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2.95" customHeight="1" outlineLevel="1" x14ac:dyDescent="0.2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2.95" customHeight="1" outlineLevel="1" x14ac:dyDescent="0.2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2.95" customHeight="1" outlineLevel="1" x14ac:dyDescent="0.2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2.95" customHeight="1" outlineLevel="1" x14ac:dyDescent="0.2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2.95" customHeight="1" outlineLevel="1" x14ac:dyDescent="0.25">
      <c r="A126" s="7"/>
      <c r="B126" s="8"/>
      <c r="C126" s="18"/>
      <c r="D126" s="18"/>
      <c r="E126" s="18"/>
      <c r="F126" s="27"/>
      <c r="G126" s="721" t="s">
        <v>1074</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2.95" customHeight="1" outlineLevel="1" x14ac:dyDescent="0.2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2.95" customHeight="1" outlineLevel="1" x14ac:dyDescent="0.2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2.95" customHeight="1" outlineLevel="1" x14ac:dyDescent="0.2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2.95" customHeight="1" outlineLevel="1" x14ac:dyDescent="0.2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2.95" customHeight="1" outlineLevel="1" x14ac:dyDescent="0.2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2.95" customHeight="1" outlineLevel="1" x14ac:dyDescent="0.2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2.95" customHeight="1" outlineLevel="1" x14ac:dyDescent="0.2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2.95" customHeight="1" outlineLevel="1" x14ac:dyDescent="0.2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2.95" customHeight="1" outlineLevel="1" x14ac:dyDescent="0.2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2.95" customHeight="1" outlineLevel="1" x14ac:dyDescent="0.25">
      <c r="A136" s="7"/>
      <c r="B136" s="8"/>
      <c r="C136" s="18"/>
      <c r="D136" s="18"/>
      <c r="E136" s="18"/>
      <c r="F136" s="27"/>
      <c r="G136" s="721" t="s">
        <v>1075</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2.95" customHeight="1" outlineLevel="1" x14ac:dyDescent="0.2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2.95" customHeight="1" outlineLevel="1" x14ac:dyDescent="0.2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2.95" customHeight="1" outlineLevel="1" x14ac:dyDescent="0.2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2.95" customHeight="1" outlineLevel="1" x14ac:dyDescent="0.2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2.95" customHeight="1" outlineLevel="1" x14ac:dyDescent="0.2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2.95" customHeight="1" outlineLevel="1" x14ac:dyDescent="0.2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2.95" customHeight="1" outlineLevel="1" x14ac:dyDescent="0.2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2.95" customHeight="1" outlineLevel="1" x14ac:dyDescent="0.2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2.95" customHeight="1" outlineLevel="1" x14ac:dyDescent="0.2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2.95" customHeight="1" outlineLevel="1" x14ac:dyDescent="0.25">
      <c r="A146" s="7"/>
      <c r="B146" s="8"/>
      <c r="C146" s="18"/>
      <c r="D146" s="18"/>
      <c r="E146" s="18"/>
      <c r="F146" s="27"/>
      <c r="G146" s="721" t="s">
        <v>1076</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2.95" customHeight="1" outlineLevel="1" x14ac:dyDescent="0.2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2.95" customHeight="1" outlineLevel="1" x14ac:dyDescent="0.2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2.95" customHeight="1" outlineLevel="1" x14ac:dyDescent="0.2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2.95" customHeight="1" outlineLevel="1" x14ac:dyDescent="0.2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2.95" customHeight="1" outlineLevel="1" x14ac:dyDescent="0.2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2.95" customHeight="1" outlineLevel="1" x14ac:dyDescent="0.2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2.95" customHeight="1" outlineLevel="1" x14ac:dyDescent="0.2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2.95" customHeight="1" outlineLevel="1" x14ac:dyDescent="0.2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2.95" customHeight="1" outlineLevel="1" x14ac:dyDescent="0.2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2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1077</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366</v>
      </c>
      <c r="J170" s="24" t="s">
        <v>56</v>
      </c>
      <c r="K170" s="24" t="s">
        <v>57</v>
      </c>
      <c r="L170" s="24" t="s">
        <v>58</v>
      </c>
      <c r="M170" s="24" t="s">
        <v>59</v>
      </c>
      <c r="N170" s="24" t="s">
        <v>857</v>
      </c>
      <c r="O170" s="24" t="s">
        <v>858</v>
      </c>
      <c r="P170" s="24" t="s">
        <v>859</v>
      </c>
      <c r="Q170" s="24" t="s">
        <v>1097</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1078</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1079</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1080</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1081</v>
      </c>
      <c r="J188" s="24" t="s">
        <v>1082</v>
      </c>
      <c r="K188" s="24" t="s">
        <v>1083</v>
      </c>
      <c r="L188" s="24" t="s">
        <v>1084</v>
      </c>
      <c r="M188" s="24" t="s">
        <v>1085</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1086</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1087</v>
      </c>
      <c r="H209" s="38"/>
      <c r="I209" s="38"/>
      <c r="J209" s="98">
        <v>0.08</v>
      </c>
      <c r="K209" s="516"/>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1088</v>
      </c>
      <c r="H210" s="38"/>
      <c r="I210" s="38"/>
      <c r="J210" s="723">
        <v>4</v>
      </c>
      <c r="K210" s="516"/>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1089</v>
      </c>
      <c r="H212" s="38"/>
      <c r="I212" s="38"/>
      <c r="J212" s="100">
        <v>3.5000000000000003E-2</v>
      </c>
      <c r="K212" s="516"/>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1090</v>
      </c>
      <c r="H213" s="38"/>
      <c r="I213" s="38"/>
      <c r="J213" s="231">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abSelected="1" topLeftCell="A10" workbookViewId="0">
      <selection activeCell="F21" sqref="F21:O31"/>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742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1026</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796</v>
      </c>
      <c r="G20" s="479" t="s">
        <v>741</v>
      </c>
      <c r="H20" s="479" t="s">
        <v>733</v>
      </c>
      <c r="I20" s="479" t="s">
        <v>734</v>
      </c>
      <c r="J20" s="479" t="s">
        <v>735</v>
      </c>
      <c r="K20" s="479" t="s">
        <v>736</v>
      </c>
      <c r="L20" s="479" t="s">
        <v>737</v>
      </c>
      <c r="M20" s="479" t="s">
        <v>738</v>
      </c>
      <c r="N20" s="479" t="s">
        <v>739</v>
      </c>
      <c r="O20" s="479" t="s">
        <v>740</v>
      </c>
      <c r="P20" s="23"/>
      <c r="Q20" s="23"/>
      <c r="R20" s="23"/>
      <c r="S20" s="23"/>
      <c r="T20" s="23" t="s">
        <v>90</v>
      </c>
      <c r="U20" s="23" t="s">
        <v>796</v>
      </c>
      <c r="V20" s="23" t="s">
        <v>741</v>
      </c>
      <c r="W20" s="23" t="s">
        <v>733</v>
      </c>
      <c r="X20" s="23" t="s">
        <v>734</v>
      </c>
      <c r="Y20" s="23" t="s">
        <v>735</v>
      </c>
      <c r="Z20" s="23" t="s">
        <v>736</v>
      </c>
      <c r="AA20" s="23" t="s">
        <v>737</v>
      </c>
      <c r="AB20" s="23" t="s">
        <v>738</v>
      </c>
      <c r="AC20" s="23" t="s">
        <v>739</v>
      </c>
      <c r="AD20" s="23" t="s">
        <v>740</v>
      </c>
      <c r="AE20" s="23"/>
      <c r="AF20" s="23"/>
      <c r="AG20" s="23"/>
      <c r="AH20" s="23"/>
      <c r="AI20" s="23"/>
      <c r="AJ20" s="23"/>
      <c r="AK20" s="23"/>
      <c r="AL20" s="17"/>
      <c r="AM20" s="9"/>
      <c r="AN20" s="9"/>
      <c r="AO20" s="9"/>
    </row>
    <row r="21" spans="1:41" outlineLevel="1" x14ac:dyDescent="0.2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983</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2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25">
      <c r="A23" s="7"/>
      <c r="B23" s="8"/>
      <c r="C23" s="18"/>
      <c r="D23" s="27"/>
      <c r="E23" s="485" t="s">
        <v>369</v>
      </c>
      <c r="F23" s="622">
        <v>43628</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161</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25">
      <c r="A24" s="7"/>
      <c r="B24" s="8"/>
      <c r="C24" s="18"/>
      <c r="D24" s="27"/>
      <c r="E24" s="485" t="s">
        <v>370</v>
      </c>
      <c r="F24" s="622">
        <v>43684</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217</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25">
      <c r="A25" s="7"/>
      <c r="B25" s="8"/>
      <c r="C25" s="18"/>
      <c r="D25" s="27"/>
      <c r="E25" s="485" t="s">
        <v>371</v>
      </c>
      <c r="F25" s="622">
        <v>43733</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266</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25">
      <c r="A26" s="7"/>
      <c r="B26" s="8"/>
      <c r="C26" s="18"/>
      <c r="D26" s="27"/>
      <c r="E26" s="485" t="s">
        <v>372</v>
      </c>
      <c r="F26" s="622">
        <v>43753</v>
      </c>
      <c r="G26" s="622">
        <v>43753</v>
      </c>
      <c r="H26" s="2">
        <f>G26</f>
        <v>43753</v>
      </c>
      <c r="I26" s="622">
        <v>43753</v>
      </c>
      <c r="J26" s="2">
        <f>I26</f>
        <v>43753</v>
      </c>
      <c r="K26" s="622">
        <v>43753</v>
      </c>
      <c r="L26" s="2">
        <f>K26</f>
        <v>43753</v>
      </c>
      <c r="M26" s="622">
        <v>43753</v>
      </c>
      <c r="N26" s="2">
        <f t="shared" si="0"/>
        <v>43753</v>
      </c>
      <c r="O26" s="2">
        <f t="shared" si="0"/>
        <v>43753</v>
      </c>
      <c r="P26" t="s">
        <v>984</v>
      </c>
      <c r="T26" t="s">
        <v>372</v>
      </c>
      <c r="U26" s="680">
        <f t="shared" si="2"/>
        <v>287</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2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982</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2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2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2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2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743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796</v>
      </c>
      <c r="H46" s="479" t="s">
        <v>741</v>
      </c>
      <c r="I46" s="479" t="s">
        <v>733</v>
      </c>
      <c r="J46" s="479" t="s">
        <v>734</v>
      </c>
      <c r="K46" s="479" t="s">
        <v>735</v>
      </c>
      <c r="L46" s="479" t="s">
        <v>736</v>
      </c>
      <c r="M46" s="479" t="s">
        <v>737</v>
      </c>
      <c r="N46" s="479" t="s">
        <v>738</v>
      </c>
      <c r="O46" s="479" t="s">
        <v>739</v>
      </c>
      <c r="P46" s="479" t="s">
        <v>740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1027</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1027</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2" t="s">
        <v>1027</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7" t="s">
        <v>97</v>
      </c>
      <c r="G62" s="694">
        <v>7</v>
      </c>
      <c r="H62" s="694">
        <v>7</v>
      </c>
      <c r="I62" s="694">
        <v>7</v>
      </c>
      <c r="J62" s="694">
        <v>7</v>
      </c>
      <c r="K62" s="694">
        <v>7</v>
      </c>
      <c r="L62" s="694">
        <v>7</v>
      </c>
      <c r="M62" s="694">
        <v>7</v>
      </c>
      <c r="N62" s="694">
        <v>7</v>
      </c>
      <c r="O62" s="694">
        <v>7</v>
      </c>
      <c r="P62" s="694">
        <v>7</v>
      </c>
      <c r="Q62" s="36" t="s">
        <v>745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694">
        <v>28</v>
      </c>
      <c r="H63" s="694">
        <v>28</v>
      </c>
      <c r="I63" s="694">
        <v>28</v>
      </c>
      <c r="J63" s="694">
        <v>28</v>
      </c>
      <c r="K63" s="694">
        <v>28</v>
      </c>
      <c r="L63" s="694">
        <v>28</v>
      </c>
      <c r="M63" s="694">
        <v>28</v>
      </c>
      <c r="N63" s="694">
        <v>28</v>
      </c>
      <c r="O63" s="694">
        <v>28</v>
      </c>
      <c r="P63" s="694">
        <v>28</v>
      </c>
      <c r="Q63" s="36" t="s">
        <v>747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2" t="s">
        <v>1027</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732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28" t="s">
        <v>745</v>
      </c>
      <c r="H95" s="828"/>
      <c r="I95" s="828"/>
      <c r="J95" s="828"/>
      <c r="K95" s="828" t="s">
        <v>746</v>
      </c>
      <c r="L95" s="828"/>
      <c r="M95" s="828" t="s">
        <v>747</v>
      </c>
      <c r="N95" s="828"/>
      <c r="O95" s="18"/>
      <c r="P95" s="23"/>
      <c r="Q95" s="23"/>
      <c r="R95" s="23"/>
      <c r="S95" s="23"/>
      <c r="T95" s="23"/>
      <c r="U95" s="18" t="s">
        <v>1026</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79" t="s">
        <v>796</v>
      </c>
      <c r="G97" s="479" t="s">
        <v>741</v>
      </c>
      <c r="H97" s="479" t="s">
        <v>733</v>
      </c>
      <c r="I97" s="479" t="s">
        <v>734</v>
      </c>
      <c r="J97" s="479" t="s">
        <v>735</v>
      </c>
      <c r="K97" s="479" t="s">
        <v>736</v>
      </c>
      <c r="L97" s="479" t="s">
        <v>737</v>
      </c>
      <c r="M97" s="479" t="s">
        <v>738</v>
      </c>
      <c r="N97" s="479" t="s">
        <v>739</v>
      </c>
      <c r="O97" s="479" t="s">
        <v>740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748</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762</v>
      </c>
      <c r="R98" s="3"/>
      <c r="S98" s="3"/>
      <c r="T98" s="3" t="s">
        <v>748</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25">
      <c r="A99" s="7"/>
      <c r="B99" s="8"/>
      <c r="C99" s="18"/>
      <c r="D99" s="34"/>
      <c r="E99" s="28" t="s">
        <v>749</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749</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25">
      <c r="A100" s="7"/>
      <c r="B100" s="8"/>
      <c r="C100" s="18"/>
      <c r="D100" s="34"/>
      <c r="E100" s="28" t="s">
        <v>750</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750</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25">
      <c r="A101" s="7"/>
      <c r="B101" s="8"/>
      <c r="C101" s="18"/>
      <c r="D101" s="27"/>
      <c r="E101" s="28" t="s">
        <v>751</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751</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25">
      <c r="A102" s="7"/>
      <c r="B102" s="8"/>
      <c r="C102" s="18"/>
      <c r="D102" s="27"/>
      <c r="E102" s="28" t="s">
        <v>752</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925</v>
      </c>
      <c r="R102" s="156"/>
      <c r="S102" s="600"/>
      <c r="T102" s="600" t="s">
        <v>752</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25">
      <c r="A103" s="7"/>
      <c r="B103" s="8"/>
      <c r="C103" s="18"/>
      <c r="D103" s="27"/>
      <c r="E103" s="28" t="s">
        <v>753</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924</v>
      </c>
      <c r="R103" s="156"/>
      <c r="S103" s="156"/>
      <c r="T103" s="156" t="s">
        <v>753</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25">
      <c r="A104" s="7"/>
      <c r="B104" s="8"/>
      <c r="C104" s="18"/>
      <c r="D104" s="27"/>
      <c r="E104" s="28" t="s">
        <v>754</v>
      </c>
      <c r="F104" s="480">
        <v>43678</v>
      </c>
      <c r="G104" s="480">
        <v>43678</v>
      </c>
      <c r="H104" s="480">
        <v>43678</v>
      </c>
      <c r="I104" s="480">
        <v>43678</v>
      </c>
      <c r="J104" s="480">
        <v>43678</v>
      </c>
      <c r="K104" s="480">
        <v>43678</v>
      </c>
      <c r="L104" s="480">
        <v>43678</v>
      </c>
      <c r="M104" s="480">
        <v>43678</v>
      </c>
      <c r="N104" s="480">
        <v>43678</v>
      </c>
      <c r="O104" s="480">
        <v>43678</v>
      </c>
      <c r="R104" s="156"/>
      <c r="S104" s="156"/>
      <c r="T104" s="156" t="s">
        <v>754</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25">
      <c r="A105" s="7"/>
      <c r="B105" s="8"/>
      <c r="C105" s="18"/>
      <c r="D105" s="27"/>
      <c r="E105" s="28" t="s">
        <v>755</v>
      </c>
      <c r="F105" s="480">
        <v>43709</v>
      </c>
      <c r="G105" s="480">
        <v>43709</v>
      </c>
      <c r="H105" s="480">
        <v>43709</v>
      </c>
      <c r="I105" s="480">
        <v>43709</v>
      </c>
      <c r="J105" s="480">
        <v>43678</v>
      </c>
      <c r="K105" s="480">
        <v>43678</v>
      </c>
      <c r="L105" s="480">
        <v>43678</v>
      </c>
      <c r="M105" s="480">
        <v>43709</v>
      </c>
      <c r="N105" s="480">
        <v>43709</v>
      </c>
      <c r="O105" s="480">
        <v>43709</v>
      </c>
      <c r="R105" s="156"/>
      <c r="S105" s="156"/>
      <c r="T105" s="156" t="s">
        <v>755</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25">
      <c r="A106" s="7"/>
      <c r="B106" s="8"/>
      <c r="C106" s="18"/>
      <c r="D106" s="27"/>
      <c r="E106" s="28" t="s">
        <v>756</v>
      </c>
      <c r="F106" s="606">
        <v>43753</v>
      </c>
      <c r="G106" s="606">
        <v>43753</v>
      </c>
      <c r="H106" s="606">
        <v>43753</v>
      </c>
      <c r="I106" s="606">
        <v>43753</v>
      </c>
      <c r="J106" s="606">
        <v>43753</v>
      </c>
      <c r="K106" s="606">
        <v>43753</v>
      </c>
      <c r="L106" s="606">
        <v>43753</v>
      </c>
      <c r="M106" s="606">
        <v>43753</v>
      </c>
      <c r="N106" s="606">
        <v>43753</v>
      </c>
      <c r="O106" s="606">
        <v>43753</v>
      </c>
      <c r="R106" s="156"/>
      <c r="S106" s="156"/>
      <c r="T106" s="156" t="s">
        <v>756</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25">
      <c r="A107" s="7"/>
      <c r="B107" s="8"/>
      <c r="C107" s="18"/>
      <c r="D107" s="27"/>
      <c r="E107" s="28" t="s">
        <v>757</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760</v>
      </c>
      <c r="R107" s="156"/>
      <c r="S107" s="156"/>
      <c r="T107" s="156" t="s">
        <v>757</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2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761</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25">
      <c r="A109" s="7"/>
      <c r="B109" s="8"/>
      <c r="C109" s="18"/>
      <c r="D109" s="27"/>
      <c r="E109" s="28" t="s">
        <v>758</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763</v>
      </c>
      <c r="R109" s="3"/>
      <c r="S109" s="3"/>
      <c r="T109" s="3" t="s">
        <v>758</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25">
      <c r="A110" s="7"/>
      <c r="B110" s="8"/>
      <c r="C110" s="18"/>
      <c r="D110" s="27"/>
      <c r="E110" s="28" t="s">
        <v>759</v>
      </c>
      <c r="F110" s="480">
        <v>43862</v>
      </c>
      <c r="G110" s="480">
        <v>43862</v>
      </c>
      <c r="H110" s="480">
        <v>43862</v>
      </c>
      <c r="I110" s="480">
        <v>43862</v>
      </c>
      <c r="J110" s="480">
        <v>43862</v>
      </c>
      <c r="K110" s="480">
        <v>43862</v>
      </c>
      <c r="L110" s="480">
        <v>43862</v>
      </c>
      <c r="M110" s="480">
        <v>43862</v>
      </c>
      <c r="N110" s="480">
        <v>43862</v>
      </c>
      <c r="O110" s="480">
        <v>43862</v>
      </c>
      <c r="R110" s="3"/>
      <c r="S110" s="3"/>
      <c r="T110" s="3" t="s">
        <v>759</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25">
      <c r="A111" s="7"/>
      <c r="B111" s="8"/>
      <c r="C111" s="18"/>
      <c r="D111" s="27"/>
      <c r="E111" s="28" t="s">
        <v>764</v>
      </c>
      <c r="F111" s="480">
        <v>43891</v>
      </c>
      <c r="G111" s="480">
        <v>43891</v>
      </c>
      <c r="H111" s="480">
        <v>43891</v>
      </c>
      <c r="I111" s="480">
        <v>43891</v>
      </c>
      <c r="J111" s="480">
        <v>43891</v>
      </c>
      <c r="K111" s="480">
        <v>43891</v>
      </c>
      <c r="L111" s="480">
        <v>43891</v>
      </c>
      <c r="M111" s="480">
        <v>43891</v>
      </c>
      <c r="N111" s="480">
        <v>43891</v>
      </c>
      <c r="O111" s="480">
        <v>43891</v>
      </c>
      <c r="R111" s="3"/>
      <c r="S111" s="3"/>
      <c r="T111" s="3" t="s">
        <v>764</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1009</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1034</v>
      </c>
      <c r="R112" s="3"/>
      <c r="S112" s="3"/>
      <c r="T112" s="3" t="s">
        <v>1009</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20" priority="2">
      <formula>(F23&lt;F22)</formula>
    </cfRule>
  </conditionalFormatting>
  <conditionalFormatting sqref="F22:N22 L23:N28 G27:K28 G29:N30 G31:O31 F27:F31">
    <cfRule type="expression" dxfId="19" priority="3">
      <formula>(F22&lt;F21)</formula>
    </cfRule>
  </conditionalFormatting>
  <conditionalFormatting sqref="G21:O21 G22:J22 L22:N22 O22:O30 J23:J26">
    <cfRule type="expression" dxfId="18" priority="5">
      <formula>(G21&lt;#REF!)</formula>
    </cfRule>
  </conditionalFormatting>
  <conditionalFormatting sqref="K22">
    <cfRule type="expression" dxfId="17" priority="4">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B320" workbookViewId="0">
      <selection activeCell="Z346" sqref="Z346:Z44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35" customHeight="1" outlineLevel="1" collapsed="1" x14ac:dyDescent="0.2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1148</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971</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368</v>
      </c>
      <c r="K25" s="743">
        <f>MIN(1,(MAX(0, Periods!U23-(K$21+K$20))+MAX(0,K$21-Periods!U22))/(Periods!U23-Periods!U22))</f>
        <v>0.2857142857142857</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369</v>
      </c>
      <c r="K26" s="743">
        <f>MIN(1,(MAX(0, Periods!U24-(K$21+K$20))+MAX(0,K$21-Periods!U23))/(Periods!U24-Periods!U23))</f>
        <v>1</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35" customHeight="1" outlineLevel="1" collapsed="1" x14ac:dyDescent="0.2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802</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1161</v>
      </c>
      <c r="I55" s="92"/>
      <c r="J55" s="90"/>
      <c r="K55" s="221" t="s">
        <v>980</v>
      </c>
      <c r="L55" s="221"/>
      <c r="M55" s="221"/>
      <c r="N55" s="221"/>
      <c r="O55" s="221"/>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121</v>
      </c>
      <c r="I56" s="92"/>
      <c r="J56" s="90"/>
      <c r="K56" s="221" t="s">
        <v>979</v>
      </c>
      <c r="L56" s="221"/>
      <c r="M56" s="221"/>
      <c r="N56" s="221"/>
      <c r="O56" s="221"/>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124</v>
      </c>
      <c r="I58" s="92"/>
      <c r="J58" s="90"/>
      <c r="K58" s="222" t="s">
        <v>981</v>
      </c>
      <c r="L58" s="221"/>
      <c r="M58" s="221"/>
      <c r="N58" s="221"/>
      <c r="O58" s="221"/>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829" t="s">
        <v>1232</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0999999999999996" customHeight="1" outlineLevel="1" x14ac:dyDescent="0.2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35" customHeight="1" outlineLevel="1" collapsed="1" x14ac:dyDescent="0.2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customHeight="1" outlineLevel="1" x14ac:dyDescent="0.2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customHeight="1" outlineLevel="1" x14ac:dyDescent="0.25">
      <c r="A75" s="7"/>
      <c r="B75" s="97"/>
      <c r="C75" s="18"/>
      <c r="D75" s="18"/>
      <c r="E75" s="18"/>
      <c r="F75" s="18"/>
      <c r="G75" s="24" t="s">
        <v>127</v>
      </c>
      <c r="H75" s="24" t="s">
        <v>128</v>
      </c>
      <c r="I75" s="24"/>
      <c r="J75" s="24" t="s">
        <v>796</v>
      </c>
      <c r="K75" s="24" t="s">
        <v>380</v>
      </c>
      <c r="L75" s="24" t="s">
        <v>768</v>
      </c>
      <c r="M75" s="24" t="s">
        <v>769</v>
      </c>
      <c r="N75" s="24" t="s">
        <v>770</v>
      </c>
      <c r="O75" s="24" t="s">
        <v>771</v>
      </c>
      <c r="P75" s="24" t="s">
        <v>772</v>
      </c>
      <c r="Q75" s="24" t="s">
        <v>773</v>
      </c>
      <c r="R75" s="24" t="s">
        <v>774</v>
      </c>
      <c r="S75" s="24" t="s">
        <v>775</v>
      </c>
      <c r="T75" s="24"/>
      <c r="U75" s="24"/>
      <c r="V75" s="24"/>
      <c r="W75" s="24"/>
      <c r="X75" s="24"/>
      <c r="Y75" s="24"/>
      <c r="Z75" s="24"/>
      <c r="AA75" s="25"/>
      <c r="AB75" s="25"/>
      <c r="AC75" s="25"/>
      <c r="AD75" s="25"/>
      <c r="AE75" s="17"/>
      <c r="AF75" s="9"/>
    </row>
    <row r="76" spans="1:32" ht="5.0999999999999996" customHeight="1" outlineLevel="1" x14ac:dyDescent="0.2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customHeight="1" outlineLevel="1" x14ac:dyDescent="0.25">
      <c r="A78" s="7"/>
      <c r="B78" s="97"/>
      <c r="C78" s="18"/>
      <c r="D78" s="18"/>
      <c r="E78" s="18"/>
      <c r="F78" s="14"/>
      <c r="G78" s="92" t="s">
        <v>794</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1117</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2" t="s">
        <v>862</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t="s">
        <v>795</v>
      </c>
      <c r="H81" s="93"/>
      <c r="I81" s="93"/>
      <c r="J81" s="100">
        <v>4.0000000000000001E-3</v>
      </c>
      <c r="K81" s="93" t="s">
        <v>985</v>
      </c>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customHeight="1" outlineLevel="1" x14ac:dyDescent="0.2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1091</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1092</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357</v>
      </c>
      <c r="K98" s="24" t="s">
        <v>358</v>
      </c>
      <c r="L98" s="24" t="s">
        <v>360</v>
      </c>
      <c r="M98" s="24" t="s">
        <v>361</v>
      </c>
      <c r="N98" s="24" t="s">
        <v>362</v>
      </c>
      <c r="O98" s="24" t="s">
        <v>364</v>
      </c>
      <c r="P98" s="24" t="s">
        <v>860</v>
      </c>
      <c r="Q98" s="24" t="s">
        <v>861</v>
      </c>
      <c r="R98" s="24" t="s">
        <v>1098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1093</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937</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938</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359</v>
      </c>
      <c r="J117" s="101" t="s">
        <v>940</v>
      </c>
      <c r="K117" s="101"/>
      <c r="L117" s="101"/>
      <c r="M117" s="101"/>
      <c r="N117" s="101"/>
      <c r="O117" s="101"/>
      <c r="P117" s="101"/>
      <c r="Q117" s="101"/>
      <c r="R117" s="101"/>
      <c r="S117" s="24"/>
      <c r="T117" s="101" t="s">
        <v>1102</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860</v>
      </c>
      <c r="Q118" s="24" t="s">
        <v>861</v>
      </c>
      <c r="R118" s="24" t="s">
        <v>1098</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4" t="s">
        <v>796</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4" t="s">
        <v>768</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4" t="s">
        <v>769</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4" t="s">
        <v>770</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4" t="s">
        <v>771</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4" t="s">
        <v>772</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4" t="s">
        <v>773</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4" t="s">
        <v>774</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4" t="s">
        <v>775</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1029</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1029</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1029</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1029</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860</v>
      </c>
      <c r="T163" s="128" t="s">
        <v>861</v>
      </c>
      <c r="U163" s="128" t="s">
        <v>1098</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35" customHeight="1" outlineLevel="1" collapsed="1" x14ac:dyDescent="0.25">
      <c r="A174" s="7"/>
      <c r="B174" s="97"/>
      <c r="C174" s="13"/>
      <c r="D174" s="13">
        <v>0</v>
      </c>
      <c r="E174" s="13" t="s">
        <v>1</v>
      </c>
      <c r="F174" s="71"/>
      <c r="G174" s="72" t="s">
        <v>939</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941</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1220</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147</v>
      </c>
      <c r="I182" s="119" t="s">
        <v>147</v>
      </c>
      <c r="J182" s="119" t="s">
        <v>147</v>
      </c>
      <c r="K182" s="119" t="s">
        <v>147</v>
      </c>
      <c r="L182" s="119" t="s">
        <v>1128</v>
      </c>
      <c r="M182" s="119" t="s">
        <v>1130</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147</v>
      </c>
      <c r="I183" s="119" t="s">
        <v>147</v>
      </c>
      <c r="J183" s="119" t="s">
        <v>147</v>
      </c>
      <c r="K183" s="119" t="s">
        <v>147</v>
      </c>
      <c r="L183" s="119" t="s">
        <v>1129</v>
      </c>
      <c r="M183" s="119" t="s">
        <v>1130</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147</v>
      </c>
      <c r="I184" s="119" t="s">
        <v>147</v>
      </c>
      <c r="J184" s="119" t="s">
        <v>147</v>
      </c>
      <c r="K184" s="119" t="s">
        <v>1131</v>
      </c>
      <c r="L184" s="119" t="s">
        <v>75</v>
      </c>
      <c r="M184" s="119" t="s">
        <v>1130</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147</v>
      </c>
      <c r="I185" s="119" t="s">
        <v>147</v>
      </c>
      <c r="J185" s="119" t="s">
        <v>147</v>
      </c>
      <c r="K185" s="119" t="s">
        <v>1131</v>
      </c>
      <c r="L185" s="119" t="s">
        <v>76</v>
      </c>
      <c r="M185" s="119" t="s">
        <v>1130</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147</v>
      </c>
      <c r="I186" s="119" t="s">
        <v>147</v>
      </c>
      <c r="J186" s="119" t="s">
        <v>147</v>
      </c>
      <c r="K186" s="119" t="s">
        <v>1131</v>
      </c>
      <c r="L186" s="119" t="s">
        <v>77</v>
      </c>
      <c r="M186" s="119" t="s">
        <v>1130</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147</v>
      </c>
      <c r="I187" s="119" t="s">
        <v>147</v>
      </c>
      <c r="J187" s="119" t="s">
        <v>147</v>
      </c>
      <c r="K187" s="119" t="s">
        <v>1131</v>
      </c>
      <c r="L187" s="119" t="s">
        <v>148</v>
      </c>
      <c r="M187" s="119" t="s">
        <v>1130</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147</v>
      </c>
      <c r="I188" s="119" t="s">
        <v>147</v>
      </c>
      <c r="J188" s="119" t="s">
        <v>147</v>
      </c>
      <c r="K188" s="119" t="s">
        <v>220</v>
      </c>
      <c r="L188" s="119" t="s">
        <v>75</v>
      </c>
      <c r="M188" s="119" t="s">
        <v>1130</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147</v>
      </c>
      <c r="I189" s="119" t="s">
        <v>147</v>
      </c>
      <c r="J189" s="119" t="s">
        <v>147</v>
      </c>
      <c r="K189" s="119" t="s">
        <v>220</v>
      </c>
      <c r="L189" s="119" t="s">
        <v>76</v>
      </c>
      <c r="M189" s="119" t="s">
        <v>1130</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147</v>
      </c>
      <c r="I190" s="119" t="s">
        <v>147</v>
      </c>
      <c r="J190" s="119" t="s">
        <v>147</v>
      </c>
      <c r="K190" s="119" t="s">
        <v>220</v>
      </c>
      <c r="L190" s="119" t="s">
        <v>77</v>
      </c>
      <c r="M190" s="119" t="s">
        <v>1130</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147</v>
      </c>
      <c r="I191" s="119" t="s">
        <v>147</v>
      </c>
      <c r="J191" s="119" t="s">
        <v>147</v>
      </c>
      <c r="K191" s="119" t="s">
        <v>220</v>
      </c>
      <c r="L191" s="119" t="s">
        <v>148</v>
      </c>
      <c r="M191" s="119" t="s">
        <v>1130</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1225</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1226</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366</v>
      </c>
      <c r="K205" s="24" t="s">
        <v>56</v>
      </c>
      <c r="L205" s="24" t="s">
        <v>57</v>
      </c>
      <c r="M205" s="24" t="s">
        <v>58</v>
      </c>
      <c r="N205" s="24" t="s">
        <v>59</v>
      </c>
      <c r="O205" s="24" t="s">
        <v>857</v>
      </c>
      <c r="P205" s="24" t="s">
        <v>858</v>
      </c>
      <c r="Q205" s="24" t="s">
        <v>859</v>
      </c>
      <c r="R205" s="24" t="s">
        <v>1097</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87" t="s">
        <v>796</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488" t="s">
        <v>768</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488" t="s">
        <v>769</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488" t="s">
        <v>770</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488" t="s">
        <v>771</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488" t="s">
        <v>772</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488" t="s">
        <v>773</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488" t="s">
        <v>774</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489" t="s">
        <v>775</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0999999999999996"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0999999999999996"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collapsed="1" x14ac:dyDescent="0.2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3"/>
      <c r="E226" s="18"/>
      <c r="F226" s="75"/>
      <c r="G226" s="79">
        <v>44663.289340277777</v>
      </c>
      <c r="H226" s="80"/>
      <c r="I226" s="76"/>
      <c r="J226" s="76" t="s">
        <v>1168</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8"/>
      <c r="G228" s="23"/>
      <c r="H228" s="23"/>
      <c r="I228" s="23"/>
      <c r="J228" s="23"/>
      <c r="K228" s="134" t="s">
        <v>1007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8"/>
      <c r="G230" s="24"/>
      <c r="H230" s="24"/>
      <c r="I230" s="24" t="s">
        <v>439</v>
      </c>
      <c r="J230" s="24" t="s">
        <v>731</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8"/>
      <c r="G231" s="24"/>
      <c r="H231" s="24"/>
      <c r="I231" s="24"/>
      <c r="J231" s="24"/>
      <c r="K231" s="24" t="s">
        <v>357</v>
      </c>
      <c r="L231" s="24" t="s">
        <v>358</v>
      </c>
      <c r="M231" s="24" t="s">
        <v>360</v>
      </c>
      <c r="N231" s="24" t="s">
        <v>361</v>
      </c>
      <c r="O231" s="24" t="s">
        <v>362</v>
      </c>
      <c r="P231" s="24" t="s">
        <v>364</v>
      </c>
      <c r="Q231" s="24" t="s">
        <v>860</v>
      </c>
      <c r="R231" s="24" t="s">
        <v>861</v>
      </c>
      <c r="S231" s="24" t="s">
        <v>1098</v>
      </c>
      <c r="T231" s="24"/>
      <c r="U231" s="24"/>
      <c r="V231" s="24" t="s">
        <v>357</v>
      </c>
      <c r="W231" s="24" t="s">
        <v>358</v>
      </c>
      <c r="X231" s="24" t="s">
        <v>360</v>
      </c>
      <c r="Y231" s="24" t="s">
        <v>361</v>
      </c>
      <c r="Z231" s="24" t="s">
        <v>362</v>
      </c>
      <c r="AA231" s="24" t="s">
        <v>364</v>
      </c>
      <c r="AB231" s="24" t="s">
        <v>860</v>
      </c>
      <c r="AC231" s="24" t="s">
        <v>861</v>
      </c>
      <c r="AD231" s="24" t="s">
        <v>1098</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1" x14ac:dyDescent="0.25">
      <c r="A232" s="106"/>
      <c r="B232" s="97"/>
      <c r="C232" s="18"/>
      <c r="D232" s="18"/>
      <c r="E232" s="18"/>
      <c r="F232" s="14"/>
      <c r="G232" s="88"/>
      <c r="H232" s="88"/>
      <c r="I232" s="103" t="s">
        <v>796</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1" x14ac:dyDescent="0.25">
      <c r="A233" s="106"/>
      <c r="B233" s="97"/>
      <c r="C233" s="18"/>
      <c r="D233" s="18"/>
      <c r="E233" s="18"/>
      <c r="F233" s="14"/>
      <c r="G233" s="88"/>
      <c r="H233" s="88"/>
      <c r="I233" s="103"/>
      <c r="J233" s="103" t="s">
        <v>368</v>
      </c>
      <c r="K233" s="245">
        <f>$O233</f>
        <v>341.66800000000001</v>
      </c>
      <c r="L233" s="245">
        <f t="shared" si="7"/>
        <v>341.66800000000001</v>
      </c>
      <c r="M233" s="245">
        <f t="shared" si="7"/>
        <v>341.66800000000001</v>
      </c>
      <c r="N233" s="245">
        <f t="shared" si="7"/>
        <v>341.66800000000001</v>
      </c>
      <c r="O233" s="136">
        <v>341.66800000000001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1" x14ac:dyDescent="0.25">
      <c r="A234" s="106"/>
      <c r="B234" s="97"/>
      <c r="C234" s="18"/>
      <c r="D234" s="18"/>
      <c r="E234" s="18"/>
      <c r="F234" s="14"/>
      <c r="G234" s="88"/>
      <c r="H234" s="88"/>
      <c r="I234" s="103"/>
      <c r="J234" s="103" t="s">
        <v>369</v>
      </c>
      <c r="K234" s="245">
        <f t="shared" ref="K234:N265" si="10">$O234</f>
        <v>375.61450000000002</v>
      </c>
      <c r="L234" s="245">
        <f t="shared" si="7"/>
        <v>375.61450000000002</v>
      </c>
      <c r="M234" s="245">
        <f t="shared" si="7"/>
        <v>375.61450000000002</v>
      </c>
      <c r="N234" s="245">
        <f t="shared" si="7"/>
        <v>375.61450000000002</v>
      </c>
      <c r="O234" s="136">
        <v>375.61450000000002</v>
      </c>
      <c r="P234" s="136">
        <v>0</v>
      </c>
      <c r="Q234" s="136">
        <v>0</v>
      </c>
      <c r="R234" s="136">
        <v>0</v>
      </c>
      <c r="S234" s="136">
        <v>0</v>
      </c>
      <c r="T234" s="88"/>
      <c r="U234" s="103" t="s">
        <v>131</v>
      </c>
      <c r="V234" s="6">
        <f t="shared" si="8"/>
        <v>14.115514285714319</v>
      </c>
      <c r="W234" s="6">
        <f>0.85*$Z234*(L234/$O234)</f>
        <v>21.814885714285765</v>
      </c>
      <c r="X234" s="6">
        <f t="shared" si="9"/>
        <v>23.098114285714338</v>
      </c>
      <c r="Y234" s="6">
        <f>$Z234*(N234/$O234)</f>
        <v>25.664571428571488</v>
      </c>
      <c r="Z234" s="137">
        <v>25.664571428571488</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1" x14ac:dyDescent="0.25">
      <c r="A235" s="106"/>
      <c r="B235" s="97"/>
      <c r="C235" s="18"/>
      <c r="D235" s="18"/>
      <c r="E235" s="18"/>
      <c r="F235" s="14"/>
      <c r="G235" s="88"/>
      <c r="H235" s="88"/>
      <c r="I235" s="103"/>
      <c r="J235" s="103" t="s">
        <v>370</v>
      </c>
      <c r="K235" s="245">
        <f t="shared" si="10"/>
        <v>381.80349999999999</v>
      </c>
      <c r="L235" s="245">
        <f t="shared" si="7"/>
        <v>381.80349999999999</v>
      </c>
      <c r="M235" s="245">
        <f t="shared" si="7"/>
        <v>381.80349999999999</v>
      </c>
      <c r="N235" s="245">
        <f t="shared" si="7"/>
        <v>381.80349999999999</v>
      </c>
      <c r="O235" s="136">
        <v>381.80349999999999</v>
      </c>
      <c r="P235" s="136">
        <v>0</v>
      </c>
      <c r="Q235" s="136">
        <v>0</v>
      </c>
      <c r="R235" s="136">
        <v>0</v>
      </c>
      <c r="S235" s="136">
        <v>0</v>
      </c>
      <c r="T235" s="88"/>
      <c r="U235" s="103" t="s">
        <v>132</v>
      </c>
      <c r="V235" s="6">
        <f t="shared" si="8"/>
        <v>27.797726785714303</v>
      </c>
      <c r="W235" s="137">
        <f>0.7*$Z235*(L235/$O235)</f>
        <v>35.378925000000017</v>
      </c>
      <c r="X235" s="6">
        <f t="shared" si="9"/>
        <v>45.487189285714315</v>
      </c>
      <c r="Y235" s="6">
        <f>$Z235*(N235/$O235)</f>
        <v>50.541321428571457</v>
      </c>
      <c r="Z235" s="137">
        <v>50.541321428571457</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1" x14ac:dyDescent="0.25">
      <c r="A236" s="106"/>
      <c r="B236" s="97"/>
      <c r="C236" s="18"/>
      <c r="D236" s="18"/>
      <c r="E236" s="18"/>
      <c r="F236" s="14"/>
      <c r="G236" s="88"/>
      <c r="H236" s="88"/>
      <c r="I236" s="103"/>
      <c r="J236" s="103" t="s">
        <v>371</v>
      </c>
      <c r="K236" s="245">
        <f t="shared" si="10"/>
        <v>540.89149999999995</v>
      </c>
      <c r="L236" s="245">
        <f t="shared" si="7"/>
        <v>540.89149999999995</v>
      </c>
      <c r="M236" s="245">
        <f t="shared" si="7"/>
        <v>540.89149999999995</v>
      </c>
      <c r="N236" s="245">
        <f t="shared" si="7"/>
        <v>540.89149999999995</v>
      </c>
      <c r="O236" s="136">
        <v>540.89149999999995</v>
      </c>
      <c r="P236" s="136">
        <v>0</v>
      </c>
      <c r="Q236" s="136">
        <v>0</v>
      </c>
      <c r="R236" s="136">
        <v>0</v>
      </c>
      <c r="S236" s="136">
        <v>0</v>
      </c>
      <c r="T236" s="88"/>
      <c r="U236" s="103" t="s">
        <v>133</v>
      </c>
      <c r="V236" s="6">
        <f t="shared" si="8"/>
        <v>32.33447799999994</v>
      </c>
      <c r="W236" s="6">
        <f t="shared" ref="W236:W243" si="11">0.85*$Z236*(L236/$O236)</f>
        <v>49.9714659999999</v>
      </c>
      <c r="X236" s="6">
        <f t="shared" si="9"/>
        <v>52.9109639999999</v>
      </c>
      <c r="Y236" s="6">
        <f>$Z236*(N236/$O236)</f>
        <v>58.789959999999887</v>
      </c>
      <c r="Z236" s="137">
        <v>58.789959999999887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1" x14ac:dyDescent="0.2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1" x14ac:dyDescent="0.2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1" x14ac:dyDescent="0.2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1" x14ac:dyDescent="0.2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1" x14ac:dyDescent="0.2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customHeight="1" outlineLevel="2" x14ac:dyDescent="0.2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customHeight="1" outlineLevel="2" x14ac:dyDescent="0.2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customHeight="1" outlineLevel="2" x14ac:dyDescent="0.2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customHeight="1" outlineLevel="2" x14ac:dyDescent="0.2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customHeight="1" outlineLevel="2" x14ac:dyDescent="0.2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customHeight="1" outlineLevel="2" x14ac:dyDescent="0.2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customHeight="1" outlineLevel="2" x14ac:dyDescent="0.2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customHeight="1" outlineLevel="2" x14ac:dyDescent="0.2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customHeight="1" outlineLevel="2" x14ac:dyDescent="0.2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customHeight="1" outlineLevel="2" x14ac:dyDescent="0.2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customHeight="1" outlineLevel="2" x14ac:dyDescent="0.25">
      <c r="A252" s="106"/>
      <c r="B252" s="97"/>
      <c r="C252" s="18"/>
      <c r="D252" s="18"/>
      <c r="E252" s="18"/>
      <c r="F252" s="14"/>
      <c r="G252" s="88"/>
      <c r="H252" s="88"/>
      <c r="I252" s="103" t="s">
        <v>768</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customHeight="1" outlineLevel="2" x14ac:dyDescent="0.2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customHeight="1" outlineLevel="2" x14ac:dyDescent="0.2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customHeight="1" outlineLevel="2" x14ac:dyDescent="0.2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customHeight="1" outlineLevel="2" x14ac:dyDescent="0.2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customHeight="1" outlineLevel="2" x14ac:dyDescent="0.2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customHeight="1" outlineLevel="2" x14ac:dyDescent="0.2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customHeight="1" outlineLevel="2" x14ac:dyDescent="0.2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customHeight="1" outlineLevel="2" x14ac:dyDescent="0.2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customHeight="1" outlineLevel="2" x14ac:dyDescent="0.2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customHeight="1" outlineLevel="2" x14ac:dyDescent="0.25">
      <c r="A262" s="106"/>
      <c r="B262" s="97"/>
      <c r="C262" s="18"/>
      <c r="D262" s="18"/>
      <c r="E262" s="18"/>
      <c r="F262" s="14"/>
      <c r="G262" s="88"/>
      <c r="H262" s="88"/>
      <c r="I262" s="103" t="s">
        <v>769</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customHeight="1" outlineLevel="2" x14ac:dyDescent="0.2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customHeight="1" outlineLevel="2" x14ac:dyDescent="0.2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customHeight="1" outlineLevel="2" x14ac:dyDescent="0.2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customHeight="1" outlineLevel="2" x14ac:dyDescent="0.2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customHeight="1" outlineLevel="2" x14ac:dyDescent="0.2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customHeight="1" outlineLevel="2" x14ac:dyDescent="0.2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customHeight="1" outlineLevel="2" x14ac:dyDescent="0.2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customHeight="1" outlineLevel="2" x14ac:dyDescent="0.2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customHeight="1" outlineLevel="2" x14ac:dyDescent="0.2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customHeight="1" outlineLevel="2" x14ac:dyDescent="0.25">
      <c r="A272" s="106"/>
      <c r="B272" s="97"/>
      <c r="C272" s="18"/>
      <c r="D272" s="18"/>
      <c r="E272" s="18"/>
      <c r="F272" s="14"/>
      <c r="G272" s="88"/>
      <c r="H272" s="88"/>
      <c r="I272" s="103" t="s">
        <v>770</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customHeight="1" outlineLevel="2" x14ac:dyDescent="0.2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customHeight="1" outlineLevel="2" x14ac:dyDescent="0.2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customHeight="1" outlineLevel="2" x14ac:dyDescent="0.2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customHeight="1" outlineLevel="2" x14ac:dyDescent="0.2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customHeight="1" outlineLevel="2" x14ac:dyDescent="0.2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customHeight="1" outlineLevel="2" x14ac:dyDescent="0.2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customHeight="1" outlineLevel="2" x14ac:dyDescent="0.2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customHeight="1" outlineLevel="2" x14ac:dyDescent="0.2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customHeight="1" outlineLevel="2" x14ac:dyDescent="0.2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customHeight="1" outlineLevel="2" x14ac:dyDescent="0.25">
      <c r="A282" s="106"/>
      <c r="B282" s="97"/>
      <c r="C282" s="18"/>
      <c r="D282" s="18"/>
      <c r="E282" s="18"/>
      <c r="F282" s="14"/>
      <c r="G282" s="88"/>
      <c r="H282" s="88"/>
      <c r="I282" s="103" t="s">
        <v>771</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customHeight="1" outlineLevel="2" x14ac:dyDescent="0.2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customHeight="1" outlineLevel="2" x14ac:dyDescent="0.2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customHeight="1" outlineLevel="2" x14ac:dyDescent="0.2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customHeight="1" outlineLevel="2" x14ac:dyDescent="0.2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customHeight="1" outlineLevel="2" x14ac:dyDescent="0.2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customHeight="1" outlineLevel="2" x14ac:dyDescent="0.2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customHeight="1" outlineLevel="2" x14ac:dyDescent="0.2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customHeight="1" outlineLevel="2" x14ac:dyDescent="0.2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customHeight="1" outlineLevel="2" x14ac:dyDescent="0.2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customHeight="1" outlineLevel="2" x14ac:dyDescent="0.25">
      <c r="A292" s="106"/>
      <c r="B292" s="97"/>
      <c r="C292" s="18"/>
      <c r="D292" s="18"/>
      <c r="E292" s="18"/>
      <c r="F292" s="14"/>
      <c r="G292" s="88"/>
      <c r="H292" s="88"/>
      <c r="I292" s="103" t="s">
        <v>772</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customHeight="1" outlineLevel="2" x14ac:dyDescent="0.2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customHeight="1" outlineLevel="2" x14ac:dyDescent="0.2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customHeight="1" outlineLevel="2" x14ac:dyDescent="0.2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customHeight="1" outlineLevel="2" x14ac:dyDescent="0.2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customHeight="1" outlineLevel="2" x14ac:dyDescent="0.2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customHeight="1" outlineLevel="2" x14ac:dyDescent="0.2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customHeight="1" outlineLevel="2" x14ac:dyDescent="0.2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customHeight="1" outlineLevel="2" x14ac:dyDescent="0.2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customHeight="1" outlineLevel="2" x14ac:dyDescent="0.2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customHeight="1" outlineLevel="2" x14ac:dyDescent="0.25">
      <c r="A302" s="106"/>
      <c r="B302" s="97"/>
      <c r="C302" s="18"/>
      <c r="D302" s="18"/>
      <c r="E302" s="18"/>
      <c r="F302" s="14"/>
      <c r="G302" s="88"/>
      <c r="H302" s="88"/>
      <c r="I302" s="103" t="s">
        <v>773</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customHeight="1" outlineLevel="2" x14ac:dyDescent="0.2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customHeight="1" outlineLevel="2" x14ac:dyDescent="0.2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customHeight="1" outlineLevel="2" x14ac:dyDescent="0.2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customHeight="1" outlineLevel="2" x14ac:dyDescent="0.2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customHeight="1" outlineLevel="2" x14ac:dyDescent="0.2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customHeight="1" outlineLevel="2" x14ac:dyDescent="0.2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customHeight="1" outlineLevel="2" x14ac:dyDescent="0.2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customHeight="1" outlineLevel="2" x14ac:dyDescent="0.2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customHeight="1" outlineLevel="2" x14ac:dyDescent="0.2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2" x14ac:dyDescent="0.25">
      <c r="A312" s="106"/>
      <c r="B312" s="97"/>
      <c r="C312" s="18"/>
      <c r="D312" s="18"/>
      <c r="E312" s="18"/>
      <c r="F312" s="14"/>
      <c r="G312" s="88"/>
      <c r="H312" s="88"/>
      <c r="I312" s="103" t="s">
        <v>774</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2" x14ac:dyDescent="0.2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2" x14ac:dyDescent="0.2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2" x14ac:dyDescent="0.2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2" x14ac:dyDescent="0.2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2" x14ac:dyDescent="0.2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customHeight="1" outlineLevel="2" x14ac:dyDescent="0.2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customHeight="1" outlineLevel="2" x14ac:dyDescent="0.2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customHeight="1" outlineLevel="2" x14ac:dyDescent="0.2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customHeight="1" outlineLevel="2" x14ac:dyDescent="0.2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customHeight="1" outlineLevel="2" x14ac:dyDescent="0.25">
      <c r="A322" s="106"/>
      <c r="B322" s="97"/>
      <c r="C322" s="18"/>
      <c r="D322" s="18"/>
      <c r="E322" s="18"/>
      <c r="F322" s="14"/>
      <c r="G322" s="88"/>
      <c r="H322" s="88"/>
      <c r="I322" s="103" t="s">
        <v>775</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customHeight="1" outlineLevel="2" x14ac:dyDescent="0.2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customHeight="1" outlineLevel="2" x14ac:dyDescent="0.2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customHeight="1" outlineLevel="2" x14ac:dyDescent="0.2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customHeight="1" outlineLevel="2" x14ac:dyDescent="0.2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customHeight="1" outlineLevel="2" x14ac:dyDescent="0.2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2" x14ac:dyDescent="0.2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2" x14ac:dyDescent="0.2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2" x14ac:dyDescent="0.2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2" x14ac:dyDescent="0.2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x14ac:dyDescent="0.2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0999999999999996"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0999999999999996"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collapsed="1" x14ac:dyDescent="0.2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3"/>
      <c r="E340" s="18"/>
      <c r="F340" s="75"/>
      <c r="G340" s="79">
        <v>44663.289340277777</v>
      </c>
      <c r="H340" s="80"/>
      <c r="I340" s="76"/>
      <c r="J340" s="76" t="s">
        <v>1168</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8"/>
      <c r="G342" s="23"/>
      <c r="H342" s="23"/>
      <c r="I342" s="23"/>
      <c r="J342" s="23"/>
      <c r="K342" s="134" t="s">
        <v>1007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1211</v>
      </c>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8"/>
      <c r="G345" s="24"/>
      <c r="H345" s="24"/>
      <c r="I345" s="24"/>
      <c r="J345" s="24"/>
      <c r="K345" s="24" t="s">
        <v>357</v>
      </c>
      <c r="L345" s="24" t="s">
        <v>358</v>
      </c>
      <c r="M345" s="24" t="s">
        <v>360</v>
      </c>
      <c r="N345" s="24" t="s">
        <v>361</v>
      </c>
      <c r="O345" s="24" t="s">
        <v>362</v>
      </c>
      <c r="P345" s="24" t="s">
        <v>364</v>
      </c>
      <c r="Q345" s="24" t="s">
        <v>860</v>
      </c>
      <c r="R345" s="24" t="s">
        <v>861</v>
      </c>
      <c r="S345" s="24" t="s">
        <v>1098</v>
      </c>
      <c r="T345" s="24"/>
      <c r="U345" s="24"/>
      <c r="V345" s="24" t="s">
        <v>357</v>
      </c>
      <c r="W345" s="24" t="s">
        <v>358</v>
      </c>
      <c r="X345" s="24" t="s">
        <v>360</v>
      </c>
      <c r="Y345" s="24" t="s">
        <v>361</v>
      </c>
      <c r="Z345" s="24" t="s">
        <v>362</v>
      </c>
      <c r="AA345" s="24" t="s">
        <v>364</v>
      </c>
      <c r="AB345" s="24" t="s">
        <v>860</v>
      </c>
      <c r="AC345" s="24" t="s">
        <v>861</v>
      </c>
      <c r="AD345" s="24" t="s">
        <v>1098</v>
      </c>
      <c r="AE345" s="24" t="s">
        <v>362</v>
      </c>
      <c r="AF345" s="24" t="s">
        <v>362</v>
      </c>
      <c r="AG345" s="17"/>
      <c r="AH345" s="9"/>
      <c r="AJ345" s="25" t="s">
        <v>1212</v>
      </c>
      <c r="AK345" s="24" t="s">
        <v>1213</v>
      </c>
      <c r="AL345" s="24" t="s">
        <v>1214</v>
      </c>
      <c r="AM345" s="24" t="s">
        <v>1215</v>
      </c>
      <c r="AN345" s="24" t="s">
        <v>1216</v>
      </c>
      <c r="AO345" s="24" t="s">
        <v>1217</v>
      </c>
      <c r="AP345"/>
      <c r="AQ345"/>
      <c r="AR345"/>
      <c r="AS345"/>
      <c r="AT345"/>
      <c r="AU345"/>
      <c r="AV345"/>
      <c r="AW345"/>
      <c r="AX345"/>
      <c r="AY345"/>
      <c r="AZ345"/>
      <c r="BA345"/>
      <c r="BB345"/>
      <c r="BC345"/>
      <c r="BD345"/>
      <c r="BE345"/>
      <c r="BF345"/>
      <c r="BG345"/>
      <c r="BH345"/>
    </row>
    <row r="346" spans="1:60" s="108" customFormat="1" ht="13.35" customHeight="1" outlineLevel="1" x14ac:dyDescent="0.25">
      <c r="A346" s="106"/>
      <c r="B346" s="97"/>
      <c r="C346" s="18"/>
      <c r="D346" s="18"/>
      <c r="E346" s="18"/>
      <c r="F346" s="14"/>
      <c r="G346" s="88"/>
      <c r="H346" s="88"/>
      <c r="I346" s="103" t="s">
        <v>796</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35" customHeight="1" outlineLevel="1" x14ac:dyDescent="0.2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11.10542356071641</v>
      </c>
      <c r="AM347" s="817">
        <f>AK347*(1-$AN347)*(1-(1-$I495)^$AJ347)+AL347*(1-$AN347)*AJ347*(1-(((1 -(1 -$I495)^($AJ347+1)) /$I495-1)/$AJ347))</f>
        <v>3.0516185122376456</v>
      </c>
      <c r="AN347" s="813">
        <v>0.35</v>
      </c>
      <c r="AO347"/>
      <c r="AP347"/>
      <c r="AQ347"/>
      <c r="AR347"/>
      <c r="AS347"/>
      <c r="AT347"/>
      <c r="AU347"/>
      <c r="AV347"/>
      <c r="AW347"/>
      <c r="AX347"/>
      <c r="AY347"/>
      <c r="AZ347"/>
      <c r="BA347"/>
      <c r="BB347"/>
      <c r="BC347"/>
      <c r="BD347"/>
      <c r="BE347"/>
      <c r="BF347"/>
      <c r="BG347"/>
      <c r="BH347"/>
    </row>
    <row r="348" spans="1:60" s="108" customFormat="1" ht="13.35" customHeight="1" outlineLevel="1" x14ac:dyDescent="0.25">
      <c r="A348" s="106"/>
      <c r="B348" s="97"/>
      <c r="C348" s="18"/>
      <c r="D348" s="18"/>
      <c r="E348" s="18"/>
      <c r="F348" s="14"/>
      <c r="G348" s="88"/>
      <c r="H348" s="88"/>
      <c r="I348" s="103"/>
      <c r="J348" s="103" t="s">
        <v>131</v>
      </c>
      <c r="K348" s="245">
        <f t="shared" si="34"/>
        <v>649.52549999999997</v>
      </c>
      <c r="L348" s="245">
        <f t="shared" si="34"/>
        <v>649.52549999999997</v>
      </c>
      <c r="M348" s="245">
        <f t="shared" si="34"/>
        <v>649.52549999999997</v>
      </c>
      <c r="N348" s="245">
        <f t="shared" si="35"/>
        <v>649.52549999999997</v>
      </c>
      <c r="O348" s="136">
        <v>649.52549999999997</v>
      </c>
      <c r="P348" s="136">
        <v>0</v>
      </c>
      <c r="Q348" s="136">
        <v>0</v>
      </c>
      <c r="R348" s="136">
        <v>0</v>
      </c>
      <c r="S348" s="136">
        <v>0</v>
      </c>
      <c r="T348" s="88"/>
      <c r="U348" s="103" t="s">
        <v>131</v>
      </c>
      <c r="V348" s="6">
        <f t="shared" si="36"/>
        <v>14.904002142857133</v>
      </c>
      <c r="W348" s="6">
        <f>0.85*$Z348*(L348/$O348)</f>
        <v>23.033457857142839</v>
      </c>
      <c r="X348" s="6">
        <f t="shared" si="37"/>
        <v>24.388367142857124</v>
      </c>
      <c r="Y348" s="6">
        <f>$Z348*(N348/$O348)</f>
        <v>27.098185714285695</v>
      </c>
      <c r="Z348" s="137">
        <v>27.098185714285695</v>
      </c>
      <c r="AA348" s="137">
        <v>0</v>
      </c>
      <c r="AB348" s="137">
        <v>0</v>
      </c>
      <c r="AC348" s="137">
        <v>0</v>
      </c>
      <c r="AD348" s="137">
        <v>0</v>
      </c>
      <c r="AE348" s="88">
        <v>1071</v>
      </c>
      <c r="AF348" s="88">
        <v>50</v>
      </c>
      <c r="AG348" s="17"/>
      <c r="AH348" s="9"/>
      <c r="AI348" s="622">
        <v>43606</v>
      </c>
      <c r="AJ348">
        <f t="shared" si="39"/>
        <v>22</v>
      </c>
      <c r="AK348">
        <f t="shared" ref="AK348:AK355" si="40">(AK347+AL347*AJ347)*(1-AN347)-AM347</f>
        <v>361.08741309154135</v>
      </c>
      <c r="AL348" cm="1">
        <f t="array" ref="AL348">IF(AK348&lt;=INDEX(K234:S234,$AL$344),INDEX(V234:AD234,$AL$344)*(AK348/INDEX(K234:S234,$AL$344)),IF(AK348&lt;=INDEX(K348:S348,$AL$344),INDEX(V234:AD234,$AL$344)+(INDEX(V348:AD348,$AL$344)-INDEX(V234:AD234,$AL$344))/(INDEX(K348:S348,$AL$344)-INDEX(K234:S234,$AL$344))*(AK348-INDEX(K234:S234,$AL$344)),INDEX(V348:AD348,$AL$344)))</f>
        <v>24.671980728235898</v>
      </c>
      <c r="AM348" s="817">
        <f t="shared" ref="AM348:AM355" si="41">AK348*(1-$AN348)*(1-(1-$I496)^$AJ348)+AL348*(1-$AN348)*AJ348*(1-(((1 -(1 -$I496)^($AJ348+1)) /$I496-1)/$AJ348))</f>
        <v>9.1387400178082245</v>
      </c>
      <c r="AN348" s="813">
        <v>0.35</v>
      </c>
      <c r="AO348"/>
      <c r="AP348"/>
      <c r="AQ348"/>
      <c r="AR348"/>
      <c r="AS348"/>
      <c r="AT348"/>
      <c r="AU348"/>
      <c r="AV348"/>
      <c r="AW348"/>
      <c r="AX348"/>
      <c r="AY348"/>
      <c r="AZ348"/>
      <c r="BA348"/>
      <c r="BB348"/>
      <c r="BC348"/>
      <c r="BD348"/>
      <c r="BE348"/>
      <c r="BF348"/>
      <c r="BG348"/>
      <c r="BH348"/>
    </row>
    <row r="349" spans="1:60" s="108" customFormat="1" ht="13.35" customHeight="1" outlineLevel="1" x14ac:dyDescent="0.25">
      <c r="A349" s="106"/>
      <c r="B349" s="97"/>
      <c r="C349" s="18"/>
      <c r="D349" s="18"/>
      <c r="E349" s="18"/>
      <c r="F349" s="14"/>
      <c r="G349" s="88"/>
      <c r="H349" s="88"/>
      <c r="I349" s="103"/>
      <c r="J349" s="103" t="s">
        <v>132</v>
      </c>
      <c r="K349" s="245">
        <f t="shared" si="34"/>
        <v>947.072</v>
      </c>
      <c r="L349" s="245">
        <f t="shared" si="34"/>
        <v>947.072</v>
      </c>
      <c r="M349" s="245">
        <f t="shared" si="34"/>
        <v>947.072</v>
      </c>
      <c r="N349" s="245">
        <f t="shared" si="35"/>
        <v>947.072</v>
      </c>
      <c r="O349" s="136">
        <v>947.072</v>
      </c>
      <c r="P349" s="136">
        <v>0</v>
      </c>
      <c r="Q349" s="136">
        <v>0</v>
      </c>
      <c r="R349" s="136">
        <v>0</v>
      </c>
      <c r="S349" s="136">
        <v>0</v>
      </c>
      <c r="T349" s="88"/>
      <c r="U349" s="103" t="s">
        <v>132</v>
      </c>
      <c r="V349" s="6">
        <f t="shared" si="36"/>
        <v>32.929266071428565</v>
      </c>
      <c r="W349" s="137">
        <f>0.7*$Z349*(L349/$O349)</f>
        <v>41.909974999999982</v>
      </c>
      <c r="X349" s="6">
        <f t="shared" si="37"/>
        <v>53.884253571428552</v>
      </c>
      <c r="Y349" s="6">
        <f>$Z349*(N349/$O349)</f>
        <v>59.871392857142837</v>
      </c>
      <c r="Z349" s="137">
        <v>59.871392857142837</v>
      </c>
      <c r="AA349" s="137">
        <v>0</v>
      </c>
      <c r="AB349" s="137">
        <v>0</v>
      </c>
      <c r="AC349" s="137">
        <v>0</v>
      </c>
      <c r="AD349" s="137">
        <v>0</v>
      </c>
      <c r="AE349" s="88">
        <v>1300</v>
      </c>
      <c r="AF349" s="88">
        <v>55</v>
      </c>
      <c r="AG349" s="17"/>
      <c r="AH349" s="9"/>
      <c r="AI349" s="622">
        <v>43628</v>
      </c>
      <c r="AJ349">
        <f t="shared" si="39"/>
        <v>56</v>
      </c>
      <c r="AK349">
        <f t="shared" si="40"/>
        <v>578.37740290546708</v>
      </c>
      <c r="AL349" cm="1">
        <f t="array" ref="AL349">IF(AK349&lt;=INDEX(K235:S235,$AL$344),INDEX(V235:AD235,$AL$344)*(AK349/INDEX(K235:S235,$AL$344)),IF(AK349&lt;=INDEX(K349:S349,$AL$344),INDEX(V235:AD235,$AL$344)+(INDEX(V349:AD349,$AL$344)-INDEX(V235:AD235,$AL$344))/(INDEX(K349:S349,$AL$344)-INDEX(K235:S235,$AL$344))*(AK349-INDEX(K235:S235,$AL$344)),INDEX(V349:AD349,$AL$344)))</f>
        <v>53.785883181262548</v>
      </c>
      <c r="AM349" s="817">
        <f t="shared" si="41"/>
        <v>128.94424931630527</v>
      </c>
      <c r="AN349" s="813">
        <v>0.25</v>
      </c>
      <c r="AO349"/>
      <c r="AP349"/>
      <c r="AQ349"/>
      <c r="AR349"/>
      <c r="AS349"/>
      <c r="AT349"/>
      <c r="AU349"/>
      <c r="AV349"/>
      <c r="AW349"/>
      <c r="AX349"/>
      <c r="AY349"/>
      <c r="AZ349"/>
      <c r="BA349"/>
      <c r="BB349"/>
      <c r="BC349"/>
      <c r="BD349"/>
      <c r="BE349"/>
      <c r="BF349"/>
      <c r="BG349"/>
      <c r="BH349"/>
    </row>
    <row r="350" spans="1:60" s="108" customFormat="1" ht="13.35" customHeight="1" outlineLevel="1" x14ac:dyDescent="0.25">
      <c r="A350" s="106"/>
      <c r="B350" s="97"/>
      <c r="C350" s="18"/>
      <c r="D350" s="18"/>
      <c r="E350" s="18"/>
      <c r="F350" s="14"/>
      <c r="G350" s="88"/>
      <c r="H350" s="88"/>
      <c r="I350" s="103"/>
      <c r="J350" s="103" t="s">
        <v>133</v>
      </c>
      <c r="K350" s="245">
        <f t="shared" si="34"/>
        <v>1979.588</v>
      </c>
      <c r="L350" s="245">
        <f t="shared" si="34"/>
        <v>1979.588</v>
      </c>
      <c r="M350" s="245">
        <f t="shared" si="34"/>
        <v>1979.588</v>
      </c>
      <c r="N350" s="245">
        <f t="shared" si="35"/>
        <v>1979.588</v>
      </c>
      <c r="O350" s="136">
        <v>1979.588</v>
      </c>
      <c r="P350" s="136">
        <v>0</v>
      </c>
      <c r="Q350" s="136">
        <v>0</v>
      </c>
      <c r="R350" s="136">
        <v>0</v>
      </c>
      <c r="S350" s="136">
        <v>0</v>
      </c>
      <c r="T350" s="88"/>
      <c r="U350" s="103" t="s">
        <v>133</v>
      </c>
      <c r="V350" s="6">
        <f t="shared" si="36"/>
        <v>38.090426000000065</v>
      </c>
      <c r="W350" s="6">
        <f t="shared" ref="W350:W357" si="42">0.85*$Z350*(L350/$O350)</f>
        <v>58.867022000000091</v>
      </c>
      <c r="X350" s="6">
        <f t="shared" si="37"/>
        <v>62.3297880000001</v>
      </c>
      <c r="Y350" s="6">
        <f>$Z350*(N350/$O350)</f>
        <v>69.255320000000111</v>
      </c>
      <c r="Z350" s="137">
        <v>69.255320000000111</v>
      </c>
      <c r="AA350" s="137">
        <v>0</v>
      </c>
      <c r="AB350" s="137">
        <v>0</v>
      </c>
      <c r="AC350" s="137">
        <v>0</v>
      </c>
      <c r="AD350" s="137">
        <v>0</v>
      </c>
      <c r="AE350" s="88">
        <v>1500</v>
      </c>
      <c r="AF350" s="88">
        <v>86</v>
      </c>
      <c r="AG350" s="17"/>
      <c r="AH350" s="9"/>
      <c r="AI350" s="622">
        <v>43684</v>
      </c>
      <c r="AJ350">
        <f t="shared" si="39"/>
        <v>49</v>
      </c>
      <c r="AK350">
        <f t="shared" si="40"/>
        <v>2563.8458964758224</v>
      </c>
      <c r="AL350" cm="1">
        <f t="array" ref="AL350">IF(AK350&lt;=INDEX(K236:S236,$AL$344),INDEX(V236:AD236,$AL$344)*(AK350/INDEX(K236:S236,$AL$344)),IF(AK350&lt;=INDEX(K350:S350,$AL$344),INDEX(V236:AD236,$AL$344)+(INDEX(V350:AD350,$AL$344)-INDEX(V236:AD236,$AL$344))/(INDEX(K350:S350,$AL$344)-INDEX(K236:S236,$AL$344))*(AK350-INDEX(K236:S236,$AL$344)),INDEX(V350:AD350,$AL$344)))</f>
        <v>69.255320000000111</v>
      </c>
      <c r="AM350" s="817">
        <f t="shared" si="41"/>
        <v>445.27336464249311</v>
      </c>
      <c r="AN350" s="813">
        <v>0.25</v>
      </c>
      <c r="AO350"/>
      <c r="AP350"/>
      <c r="AQ350"/>
      <c r="AR350"/>
      <c r="AS350"/>
      <c r="AT350"/>
      <c r="AU350"/>
      <c r="AV350"/>
      <c r="AW350"/>
      <c r="AX350"/>
      <c r="AY350"/>
      <c r="AZ350"/>
      <c r="BA350"/>
      <c r="BB350"/>
      <c r="BC350"/>
      <c r="BD350"/>
      <c r="BE350"/>
      <c r="BF350"/>
      <c r="BG350"/>
      <c r="BH350"/>
    </row>
    <row r="351" spans="1:60" s="108" customFormat="1" ht="13.35" customHeight="1" outlineLevel="1" x14ac:dyDescent="0.2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4022.7440677143777</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934.47435545958001</v>
      </c>
      <c r="AN351" s="813">
        <v>0</v>
      </c>
      <c r="AO351"/>
      <c r="AP351"/>
      <c r="AQ351"/>
      <c r="AR351"/>
      <c r="AS351"/>
      <c r="AT351"/>
      <c r="AU351"/>
      <c r="AV351"/>
      <c r="AW351"/>
      <c r="AX351"/>
      <c r="AY351"/>
      <c r="AZ351"/>
      <c r="BA351"/>
      <c r="BB351"/>
      <c r="BC351"/>
      <c r="BD351"/>
      <c r="BE351"/>
      <c r="BF351"/>
      <c r="BG351"/>
      <c r="BH351"/>
    </row>
    <row r="352" spans="1:60" s="108" customFormat="1" ht="13.35" customHeight="1" outlineLevel="1" x14ac:dyDescent="0.2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6204.7591122548029</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1294.596018835728</v>
      </c>
      <c r="AN352" s="813">
        <v>0</v>
      </c>
      <c r="AO352"/>
      <c r="AP352"/>
      <c r="AQ352"/>
      <c r="AR352"/>
      <c r="AS352"/>
      <c r="AT352"/>
      <c r="AU352"/>
      <c r="AV352"/>
      <c r="AW352"/>
      <c r="AX352"/>
      <c r="AY352"/>
      <c r="AZ352"/>
      <c r="BA352"/>
      <c r="BB352"/>
      <c r="BC352"/>
      <c r="BD352"/>
      <c r="BE352"/>
      <c r="BF352"/>
      <c r="BG352"/>
      <c r="BH352"/>
    </row>
    <row r="353" spans="1:60" s="108" customFormat="1" ht="13.35" customHeight="1" outlineLevel="1" x14ac:dyDescent="0.2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4938.063093419074</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784.97311772023113</v>
      </c>
      <c r="AN353" s="813">
        <v>0</v>
      </c>
      <c r="AO353"/>
      <c r="AP353"/>
      <c r="AQ353"/>
      <c r="AR353"/>
      <c r="AS353"/>
      <c r="AT353"/>
      <c r="AU353"/>
      <c r="AV353"/>
      <c r="AW353"/>
      <c r="AX353"/>
      <c r="AY353"/>
      <c r="AZ353"/>
      <c r="BA353"/>
      <c r="BB353"/>
      <c r="BC353"/>
      <c r="BD353"/>
      <c r="BE353"/>
      <c r="BF353"/>
      <c r="BG353"/>
      <c r="BH353"/>
    </row>
    <row r="354" spans="1:60" s="108" customFormat="1" ht="13.35" customHeight="1" outlineLevel="1" x14ac:dyDescent="0.2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4191.7899756988427</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401.50312940971196</v>
      </c>
      <c r="AN354" s="813">
        <v>0</v>
      </c>
      <c r="AO354"/>
      <c r="AP354"/>
      <c r="AQ354"/>
      <c r="AR354"/>
      <c r="AS354"/>
      <c r="AT354"/>
      <c r="AU354"/>
      <c r="AV354"/>
      <c r="AW354"/>
      <c r="AX354"/>
      <c r="AY354"/>
      <c r="AZ354"/>
      <c r="BA354"/>
      <c r="BB354"/>
      <c r="BC354"/>
      <c r="BD354"/>
      <c r="BE354"/>
      <c r="BF354"/>
      <c r="BG354"/>
      <c r="BH354"/>
    </row>
    <row r="355" spans="1:60" s="108" customFormat="1" ht="13.35" customHeight="1" outlineLevel="1" x14ac:dyDescent="0.2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3835.2868462891306</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260.64845330504676</v>
      </c>
      <c r="AN355" s="813">
        <v>0</v>
      </c>
      <c r="AO355"/>
      <c r="AP355"/>
      <c r="AQ355"/>
      <c r="AR355"/>
      <c r="AS355"/>
      <c r="AT355"/>
      <c r="AU355"/>
      <c r="AV355"/>
      <c r="AW355"/>
      <c r="AX355"/>
      <c r="AY355"/>
      <c r="AZ355"/>
      <c r="BA355"/>
      <c r="BB355"/>
      <c r="BC355"/>
      <c r="BD355"/>
      <c r="BE355"/>
      <c r="BF355"/>
      <c r="BG355"/>
      <c r="BH355"/>
    </row>
    <row r="356" spans="1:60" s="108" customFormat="1" ht="13.35" customHeight="1" outlineLevel="2" x14ac:dyDescent="0.2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35" customHeight="1" outlineLevel="2" x14ac:dyDescent="0.2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customHeight="1" outlineLevel="2" x14ac:dyDescent="0.2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customHeight="1" outlineLevel="2" x14ac:dyDescent="0.2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customHeight="1" outlineLevel="2" x14ac:dyDescent="0.2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customHeight="1" outlineLevel="2" x14ac:dyDescent="0.2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customHeight="1" outlineLevel="2" x14ac:dyDescent="0.2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customHeight="1" outlineLevel="2" x14ac:dyDescent="0.2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customHeight="1" outlineLevel="2" x14ac:dyDescent="0.2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customHeight="1" outlineLevel="2" x14ac:dyDescent="0.2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customHeight="1" outlineLevel="2" x14ac:dyDescent="0.25">
      <c r="A366" s="106"/>
      <c r="B366" s="97"/>
      <c r="C366" s="18"/>
      <c r="D366" s="18"/>
      <c r="E366" s="18"/>
      <c r="F366" s="14"/>
      <c r="G366" s="88"/>
      <c r="H366" s="88"/>
      <c r="I366" s="103" t="s">
        <v>768</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customHeight="1" outlineLevel="2" x14ac:dyDescent="0.2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customHeight="1" outlineLevel="2" x14ac:dyDescent="0.2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customHeight="1" outlineLevel="2" x14ac:dyDescent="0.2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customHeight="1" outlineLevel="2" x14ac:dyDescent="0.2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customHeight="1" outlineLevel="2" x14ac:dyDescent="0.2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customHeight="1" outlineLevel="2" x14ac:dyDescent="0.2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customHeight="1" outlineLevel="2" x14ac:dyDescent="0.2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customHeight="1" outlineLevel="2" x14ac:dyDescent="0.2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customHeight="1" outlineLevel="2" x14ac:dyDescent="0.2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customHeight="1" outlineLevel="2" x14ac:dyDescent="0.25">
      <c r="A376" s="106"/>
      <c r="B376" s="97"/>
      <c r="C376" s="18"/>
      <c r="D376" s="18"/>
      <c r="E376" s="18"/>
      <c r="F376" s="14"/>
      <c r="G376" s="88"/>
      <c r="H376" s="88"/>
      <c r="I376" s="103" t="s">
        <v>769</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customHeight="1" outlineLevel="2" x14ac:dyDescent="0.2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customHeight="1" outlineLevel="2" x14ac:dyDescent="0.2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customHeight="1" outlineLevel="2" x14ac:dyDescent="0.2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customHeight="1" outlineLevel="2" x14ac:dyDescent="0.2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customHeight="1" outlineLevel="2" x14ac:dyDescent="0.2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customHeight="1" outlineLevel="2" x14ac:dyDescent="0.2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customHeight="1" outlineLevel="2" x14ac:dyDescent="0.2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customHeight="1" outlineLevel="2" x14ac:dyDescent="0.2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customHeight="1" outlineLevel="2" x14ac:dyDescent="0.2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customHeight="1" outlineLevel="2" x14ac:dyDescent="0.25">
      <c r="A386" s="106"/>
      <c r="B386" s="97"/>
      <c r="C386" s="18"/>
      <c r="D386" s="18"/>
      <c r="E386" s="18"/>
      <c r="F386" s="14"/>
      <c r="G386" s="88"/>
      <c r="H386" s="88"/>
      <c r="I386" s="103" t="s">
        <v>770</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customHeight="1" outlineLevel="2" x14ac:dyDescent="0.2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customHeight="1" outlineLevel="2" x14ac:dyDescent="0.2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customHeight="1" outlineLevel="2" x14ac:dyDescent="0.2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customHeight="1" outlineLevel="2" x14ac:dyDescent="0.2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customHeight="1" outlineLevel="2" x14ac:dyDescent="0.2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customHeight="1" outlineLevel="2" x14ac:dyDescent="0.2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customHeight="1" outlineLevel="2" x14ac:dyDescent="0.2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customHeight="1" outlineLevel="2" x14ac:dyDescent="0.2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customHeight="1" outlineLevel="2" x14ac:dyDescent="0.2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customHeight="1" outlineLevel="2" x14ac:dyDescent="0.25">
      <c r="A396" s="106"/>
      <c r="B396" s="97"/>
      <c r="C396" s="18"/>
      <c r="D396" s="18"/>
      <c r="E396" s="18"/>
      <c r="F396" s="14"/>
      <c r="G396" s="88"/>
      <c r="H396" s="88"/>
      <c r="I396" s="103" t="s">
        <v>771</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customHeight="1" outlineLevel="2" x14ac:dyDescent="0.2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customHeight="1" outlineLevel="2" x14ac:dyDescent="0.2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customHeight="1" outlineLevel="2" x14ac:dyDescent="0.2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customHeight="1" outlineLevel="2" x14ac:dyDescent="0.2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customHeight="1" outlineLevel="2" x14ac:dyDescent="0.2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customHeight="1" outlineLevel="2" x14ac:dyDescent="0.2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customHeight="1" outlineLevel="2" x14ac:dyDescent="0.2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customHeight="1" outlineLevel="2" x14ac:dyDescent="0.2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customHeight="1" outlineLevel="2" x14ac:dyDescent="0.2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customHeight="1" outlineLevel="2" x14ac:dyDescent="0.25">
      <c r="A406" s="106"/>
      <c r="B406" s="97"/>
      <c r="C406" s="18"/>
      <c r="D406" s="18"/>
      <c r="E406" s="18"/>
      <c r="F406" s="14"/>
      <c r="G406" s="88"/>
      <c r="H406" s="88"/>
      <c r="I406" s="103" t="s">
        <v>772</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customHeight="1" outlineLevel="2" x14ac:dyDescent="0.2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customHeight="1" outlineLevel="2" x14ac:dyDescent="0.2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customHeight="1" outlineLevel="2" x14ac:dyDescent="0.2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customHeight="1" outlineLevel="2" x14ac:dyDescent="0.2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customHeight="1" outlineLevel="2" x14ac:dyDescent="0.2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customHeight="1" outlineLevel="2" x14ac:dyDescent="0.2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customHeight="1" outlineLevel="2" x14ac:dyDescent="0.2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customHeight="1" outlineLevel="2" x14ac:dyDescent="0.2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customHeight="1" outlineLevel="2" x14ac:dyDescent="0.2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customHeight="1" outlineLevel="2" x14ac:dyDescent="0.25">
      <c r="A416" s="106"/>
      <c r="B416" s="97"/>
      <c r="C416" s="18"/>
      <c r="D416" s="18"/>
      <c r="E416" s="18"/>
      <c r="F416" s="14"/>
      <c r="G416" s="88"/>
      <c r="H416" s="88"/>
      <c r="I416" s="103" t="s">
        <v>773</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customHeight="1" outlineLevel="2" x14ac:dyDescent="0.2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customHeight="1" outlineLevel="2" x14ac:dyDescent="0.2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customHeight="1" outlineLevel="2" x14ac:dyDescent="0.2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customHeight="1" outlineLevel="2" x14ac:dyDescent="0.2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customHeight="1" outlineLevel="2" x14ac:dyDescent="0.2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customHeight="1" outlineLevel="2" x14ac:dyDescent="0.2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customHeight="1" outlineLevel="2" x14ac:dyDescent="0.2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customHeight="1" outlineLevel="2" x14ac:dyDescent="0.2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customHeight="1" outlineLevel="2" x14ac:dyDescent="0.2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customHeight="1" outlineLevel="2" x14ac:dyDescent="0.25">
      <c r="A426" s="106"/>
      <c r="B426" s="97"/>
      <c r="C426" s="18"/>
      <c r="D426" s="18"/>
      <c r="E426" s="18"/>
      <c r="F426" s="14"/>
      <c r="G426" s="88"/>
      <c r="H426" s="88"/>
      <c r="I426" s="103" t="s">
        <v>774</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customHeight="1" outlineLevel="2" x14ac:dyDescent="0.2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customHeight="1" outlineLevel="2" x14ac:dyDescent="0.2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customHeight="1" outlineLevel="2" x14ac:dyDescent="0.2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customHeight="1" outlineLevel="2" x14ac:dyDescent="0.2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customHeight="1" outlineLevel="2" x14ac:dyDescent="0.2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customHeight="1" outlineLevel="2" x14ac:dyDescent="0.2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35" customHeight="1" outlineLevel="2" x14ac:dyDescent="0.2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35" customHeight="1" outlineLevel="2" x14ac:dyDescent="0.2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35" customHeight="1" outlineLevel="2" x14ac:dyDescent="0.2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35" customHeight="1" outlineLevel="2" x14ac:dyDescent="0.25">
      <c r="A436" s="106"/>
      <c r="B436" s="97"/>
      <c r="C436" s="18"/>
      <c r="D436" s="18"/>
      <c r="E436" s="18"/>
      <c r="F436" s="14"/>
      <c r="G436" s="88"/>
      <c r="H436" s="88"/>
      <c r="I436" s="103" t="s">
        <v>775</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35" customHeight="1" outlineLevel="2" x14ac:dyDescent="0.2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35" customHeight="1" outlineLevel="2" x14ac:dyDescent="0.2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35" customHeight="1" outlineLevel="2" x14ac:dyDescent="0.2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35" customHeight="1" outlineLevel="2" x14ac:dyDescent="0.2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35" customHeight="1" outlineLevel="2" x14ac:dyDescent="0.2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35" customHeight="1" outlineLevel="2" x14ac:dyDescent="0.2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35" customHeight="1" outlineLevel="2" x14ac:dyDescent="0.2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35" customHeight="1" outlineLevel="2" x14ac:dyDescent="0.2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35" customHeight="1" outlineLevel="2" x14ac:dyDescent="0.2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x14ac:dyDescent="0.2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collapsed="1" x14ac:dyDescent="0.2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8"/>
      <c r="G458" s="24"/>
      <c r="H458" s="24"/>
      <c r="I458" s="24"/>
      <c r="J458" s="24"/>
      <c r="K458" s="24" t="s">
        <v>172</v>
      </c>
      <c r="L458" s="24"/>
      <c r="M458" s="24" t="s">
        <v>807</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0999999999999996" customHeight="1" outlineLevel="1" x14ac:dyDescent="0.2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0999999999999996"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88"/>
      <c r="I463" s="103" t="s">
        <v>130</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88"/>
      <c r="I464" s="103" t="s">
        <v>131</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88"/>
      <c r="I465" s="103" t="s">
        <v>132</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88"/>
      <c r="I466" s="103" t="s">
        <v>133</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collapsed="1" x14ac:dyDescent="0.2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8"/>
      <c r="G489" s="18"/>
      <c r="H489" s="18"/>
      <c r="I489" s="18"/>
      <c r="J489" s="577" t="s">
        <v>1112</v>
      </c>
      <c r="K489" s="577"/>
      <c r="L489" s="101"/>
      <c r="M489" s="101"/>
      <c r="N489" s="101"/>
      <c r="O489" s="577"/>
      <c r="P489" s="101"/>
      <c r="Q489" s="101"/>
      <c r="R489" s="101"/>
      <c r="S489" s="101"/>
      <c r="T489" s="23"/>
      <c r="U489" s="134" t="s">
        <v>783</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0999999999999996" customHeight="1" outlineLevel="1" x14ac:dyDescent="0.2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0999999999999996"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35" customHeight="1" outlineLevel="1" x14ac:dyDescent="0.2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35" customHeight="1" outlineLevel="1" x14ac:dyDescent="0.2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35" customHeight="1" outlineLevel="1" x14ac:dyDescent="0.2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35" customHeight="1" outlineLevel="1" x14ac:dyDescent="0.2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35" customHeight="1" outlineLevel="1" x14ac:dyDescent="0.2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35" customHeight="1" outlineLevel="1" x14ac:dyDescent="0.2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35" customHeight="1" outlineLevel="1" x14ac:dyDescent="0.2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35" customHeight="1" outlineLevel="1" x14ac:dyDescent="0.2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35" customHeight="1" outlineLevel="1" x14ac:dyDescent="0.2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35" customHeight="1" outlineLevel="1" x14ac:dyDescent="0.2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0999999999999996" customHeight="1" outlineLevel="1" x14ac:dyDescent="0.2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0999999999999996"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0999999999999996"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35" customHeight="1" outlineLevel="1" collapsed="1" x14ac:dyDescent="0.2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35" customHeight="1" outlineLevel="1" x14ac:dyDescent="0.25">
      <c r="A511" s="106"/>
      <c r="B511" s="97"/>
      <c r="C511" s="13"/>
      <c r="D511" s="13"/>
      <c r="E511" s="18"/>
      <c r="F511" s="75"/>
      <c r="G511" s="76" t="s">
        <v>804</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863</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8"/>
      <c r="G515" s="18"/>
      <c r="H515" s="18"/>
      <c r="I515" s="18"/>
      <c r="J515" s="18" t="s">
        <v>803</v>
      </c>
      <c r="K515" s="18"/>
      <c r="L515" s="23"/>
      <c r="M515" s="23"/>
      <c r="N515" s="23"/>
      <c r="O515" s="23"/>
      <c r="P515" s="23"/>
      <c r="Q515" s="23"/>
      <c r="R515" s="23"/>
      <c r="S515" s="23"/>
      <c r="T515" s="24" t="s">
        <v>183</v>
      </c>
      <c r="U515" s="23"/>
      <c r="V515" s="23" t="s">
        <v>806</v>
      </c>
      <c r="W515" s="23"/>
      <c r="X515" s="24" t="s">
        <v>184</v>
      </c>
      <c r="Y515" s="24"/>
      <c r="Z515" s="25"/>
      <c r="AA515" s="25"/>
      <c r="AB515" s="25"/>
      <c r="AC515" s="563" t="s">
        <v>786</v>
      </c>
      <c r="AD515" s="563" t="s">
        <v>864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8"/>
      <c r="G516" s="563"/>
      <c r="H516" s="563" t="s">
        <v>786</v>
      </c>
      <c r="I516" s="564" t="s">
        <v>152</v>
      </c>
      <c r="J516" s="564" t="s">
        <v>366</v>
      </c>
      <c r="K516" s="564" t="s">
        <v>56</v>
      </c>
      <c r="L516" s="564" t="s">
        <v>57</v>
      </c>
      <c r="M516" s="564" t="s">
        <v>58</v>
      </c>
      <c r="N516" s="564" t="s">
        <v>59</v>
      </c>
      <c r="O516" s="564" t="s">
        <v>857</v>
      </c>
      <c r="P516" s="564" t="s">
        <v>858</v>
      </c>
      <c r="Q516" s="564" t="s">
        <v>859</v>
      </c>
      <c r="R516" s="564" t="s">
        <v>1097</v>
      </c>
      <c r="S516" s="563"/>
      <c r="T516" s="563" t="s">
        <v>185</v>
      </c>
      <c r="U516" s="563"/>
      <c r="V516" s="563" t="s">
        <v>805</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customHeight="1" outlineLevel="1" x14ac:dyDescent="0.25">
      <c r="A517" s="106"/>
      <c r="B517" s="97"/>
      <c r="C517" s="18"/>
      <c r="D517" s="18"/>
      <c r="E517" s="18"/>
      <c r="F517" s="14"/>
      <c r="G517" s="93"/>
      <c r="H517" s="93" t="s">
        <v>796</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customHeight="1" outlineLevel="1" x14ac:dyDescent="0.2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customHeight="1" outlineLevel="1" x14ac:dyDescent="0.2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customHeight="1" outlineLevel="1" x14ac:dyDescent="0.25">
      <c r="A520" s="106"/>
      <c r="B520" s="97"/>
      <c r="C520" s="18"/>
      <c r="D520" s="18"/>
      <c r="E520" s="18"/>
      <c r="F520" s="14"/>
      <c r="G520" s="93"/>
      <c r="H520" s="93"/>
      <c r="I520" s="105" t="s">
        <v>370</v>
      </c>
      <c r="J520" s="233">
        <v>0.81</v>
      </c>
      <c r="K520" s="233">
        <v>0.81</v>
      </c>
      <c r="L520" s="233">
        <v>0.81</v>
      </c>
      <c r="M520" s="233">
        <v>0.81</v>
      </c>
      <c r="N520" s="233">
        <v>0.81</v>
      </c>
      <c r="O520" s="233">
        <v>0.81</v>
      </c>
      <c r="P520" s="233">
        <v>0.81</v>
      </c>
      <c r="Q520" s="233">
        <v>0.81</v>
      </c>
      <c r="R520" s="233">
        <v>0.81</v>
      </c>
      <c r="S520" s="565"/>
      <c r="T520" s="233">
        <v>-0.13</v>
      </c>
      <c r="U520" s="93"/>
      <c r="V520" s="233">
        <v>0</v>
      </c>
      <c r="W520" s="93"/>
      <c r="X520" s="233">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customHeight="1" outlineLevel="1" x14ac:dyDescent="0.25">
      <c r="A521" s="106"/>
      <c r="B521" s="97"/>
      <c r="C521" s="18"/>
      <c r="D521" s="18"/>
      <c r="E521" s="18"/>
      <c r="F521" s="14"/>
      <c r="G521" s="93"/>
      <c r="H521" s="93"/>
      <c r="I521" s="105" t="s">
        <v>371</v>
      </c>
      <c r="J521" s="233">
        <v>0.78</v>
      </c>
      <c r="K521" s="233">
        <v>0.8</v>
      </c>
      <c r="L521" s="233">
        <v>0.8</v>
      </c>
      <c r="M521" s="233">
        <v>0.8</v>
      </c>
      <c r="N521" s="233">
        <v>0.8</v>
      </c>
      <c r="O521" s="233">
        <v>0.8</v>
      </c>
      <c r="P521" s="233">
        <v>0.8</v>
      </c>
      <c r="Q521" s="233">
        <v>0.8</v>
      </c>
      <c r="R521" s="233">
        <v>0.8</v>
      </c>
      <c r="S521" s="565"/>
      <c r="T521" s="233">
        <v>-0.1</v>
      </c>
      <c r="U521" s="93"/>
      <c r="V521" s="233">
        <v>0.05</v>
      </c>
      <c r="W521" s="93"/>
      <c r="X521" s="233">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customHeight="1" outlineLevel="1" x14ac:dyDescent="0.2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customHeight="1" outlineLevel="1" x14ac:dyDescent="0.2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customHeight="1" outlineLevel="1" x14ac:dyDescent="0.2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customHeight="1" outlineLevel="1" x14ac:dyDescent="0.2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customHeight="1" outlineLevel="1" x14ac:dyDescent="0.2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customHeight="1" outlineLevel="2" x14ac:dyDescent="0.2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customHeight="1" outlineLevel="2" x14ac:dyDescent="0.2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customHeight="1" outlineLevel="2" x14ac:dyDescent="0.2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customHeight="1" outlineLevel="2" x14ac:dyDescent="0.2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customHeight="1" outlineLevel="2" x14ac:dyDescent="0.2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customHeight="1" outlineLevel="2" x14ac:dyDescent="0.2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customHeight="1" outlineLevel="2" x14ac:dyDescent="0.2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customHeight="1" outlineLevel="2" x14ac:dyDescent="0.2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customHeight="1" outlineLevel="2" x14ac:dyDescent="0.2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customHeight="1" outlineLevel="2" x14ac:dyDescent="0.2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customHeight="1" outlineLevel="2" x14ac:dyDescent="0.25">
      <c r="A537" s="106"/>
      <c r="B537" s="97"/>
      <c r="C537" s="18"/>
      <c r="D537" s="18"/>
      <c r="E537" s="18"/>
      <c r="F537" s="14"/>
      <c r="G537" s="93"/>
      <c r="H537" s="93" t="s">
        <v>768</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customHeight="1" outlineLevel="2" x14ac:dyDescent="0.2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customHeight="1" outlineLevel="2" x14ac:dyDescent="0.2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customHeight="1" outlineLevel="2" x14ac:dyDescent="0.2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customHeight="1" outlineLevel="2" x14ac:dyDescent="0.2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customHeight="1" outlineLevel="2" x14ac:dyDescent="0.2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customHeight="1" outlineLevel="2" x14ac:dyDescent="0.2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customHeight="1" outlineLevel="2" x14ac:dyDescent="0.2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customHeight="1" outlineLevel="2" x14ac:dyDescent="0.2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customHeight="1" outlineLevel="2" x14ac:dyDescent="0.2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customHeight="1" outlineLevel="2" x14ac:dyDescent="0.25">
      <c r="A547" s="106"/>
      <c r="B547" s="97"/>
      <c r="C547" s="18"/>
      <c r="D547" s="18"/>
      <c r="E547" s="18"/>
      <c r="F547" s="14"/>
      <c r="G547" s="93"/>
      <c r="H547" s="93" t="s">
        <v>769</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customHeight="1" outlineLevel="2" x14ac:dyDescent="0.2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customHeight="1" outlineLevel="2" x14ac:dyDescent="0.2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customHeight="1" outlineLevel="2" x14ac:dyDescent="0.2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customHeight="1" outlineLevel="2" x14ac:dyDescent="0.2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customHeight="1" outlineLevel="2" x14ac:dyDescent="0.2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customHeight="1" outlineLevel="2" x14ac:dyDescent="0.2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customHeight="1" outlineLevel="2" x14ac:dyDescent="0.2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customHeight="1" outlineLevel="2" x14ac:dyDescent="0.2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customHeight="1" outlineLevel="2" x14ac:dyDescent="0.2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customHeight="1" outlineLevel="2" x14ac:dyDescent="0.25">
      <c r="A557" s="106"/>
      <c r="B557" s="97"/>
      <c r="C557" s="18"/>
      <c r="D557" s="18"/>
      <c r="E557" s="18"/>
      <c r="F557" s="14"/>
      <c r="G557" s="93"/>
      <c r="H557" s="93" t="s">
        <v>770</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customHeight="1" outlineLevel="2" x14ac:dyDescent="0.2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customHeight="1" outlineLevel="2" x14ac:dyDescent="0.2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customHeight="1" outlineLevel="2" x14ac:dyDescent="0.2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customHeight="1" outlineLevel="2" x14ac:dyDescent="0.2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customHeight="1" outlineLevel="2" x14ac:dyDescent="0.2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customHeight="1" outlineLevel="2" x14ac:dyDescent="0.2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customHeight="1" outlineLevel="2" x14ac:dyDescent="0.2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customHeight="1" outlineLevel="2" x14ac:dyDescent="0.2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customHeight="1" outlineLevel="2" x14ac:dyDescent="0.2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customHeight="1" outlineLevel="2" x14ac:dyDescent="0.25">
      <c r="A567" s="106"/>
      <c r="B567" s="97"/>
      <c r="C567" s="18"/>
      <c r="D567" s="18"/>
      <c r="E567" s="18"/>
      <c r="F567" s="14"/>
      <c r="G567" s="93"/>
      <c r="H567" s="93" t="s">
        <v>771</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customHeight="1" outlineLevel="2" x14ac:dyDescent="0.2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customHeight="1" outlineLevel="2" x14ac:dyDescent="0.2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customHeight="1" outlineLevel="2" x14ac:dyDescent="0.2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customHeight="1" outlineLevel="2" x14ac:dyDescent="0.2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customHeight="1" outlineLevel="2" x14ac:dyDescent="0.2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customHeight="1" outlineLevel="2" x14ac:dyDescent="0.2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customHeight="1" outlineLevel="2" x14ac:dyDescent="0.2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customHeight="1" outlineLevel="2" x14ac:dyDescent="0.2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customHeight="1" outlineLevel="2" x14ac:dyDescent="0.2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customHeight="1" outlineLevel="2" x14ac:dyDescent="0.25">
      <c r="A577" s="106"/>
      <c r="B577" s="97"/>
      <c r="C577" s="18"/>
      <c r="D577" s="18"/>
      <c r="E577" s="18"/>
      <c r="F577" s="14"/>
      <c r="G577" s="93"/>
      <c r="H577" s="93" t="s">
        <v>772</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customHeight="1" outlineLevel="2" x14ac:dyDescent="0.2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customHeight="1" outlineLevel="2" x14ac:dyDescent="0.2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customHeight="1" outlineLevel="2" x14ac:dyDescent="0.2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customHeight="1" outlineLevel="2" x14ac:dyDescent="0.2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customHeight="1" outlineLevel="2" x14ac:dyDescent="0.2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customHeight="1" outlineLevel="2" x14ac:dyDescent="0.2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customHeight="1" outlineLevel="2" x14ac:dyDescent="0.2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customHeight="1" outlineLevel="2" x14ac:dyDescent="0.2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customHeight="1" outlineLevel="2" x14ac:dyDescent="0.2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customHeight="1" outlineLevel="2" x14ac:dyDescent="0.25">
      <c r="A587" s="106"/>
      <c r="B587" s="97"/>
      <c r="C587" s="18"/>
      <c r="D587" s="18"/>
      <c r="E587" s="18"/>
      <c r="F587" s="14"/>
      <c r="G587" s="93"/>
      <c r="H587" s="93" t="s">
        <v>773</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customHeight="1" outlineLevel="2" x14ac:dyDescent="0.2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customHeight="1" outlineLevel="2" x14ac:dyDescent="0.2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customHeight="1" outlineLevel="2" x14ac:dyDescent="0.2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customHeight="1" outlineLevel="2" x14ac:dyDescent="0.2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customHeight="1" outlineLevel="2" x14ac:dyDescent="0.2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customHeight="1" outlineLevel="2" x14ac:dyDescent="0.2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customHeight="1" outlineLevel="2" x14ac:dyDescent="0.2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customHeight="1" outlineLevel="2" x14ac:dyDescent="0.2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customHeight="1" outlineLevel="2" x14ac:dyDescent="0.2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customHeight="1" outlineLevel="2" x14ac:dyDescent="0.25">
      <c r="A597" s="106"/>
      <c r="B597" s="97"/>
      <c r="C597" s="18"/>
      <c r="D597" s="18"/>
      <c r="E597" s="18"/>
      <c r="F597" s="14"/>
      <c r="G597" s="93"/>
      <c r="H597" s="93" t="s">
        <v>774</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customHeight="1" outlineLevel="2" x14ac:dyDescent="0.2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customHeight="1" outlineLevel="2" x14ac:dyDescent="0.2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customHeight="1" outlineLevel="2" x14ac:dyDescent="0.2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customHeight="1" outlineLevel="2" x14ac:dyDescent="0.2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customHeight="1" outlineLevel="2" x14ac:dyDescent="0.2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customHeight="1" outlineLevel="2" x14ac:dyDescent="0.2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customHeight="1" outlineLevel="2" x14ac:dyDescent="0.2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customHeight="1" outlineLevel="2" x14ac:dyDescent="0.2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customHeight="1" outlineLevel="2" x14ac:dyDescent="0.2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35" customHeight="1" outlineLevel="2" x14ac:dyDescent="0.25">
      <c r="A607" s="106"/>
      <c r="B607" s="97"/>
      <c r="C607" s="18"/>
      <c r="D607" s="18"/>
      <c r="E607" s="18"/>
      <c r="F607" s="14"/>
      <c r="G607" s="93"/>
      <c r="H607" s="93" t="s">
        <v>775</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35" customHeight="1" outlineLevel="2" x14ac:dyDescent="0.2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35" customHeight="1" outlineLevel="2" x14ac:dyDescent="0.2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35" customHeight="1" outlineLevel="2" x14ac:dyDescent="0.2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35" customHeight="1" outlineLevel="2" x14ac:dyDescent="0.2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35" customHeight="1" outlineLevel="2" x14ac:dyDescent="0.2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35" customHeight="1" outlineLevel="2" x14ac:dyDescent="0.2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35" customHeight="1" outlineLevel="2" x14ac:dyDescent="0.2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35" customHeight="1" outlineLevel="2" x14ac:dyDescent="0.2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35" customHeight="1" outlineLevel="2" x14ac:dyDescent="0.2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x14ac:dyDescent="0.2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collapsed="1" x14ac:dyDescent="0.25">
      <c r="A623" s="106"/>
      <c r="B623" s="97"/>
      <c r="C623" s="13"/>
      <c r="D623" s="13">
        <v>0</v>
      </c>
      <c r="E623" s="13" t="s">
        <v>1</v>
      </c>
      <c r="F623" s="71"/>
      <c r="G623" s="72" t="s">
        <v>986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832" t="s">
        <v>989</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x14ac:dyDescent="0.2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G633" s="88"/>
      <c r="H633" s="88"/>
      <c r="I633" s="103" t="s">
        <v>987</v>
      </c>
      <c r="J633" s="88"/>
      <c r="K633" s="88"/>
      <c r="L633" s="88" t="s">
        <v>1008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G634" s="88"/>
      <c r="H634" s="88"/>
      <c r="I634" s="103" t="s">
        <v>988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0999999999999996" customHeight="1" outlineLevel="1" x14ac:dyDescent="0.2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collapsed="1" x14ac:dyDescent="0.2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8"/>
      <c r="G647" s="23"/>
      <c r="H647" s="23"/>
      <c r="I647" s="23"/>
      <c r="J647" s="23"/>
      <c r="K647" s="23"/>
      <c r="L647" s="18"/>
      <c r="M647" s="143"/>
      <c r="N647" s="47" t="s">
        <v>811</v>
      </c>
      <c r="O647" s="143"/>
      <c r="P647" s="47" t="s">
        <v>808</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8"/>
      <c r="G648" s="18"/>
      <c r="H648" s="18"/>
      <c r="I648" s="18"/>
      <c r="J648" s="18"/>
      <c r="K648" s="18"/>
      <c r="L648" s="18"/>
      <c r="M648" s="18"/>
      <c r="N648" s="47" t="s">
        <v>810</v>
      </c>
      <c r="O648" s="18"/>
      <c r="P648" s="47" t="s">
        <v>809</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8"/>
      <c r="G649" s="24"/>
      <c r="H649" s="24"/>
      <c r="I649" s="24"/>
      <c r="J649" s="24"/>
      <c r="K649" s="24"/>
      <c r="L649" s="24"/>
      <c r="M649" s="24"/>
      <c r="N649" s="24" t="s">
        <v>784</v>
      </c>
      <c r="O649" s="24"/>
      <c r="P649" s="24" t="s">
        <v>785</v>
      </c>
      <c r="Q649" s="23"/>
      <c r="R649" s="24"/>
      <c r="S649" s="101" t="s">
        <v>190</v>
      </c>
      <c r="T649" s="101"/>
      <c r="U649" s="24"/>
      <c r="V649" s="25" t="s">
        <v>184</v>
      </c>
      <c r="W649" s="25"/>
      <c r="X649" s="25"/>
      <c r="Y649" s="25"/>
      <c r="Z649" s="25"/>
      <c r="AA649" s="25"/>
      <c r="AB649" s="25"/>
      <c r="AC649" s="243" t="s">
        <v>863</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8"/>
      <c r="G650" s="18"/>
      <c r="H650" s="18" t="s">
        <v>781</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786</v>
      </c>
      <c r="AD650" s="25" t="s">
        <v>864</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0999999999999996" customHeight="1" outlineLevel="1" x14ac:dyDescent="0.2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0999999999999996"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1" x14ac:dyDescent="0.25">
      <c r="A653" s="106"/>
      <c r="B653" s="97"/>
      <c r="C653" s="18"/>
      <c r="D653" s="18"/>
      <c r="E653" s="18"/>
      <c r="F653" s="14"/>
      <c r="H653" s="108" t="s">
        <v>796</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1" x14ac:dyDescent="0.2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1" x14ac:dyDescent="0.2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1" x14ac:dyDescent="0.2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0.68</v>
      </c>
      <c r="T656" s="546">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1" x14ac:dyDescent="0.2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0.70000000000000007</v>
      </c>
      <c r="T657" s="546">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1" x14ac:dyDescent="0.2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1" x14ac:dyDescent="0.2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1" x14ac:dyDescent="0.2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1" x14ac:dyDescent="0.2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1" x14ac:dyDescent="0.2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customHeight="1" outlineLevel="2" x14ac:dyDescent="0.2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customHeight="1" outlineLevel="2" x14ac:dyDescent="0.2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customHeight="1" outlineLevel="2" x14ac:dyDescent="0.2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customHeight="1" outlineLevel="2" x14ac:dyDescent="0.2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customHeight="1" outlineLevel="2" x14ac:dyDescent="0.2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customHeight="1" outlineLevel="2" x14ac:dyDescent="0.2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customHeight="1" outlineLevel="2" x14ac:dyDescent="0.2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customHeight="1" outlineLevel="2" x14ac:dyDescent="0.2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customHeight="1" outlineLevel="2" x14ac:dyDescent="0.2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customHeight="1" outlineLevel="2" x14ac:dyDescent="0.2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customHeight="1" outlineLevel="2" x14ac:dyDescent="0.25">
      <c r="A673" s="106"/>
      <c r="B673" s="97"/>
      <c r="C673" s="18"/>
      <c r="D673" s="18"/>
      <c r="E673" s="18"/>
      <c r="F673" s="14"/>
      <c r="H673" s="108" t="s">
        <v>768</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customHeight="1" outlineLevel="2" x14ac:dyDescent="0.2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customHeight="1" outlineLevel="2" x14ac:dyDescent="0.2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customHeight="1" outlineLevel="2" x14ac:dyDescent="0.2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customHeight="1" outlineLevel="2" x14ac:dyDescent="0.2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customHeight="1" outlineLevel="2" x14ac:dyDescent="0.2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customHeight="1" outlineLevel="2" x14ac:dyDescent="0.2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customHeight="1" outlineLevel="2" x14ac:dyDescent="0.2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customHeight="1" outlineLevel="2" x14ac:dyDescent="0.2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customHeight="1" outlineLevel="2" x14ac:dyDescent="0.2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customHeight="1" outlineLevel="2" x14ac:dyDescent="0.25">
      <c r="A683" s="106"/>
      <c r="B683" s="97"/>
      <c r="C683" s="18"/>
      <c r="D683" s="18"/>
      <c r="E683" s="18"/>
      <c r="F683" s="14"/>
      <c r="H683" s="108" t="s">
        <v>769</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customHeight="1" outlineLevel="2" x14ac:dyDescent="0.2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customHeight="1" outlineLevel="2" x14ac:dyDescent="0.2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customHeight="1" outlineLevel="2" x14ac:dyDescent="0.2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customHeight="1" outlineLevel="2" x14ac:dyDescent="0.2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customHeight="1" outlineLevel="2" x14ac:dyDescent="0.2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customHeight="1" outlineLevel="2" x14ac:dyDescent="0.2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customHeight="1" outlineLevel="2" x14ac:dyDescent="0.2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customHeight="1" outlineLevel="2" x14ac:dyDescent="0.2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customHeight="1" outlineLevel="2" x14ac:dyDescent="0.2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customHeight="1" outlineLevel="2" x14ac:dyDescent="0.25">
      <c r="A693" s="106"/>
      <c r="B693" s="97"/>
      <c r="C693" s="18"/>
      <c r="D693" s="18"/>
      <c r="E693" s="18"/>
      <c r="F693" s="14"/>
      <c r="H693" s="108" t="s">
        <v>770</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customHeight="1" outlineLevel="2" x14ac:dyDescent="0.2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customHeight="1" outlineLevel="2" x14ac:dyDescent="0.2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customHeight="1" outlineLevel="2" x14ac:dyDescent="0.2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customHeight="1" outlineLevel="2" x14ac:dyDescent="0.2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customHeight="1" outlineLevel="2" x14ac:dyDescent="0.2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customHeight="1" outlineLevel="2" x14ac:dyDescent="0.2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customHeight="1" outlineLevel="2" x14ac:dyDescent="0.2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customHeight="1" outlineLevel="2" x14ac:dyDescent="0.2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customHeight="1" outlineLevel="2" x14ac:dyDescent="0.2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customHeight="1" outlineLevel="2" x14ac:dyDescent="0.25">
      <c r="A703" s="106"/>
      <c r="B703" s="97"/>
      <c r="C703" s="18"/>
      <c r="D703" s="18"/>
      <c r="E703" s="18"/>
      <c r="F703" s="14"/>
      <c r="H703" s="108" t="s">
        <v>771</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customHeight="1" outlineLevel="2" x14ac:dyDescent="0.2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customHeight="1" outlineLevel="2" x14ac:dyDescent="0.2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customHeight="1" outlineLevel="2" x14ac:dyDescent="0.2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customHeight="1" outlineLevel="2" x14ac:dyDescent="0.2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customHeight="1" outlineLevel="2" x14ac:dyDescent="0.2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customHeight="1" outlineLevel="2" x14ac:dyDescent="0.2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customHeight="1" outlineLevel="2" x14ac:dyDescent="0.2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customHeight="1" outlineLevel="2" x14ac:dyDescent="0.2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customHeight="1" outlineLevel="2" x14ac:dyDescent="0.2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customHeight="1" outlineLevel="2" x14ac:dyDescent="0.25">
      <c r="A713" s="106"/>
      <c r="B713" s="97"/>
      <c r="C713" s="18"/>
      <c r="D713" s="18"/>
      <c r="E713" s="18"/>
      <c r="F713" s="14"/>
      <c r="H713" s="108" t="s">
        <v>772</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customHeight="1" outlineLevel="2" x14ac:dyDescent="0.2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customHeight="1" outlineLevel="2" x14ac:dyDescent="0.2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customHeight="1" outlineLevel="2" x14ac:dyDescent="0.2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customHeight="1" outlineLevel="2" x14ac:dyDescent="0.2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customHeight="1" outlineLevel="2" x14ac:dyDescent="0.2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customHeight="1" outlineLevel="2" x14ac:dyDescent="0.2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customHeight="1" outlineLevel="2" x14ac:dyDescent="0.2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customHeight="1" outlineLevel="2" x14ac:dyDescent="0.2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customHeight="1" outlineLevel="2" x14ac:dyDescent="0.2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customHeight="1" outlineLevel="2" x14ac:dyDescent="0.25">
      <c r="A723" s="106"/>
      <c r="B723" s="97"/>
      <c r="C723" s="18"/>
      <c r="D723" s="18"/>
      <c r="E723" s="18"/>
      <c r="F723" s="14"/>
      <c r="H723" s="108" t="s">
        <v>773</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customHeight="1" outlineLevel="2" x14ac:dyDescent="0.2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customHeight="1" outlineLevel="2" x14ac:dyDescent="0.2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customHeight="1" outlineLevel="2" x14ac:dyDescent="0.2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customHeight="1" outlineLevel="2" x14ac:dyDescent="0.2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customHeight="1" outlineLevel="2" x14ac:dyDescent="0.2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customHeight="1" outlineLevel="2" x14ac:dyDescent="0.2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customHeight="1" outlineLevel="2" x14ac:dyDescent="0.2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customHeight="1" outlineLevel="2" x14ac:dyDescent="0.2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customHeight="1" outlineLevel="2" x14ac:dyDescent="0.2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customHeight="1" outlineLevel="2" x14ac:dyDescent="0.25">
      <c r="A733" s="106"/>
      <c r="B733" s="97"/>
      <c r="C733" s="18"/>
      <c r="D733" s="18"/>
      <c r="E733" s="18"/>
      <c r="F733" s="14"/>
      <c r="H733" s="108" t="s">
        <v>774</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customHeight="1" outlineLevel="2" x14ac:dyDescent="0.2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customHeight="1" outlineLevel="2" x14ac:dyDescent="0.2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customHeight="1" outlineLevel="2" x14ac:dyDescent="0.2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customHeight="1" outlineLevel="2" x14ac:dyDescent="0.2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customHeight="1" outlineLevel="2" x14ac:dyDescent="0.2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customHeight="1" outlineLevel="2" x14ac:dyDescent="0.2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customHeight="1" outlineLevel="2" x14ac:dyDescent="0.2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customHeight="1" outlineLevel="2" x14ac:dyDescent="0.2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customHeight="1" outlineLevel="2" x14ac:dyDescent="0.2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customHeight="1" outlineLevel="2" x14ac:dyDescent="0.25">
      <c r="A743" s="106"/>
      <c r="B743" s="97"/>
      <c r="C743" s="18"/>
      <c r="D743" s="18"/>
      <c r="E743" s="18"/>
      <c r="F743" s="14"/>
      <c r="H743" s="108" t="s">
        <v>775</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customHeight="1" outlineLevel="2" x14ac:dyDescent="0.2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customHeight="1" outlineLevel="2" x14ac:dyDescent="0.2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35" customHeight="1" outlineLevel="2" x14ac:dyDescent="0.2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35" customHeight="1" outlineLevel="2" x14ac:dyDescent="0.2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35" customHeight="1" outlineLevel="2" x14ac:dyDescent="0.2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35" customHeight="1" outlineLevel="2" x14ac:dyDescent="0.2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35" customHeight="1" outlineLevel="2" x14ac:dyDescent="0.2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35" customHeight="1" outlineLevel="2" x14ac:dyDescent="0.2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35" customHeight="1" outlineLevel="2" x14ac:dyDescent="0.2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35" customHeight="1" outlineLevel="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0999999999999996" customHeight="1" outlineLevel="1" x14ac:dyDescent="0.2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0999999999999996"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0999999999999996"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35" customHeight="1" outlineLevel="1" collapsed="1" x14ac:dyDescent="0.2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35" customHeight="1" outlineLevel="1" x14ac:dyDescent="0.2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35"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35"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35"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35"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35" customHeight="1" outlineLevel="1" x14ac:dyDescent="0.2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35" customHeight="1" outlineLevel="1" x14ac:dyDescent="0.2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0999999999999996" customHeight="1" outlineLevel="1" x14ac:dyDescent="0.2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0999999999999996"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35" customHeight="1" outlineLevel="1" x14ac:dyDescent="0.25">
      <c r="A772" s="7"/>
      <c r="B772" s="97"/>
      <c r="C772" s="18"/>
      <c r="D772" s="18"/>
      <c r="E772" s="18"/>
      <c r="F772" s="14"/>
      <c r="H772" s="35"/>
      <c r="I772" s="35"/>
      <c r="J772" s="30"/>
      <c r="K772" s="33"/>
      <c r="L772" s="33" t="s">
        <v>353</v>
      </c>
      <c r="M772" s="105" t="s">
        <v>366</v>
      </c>
      <c r="N772" s="105" t="s">
        <v>56</v>
      </c>
      <c r="O772" s="105" t="s">
        <v>57</v>
      </c>
      <c r="P772" s="105" t="s">
        <v>58</v>
      </c>
      <c r="Q772" s="105" t="s">
        <v>59</v>
      </c>
      <c r="R772" s="105" t="s">
        <v>857</v>
      </c>
      <c r="S772" s="105" t="s">
        <v>858</v>
      </c>
      <c r="T772" s="105" t="s">
        <v>859</v>
      </c>
      <c r="U772" s="105" t="s">
        <v>1097</v>
      </c>
      <c r="V772" s="93"/>
      <c r="W772" s="93"/>
      <c r="X772" s="93"/>
      <c r="Y772" s="93"/>
      <c r="Z772" s="93"/>
      <c r="AA772" s="14"/>
      <c r="AB772" s="14"/>
      <c r="AC772" s="14"/>
      <c r="AD772" s="14"/>
      <c r="AE772" s="17"/>
      <c r="AF772" s="9"/>
    </row>
    <row r="773" spans="1:58" ht="13.35" customHeight="1" outlineLevel="1" x14ac:dyDescent="0.25">
      <c r="A773" s="7"/>
      <c r="B773" s="97"/>
      <c r="C773" s="18"/>
      <c r="D773" s="18"/>
      <c r="E773" s="18"/>
      <c r="F773" s="14"/>
      <c r="H773" s="35"/>
      <c r="I773" s="35"/>
      <c r="K773" t="s">
        <v>796</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35" customHeight="1" outlineLevel="1" x14ac:dyDescent="0.2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35" customHeight="1" outlineLevel="1" x14ac:dyDescent="0.2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35" customHeight="1" outlineLevel="1" x14ac:dyDescent="0.2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35" customHeight="1" outlineLevel="1" x14ac:dyDescent="0.2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35" customHeight="1" outlineLevel="1" x14ac:dyDescent="0.2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35" customHeight="1" outlineLevel="1" x14ac:dyDescent="0.2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35" customHeight="1" outlineLevel="1" x14ac:dyDescent="0.2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35" customHeight="1" outlineLevel="1" x14ac:dyDescent="0.2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35" customHeight="1" outlineLevel="1" x14ac:dyDescent="0.2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35" customHeight="1" outlineLevel="2" x14ac:dyDescent="0.2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customHeight="1" outlineLevel="2" x14ac:dyDescent="0.2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customHeight="1" outlineLevel="2" x14ac:dyDescent="0.2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customHeight="1" outlineLevel="2" x14ac:dyDescent="0.2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customHeight="1" outlineLevel="2" x14ac:dyDescent="0.2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customHeight="1" outlineLevel="2" x14ac:dyDescent="0.2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customHeight="1" outlineLevel="2" x14ac:dyDescent="0.2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customHeight="1" outlineLevel="2" x14ac:dyDescent="0.2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customHeight="1" outlineLevel="2" x14ac:dyDescent="0.2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customHeight="1" outlineLevel="2" x14ac:dyDescent="0.2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customHeight="1" outlineLevel="2" x14ac:dyDescent="0.25">
      <c r="A793" s="106"/>
      <c r="B793" s="97"/>
      <c r="C793" s="18"/>
      <c r="D793" s="18"/>
      <c r="E793" s="18"/>
      <c r="F793" s="14"/>
      <c r="G793" s="88"/>
      <c r="H793" s="88"/>
      <c r="K793" s="103" t="s">
        <v>768</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customHeight="1" outlineLevel="2" x14ac:dyDescent="0.2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customHeight="1" outlineLevel="2" x14ac:dyDescent="0.2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customHeight="1" outlineLevel="2" x14ac:dyDescent="0.2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customHeight="1" outlineLevel="2" x14ac:dyDescent="0.2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customHeight="1" outlineLevel="2" x14ac:dyDescent="0.2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customHeight="1" outlineLevel="2" x14ac:dyDescent="0.2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customHeight="1" outlineLevel="2" x14ac:dyDescent="0.2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customHeight="1" outlineLevel="2" x14ac:dyDescent="0.2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customHeight="1" outlineLevel="2" x14ac:dyDescent="0.2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customHeight="1" outlineLevel="2" x14ac:dyDescent="0.25">
      <c r="A803" s="106"/>
      <c r="B803" s="97"/>
      <c r="C803" s="18"/>
      <c r="D803" s="18"/>
      <c r="E803" s="18"/>
      <c r="F803" s="14"/>
      <c r="G803" s="88"/>
      <c r="H803" s="88"/>
      <c r="K803" s="103" t="s">
        <v>769</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customHeight="1" outlineLevel="2" x14ac:dyDescent="0.2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customHeight="1" outlineLevel="2" x14ac:dyDescent="0.2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customHeight="1" outlineLevel="2" x14ac:dyDescent="0.2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customHeight="1" outlineLevel="2" x14ac:dyDescent="0.2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customHeight="1" outlineLevel="2" x14ac:dyDescent="0.2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customHeight="1" outlineLevel="2" x14ac:dyDescent="0.2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customHeight="1" outlineLevel="2" x14ac:dyDescent="0.2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customHeight="1" outlineLevel="2" x14ac:dyDescent="0.2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customHeight="1" outlineLevel="2" x14ac:dyDescent="0.2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customHeight="1" outlineLevel="2" x14ac:dyDescent="0.25">
      <c r="A813" s="106"/>
      <c r="B813" s="97"/>
      <c r="C813" s="18"/>
      <c r="D813" s="18"/>
      <c r="E813" s="18"/>
      <c r="F813" s="14"/>
      <c r="G813" s="88"/>
      <c r="H813" s="88"/>
      <c r="K813" s="103" t="s">
        <v>770</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customHeight="1" outlineLevel="2" x14ac:dyDescent="0.2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customHeight="1" outlineLevel="2" x14ac:dyDescent="0.2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customHeight="1" outlineLevel="2" x14ac:dyDescent="0.2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customHeight="1" outlineLevel="2" x14ac:dyDescent="0.2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customHeight="1" outlineLevel="2" x14ac:dyDescent="0.2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customHeight="1" outlineLevel="2" x14ac:dyDescent="0.2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customHeight="1" outlineLevel="2" x14ac:dyDescent="0.2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customHeight="1" outlineLevel="2" x14ac:dyDescent="0.2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customHeight="1" outlineLevel="2" x14ac:dyDescent="0.2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customHeight="1" outlineLevel="2" x14ac:dyDescent="0.25">
      <c r="A823" s="106"/>
      <c r="B823" s="97"/>
      <c r="C823" s="18"/>
      <c r="D823" s="18"/>
      <c r="E823" s="18"/>
      <c r="F823" s="14"/>
      <c r="G823" s="88"/>
      <c r="H823" s="88"/>
      <c r="K823" s="103" t="s">
        <v>771</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customHeight="1" outlineLevel="2" x14ac:dyDescent="0.2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customHeight="1" outlineLevel="2" x14ac:dyDescent="0.2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customHeight="1" outlineLevel="2" x14ac:dyDescent="0.2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customHeight="1" outlineLevel="2" x14ac:dyDescent="0.2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customHeight="1" outlineLevel="2" x14ac:dyDescent="0.2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customHeight="1" outlineLevel="2" x14ac:dyDescent="0.2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customHeight="1" outlineLevel="2" x14ac:dyDescent="0.2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customHeight="1" outlineLevel="2" x14ac:dyDescent="0.2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customHeight="1" outlineLevel="2" x14ac:dyDescent="0.2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customHeight="1" outlineLevel="2" x14ac:dyDescent="0.25">
      <c r="A833" s="106"/>
      <c r="B833" s="97"/>
      <c r="C833" s="18"/>
      <c r="D833" s="18"/>
      <c r="E833" s="18"/>
      <c r="F833" s="14"/>
      <c r="G833" s="88"/>
      <c r="H833" s="88"/>
      <c r="K833" s="103" t="s">
        <v>772</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customHeight="1" outlineLevel="2" x14ac:dyDescent="0.2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customHeight="1" outlineLevel="2" x14ac:dyDescent="0.2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customHeight="1" outlineLevel="2" x14ac:dyDescent="0.2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customHeight="1" outlineLevel="2" x14ac:dyDescent="0.2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customHeight="1" outlineLevel="2" x14ac:dyDescent="0.2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customHeight="1" outlineLevel="2" x14ac:dyDescent="0.2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customHeight="1" outlineLevel="2" x14ac:dyDescent="0.2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customHeight="1" outlineLevel="2" x14ac:dyDescent="0.2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customHeight="1" outlineLevel="2" x14ac:dyDescent="0.2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customHeight="1" outlineLevel="2" x14ac:dyDescent="0.25">
      <c r="A843" s="106"/>
      <c r="B843" s="97"/>
      <c r="C843" s="18"/>
      <c r="D843" s="18"/>
      <c r="E843" s="18"/>
      <c r="F843" s="14"/>
      <c r="G843" s="88"/>
      <c r="H843" s="88"/>
      <c r="K843" s="103" t="s">
        <v>773</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customHeight="1" outlineLevel="2" x14ac:dyDescent="0.2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customHeight="1" outlineLevel="2" x14ac:dyDescent="0.2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customHeight="1" outlineLevel="2" x14ac:dyDescent="0.2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customHeight="1" outlineLevel="2" x14ac:dyDescent="0.2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customHeight="1" outlineLevel="2" x14ac:dyDescent="0.2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customHeight="1" outlineLevel="2" x14ac:dyDescent="0.2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customHeight="1" outlineLevel="2" x14ac:dyDescent="0.2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customHeight="1" outlineLevel="2" x14ac:dyDescent="0.2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customHeight="1" outlineLevel="2" x14ac:dyDescent="0.2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customHeight="1" outlineLevel="2" x14ac:dyDescent="0.25">
      <c r="A853" s="106"/>
      <c r="B853" s="97"/>
      <c r="C853" s="18"/>
      <c r="D853" s="18"/>
      <c r="E853" s="18"/>
      <c r="F853" s="14"/>
      <c r="G853" s="88"/>
      <c r="H853" s="88"/>
      <c r="K853" s="103" t="s">
        <v>774</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customHeight="1" outlineLevel="2" x14ac:dyDescent="0.2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customHeight="1" outlineLevel="2" x14ac:dyDescent="0.2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customHeight="1" outlineLevel="2" x14ac:dyDescent="0.2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customHeight="1" outlineLevel="2" x14ac:dyDescent="0.2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customHeight="1" outlineLevel="2" x14ac:dyDescent="0.2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customHeight="1" outlineLevel="2" x14ac:dyDescent="0.2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customHeight="1" outlineLevel="2" x14ac:dyDescent="0.2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customHeight="1" outlineLevel="2" x14ac:dyDescent="0.2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customHeight="1" outlineLevel="2" x14ac:dyDescent="0.2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35" customHeight="1" outlineLevel="2" x14ac:dyDescent="0.25">
      <c r="A863" s="106"/>
      <c r="B863" s="97"/>
      <c r="C863" s="18"/>
      <c r="D863" s="18"/>
      <c r="E863" s="18"/>
      <c r="F863" s="14"/>
      <c r="G863" s="88"/>
      <c r="H863" s="88"/>
      <c r="K863" s="103" t="s">
        <v>775</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35" customHeight="1" outlineLevel="2" x14ac:dyDescent="0.2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35" customHeight="1" outlineLevel="2" x14ac:dyDescent="0.2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35" customHeight="1" outlineLevel="2" x14ac:dyDescent="0.2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35" customHeight="1" outlineLevel="2" x14ac:dyDescent="0.2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35" customHeight="1" outlineLevel="2" x14ac:dyDescent="0.2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35" customHeight="1" outlineLevel="2" x14ac:dyDescent="0.2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35" customHeight="1" outlineLevel="2" x14ac:dyDescent="0.2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35" customHeight="1" outlineLevel="2" x14ac:dyDescent="0.2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35" customHeight="1" outlineLevel="2" x14ac:dyDescent="0.2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outlineLevel="1" x14ac:dyDescent="0.2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35"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0999999999999996" customHeight="1" outlineLevel="1" x14ac:dyDescent="0.2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collapsed="1" x14ac:dyDescent="0.2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0999999999999996" customHeight="1" outlineLevel="1" x14ac:dyDescent="0.2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0999999999999996"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35" customHeight="1" outlineLevel="1" x14ac:dyDescent="0.2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35" customHeight="1" outlineLevel="1" x14ac:dyDescent="0.25">
      <c r="A895" s="106"/>
      <c r="B895" s="8"/>
      <c r="C895" s="18"/>
      <c r="D895" s="18"/>
      <c r="E895" s="18"/>
      <c r="F895" s="34"/>
      <c r="G895" s="150" t="s">
        <v>370</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35" customHeight="1" outlineLevel="1" x14ac:dyDescent="0.2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35" customHeight="1" outlineLevel="1" x14ac:dyDescent="0.2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35" customHeight="1" outlineLevel="1" x14ac:dyDescent="0.2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35" customHeight="1" outlineLevel="1" x14ac:dyDescent="0.2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35" customHeight="1" outlineLevel="1" x14ac:dyDescent="0.2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35" customHeight="1" outlineLevel="1" x14ac:dyDescent="0.2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35"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0999999999999996" customHeight="1" outlineLevel="1" x14ac:dyDescent="0.2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0999999999999996"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0999999999999996"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collapsed="1" x14ac:dyDescent="0.25">
      <c r="A910" s="106"/>
      <c r="B910" s="107"/>
      <c r="C910" s="13"/>
      <c r="D910" s="13">
        <v>9535.2401303751758</v>
      </c>
      <c r="E910" s="13" t="s">
        <v>1</v>
      </c>
      <c r="F910" s="14"/>
      <c r="G910" s="15" t="s">
        <v>868</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18"/>
      <c r="G917" s="18"/>
      <c r="H917" s="18"/>
      <c r="I917" s="18"/>
      <c r="J917" s="24" t="s">
        <v>209</v>
      </c>
      <c r="K917" s="24" t="s">
        <v>366</v>
      </c>
      <c r="L917" s="24" t="s">
        <v>56</v>
      </c>
      <c r="M917" s="24" t="s">
        <v>57</v>
      </c>
      <c r="N917" s="24" t="s">
        <v>58</v>
      </c>
      <c r="O917" s="24" t="s">
        <v>59</v>
      </c>
      <c r="P917" s="24" t="s">
        <v>857</v>
      </c>
      <c r="Q917" s="24" t="s">
        <v>858</v>
      </c>
      <c r="R917" s="24" t="s">
        <v>859</v>
      </c>
      <c r="S917" s="24" t="s">
        <v>1097</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customHeight="1" outlineLevel="1" x14ac:dyDescent="0.25">
      <c r="A918" s="106"/>
      <c r="B918" s="107"/>
      <c r="C918" s="18"/>
      <c r="D918" s="18"/>
      <c r="E918" s="18"/>
      <c r="F918" s="27"/>
      <c r="G918" s="92"/>
      <c r="H918" s="92"/>
      <c r="I918" s="92" t="s">
        <v>796</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customHeight="1" outlineLevel="1" x14ac:dyDescent="0.2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customHeight="1" outlineLevel="1" x14ac:dyDescent="0.2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customHeight="1" outlineLevel="1" x14ac:dyDescent="0.2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customHeight="1" outlineLevel="1" x14ac:dyDescent="0.2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customHeight="1" outlineLevel="1" x14ac:dyDescent="0.2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customHeight="1" outlineLevel="1" x14ac:dyDescent="0.2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customHeight="1" outlineLevel="1" x14ac:dyDescent="0.2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customHeight="1" outlineLevel="1" x14ac:dyDescent="0.2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customHeight="1" outlineLevel="1" x14ac:dyDescent="0.2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35" customHeight="1" outlineLevel="2" x14ac:dyDescent="0.2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customHeight="1" outlineLevel="2" x14ac:dyDescent="0.2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customHeight="1" outlineLevel="2" x14ac:dyDescent="0.2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customHeight="1" outlineLevel="2" x14ac:dyDescent="0.2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customHeight="1" outlineLevel="2" x14ac:dyDescent="0.2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customHeight="1" outlineLevel="2" x14ac:dyDescent="0.2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customHeight="1" outlineLevel="2" x14ac:dyDescent="0.2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customHeight="1" outlineLevel="2" x14ac:dyDescent="0.2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customHeight="1" outlineLevel="2" x14ac:dyDescent="0.2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customHeight="1" outlineLevel="2" x14ac:dyDescent="0.2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customHeight="1" outlineLevel="2" x14ac:dyDescent="0.25">
      <c r="A938" s="106"/>
      <c r="B938" s="97"/>
      <c r="C938" s="18"/>
      <c r="D938" s="18"/>
      <c r="E938" s="18"/>
      <c r="F938" s="14"/>
      <c r="G938" s="88"/>
      <c r="H938" s="88"/>
      <c r="I938" s="103" t="s">
        <v>768</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customHeight="1" outlineLevel="2" x14ac:dyDescent="0.2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customHeight="1" outlineLevel="2" x14ac:dyDescent="0.2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customHeight="1" outlineLevel="2" x14ac:dyDescent="0.2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customHeight="1" outlineLevel="2" x14ac:dyDescent="0.2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customHeight="1" outlineLevel="2" x14ac:dyDescent="0.2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customHeight="1" outlineLevel="2" x14ac:dyDescent="0.2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customHeight="1" outlineLevel="2" x14ac:dyDescent="0.2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customHeight="1" outlineLevel="2" x14ac:dyDescent="0.2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customHeight="1" outlineLevel="2" x14ac:dyDescent="0.2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customHeight="1" outlineLevel="2" x14ac:dyDescent="0.25">
      <c r="A948" s="106"/>
      <c r="B948" s="97"/>
      <c r="C948" s="18"/>
      <c r="D948" s="18"/>
      <c r="E948" s="18"/>
      <c r="F948" s="14"/>
      <c r="G948" s="88"/>
      <c r="H948" s="88"/>
      <c r="I948" s="103" t="s">
        <v>769</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customHeight="1" outlineLevel="2" x14ac:dyDescent="0.2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customHeight="1" outlineLevel="2" x14ac:dyDescent="0.2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customHeight="1" outlineLevel="2" x14ac:dyDescent="0.2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customHeight="1" outlineLevel="2" x14ac:dyDescent="0.2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customHeight="1" outlineLevel="2" x14ac:dyDescent="0.2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customHeight="1" outlineLevel="2" x14ac:dyDescent="0.2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customHeight="1" outlineLevel="2" x14ac:dyDescent="0.2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customHeight="1" outlineLevel="2" x14ac:dyDescent="0.2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customHeight="1" outlineLevel="2" x14ac:dyDescent="0.2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customHeight="1" outlineLevel="2" x14ac:dyDescent="0.25">
      <c r="A958" s="106"/>
      <c r="B958" s="97"/>
      <c r="C958" s="18"/>
      <c r="D958" s="18"/>
      <c r="E958" s="18"/>
      <c r="F958" s="14"/>
      <c r="G958" s="88"/>
      <c r="H958" s="88"/>
      <c r="I958" s="103" t="s">
        <v>770</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customHeight="1" outlineLevel="2" x14ac:dyDescent="0.2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customHeight="1" outlineLevel="2" x14ac:dyDescent="0.2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customHeight="1" outlineLevel="2" x14ac:dyDescent="0.2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customHeight="1" outlineLevel="2" x14ac:dyDescent="0.2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customHeight="1" outlineLevel="2" x14ac:dyDescent="0.2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customHeight="1" outlineLevel="2" x14ac:dyDescent="0.2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customHeight="1" outlineLevel="2" x14ac:dyDescent="0.2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customHeight="1" outlineLevel="2" x14ac:dyDescent="0.2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customHeight="1" outlineLevel="2" x14ac:dyDescent="0.2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customHeight="1" outlineLevel="2" x14ac:dyDescent="0.25">
      <c r="A968" s="106"/>
      <c r="B968" s="97"/>
      <c r="C968" s="18"/>
      <c r="D968" s="18"/>
      <c r="E968" s="18"/>
      <c r="F968" s="14"/>
      <c r="G968" s="88"/>
      <c r="H968" s="88"/>
      <c r="I968" s="103" t="s">
        <v>771</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customHeight="1" outlineLevel="2" x14ac:dyDescent="0.2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customHeight="1" outlineLevel="2" x14ac:dyDescent="0.2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customHeight="1" outlineLevel="2" x14ac:dyDescent="0.2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customHeight="1" outlineLevel="2" x14ac:dyDescent="0.2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customHeight="1" outlineLevel="2" x14ac:dyDescent="0.2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customHeight="1" outlineLevel="2" x14ac:dyDescent="0.2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customHeight="1" outlineLevel="2" x14ac:dyDescent="0.2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customHeight="1" outlineLevel="2" x14ac:dyDescent="0.2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customHeight="1" outlineLevel="2" x14ac:dyDescent="0.2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customHeight="1" outlineLevel="2" x14ac:dyDescent="0.25">
      <c r="A978" s="106"/>
      <c r="B978" s="97"/>
      <c r="C978" s="18"/>
      <c r="D978" s="18"/>
      <c r="E978" s="18"/>
      <c r="F978" s="14"/>
      <c r="G978" s="88"/>
      <c r="H978" s="88"/>
      <c r="I978" s="103" t="s">
        <v>772</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customHeight="1" outlineLevel="2" x14ac:dyDescent="0.2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customHeight="1" outlineLevel="2" x14ac:dyDescent="0.2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customHeight="1" outlineLevel="2" x14ac:dyDescent="0.2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customHeight="1" outlineLevel="2" x14ac:dyDescent="0.2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customHeight="1" outlineLevel="2" x14ac:dyDescent="0.2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customHeight="1" outlineLevel="2" x14ac:dyDescent="0.2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customHeight="1" outlineLevel="2" x14ac:dyDescent="0.2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customHeight="1" outlineLevel="2" x14ac:dyDescent="0.2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customHeight="1" outlineLevel="2" x14ac:dyDescent="0.2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customHeight="1" outlineLevel="2" x14ac:dyDescent="0.25">
      <c r="A988" s="106"/>
      <c r="B988" s="97"/>
      <c r="C988" s="18"/>
      <c r="D988" s="18"/>
      <c r="E988" s="18"/>
      <c r="F988" s="14"/>
      <c r="G988" s="88"/>
      <c r="H988" s="88"/>
      <c r="I988" s="103" t="s">
        <v>773</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customHeight="1" outlineLevel="2" x14ac:dyDescent="0.2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customHeight="1" outlineLevel="2" x14ac:dyDescent="0.2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customHeight="1" outlineLevel="2" x14ac:dyDescent="0.2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customHeight="1" outlineLevel="2" x14ac:dyDescent="0.2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customHeight="1" outlineLevel="2" x14ac:dyDescent="0.2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customHeight="1" outlineLevel="2" x14ac:dyDescent="0.2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customHeight="1" outlineLevel="2" x14ac:dyDescent="0.2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customHeight="1" outlineLevel="2" x14ac:dyDescent="0.2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customHeight="1" outlineLevel="2" x14ac:dyDescent="0.2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customHeight="1" outlineLevel="2" x14ac:dyDescent="0.25">
      <c r="A998" s="106"/>
      <c r="B998" s="97"/>
      <c r="C998" s="18"/>
      <c r="D998" s="18"/>
      <c r="E998" s="18"/>
      <c r="F998" s="14"/>
      <c r="G998" s="88"/>
      <c r="H998" s="88"/>
      <c r="I998" s="103" t="s">
        <v>774</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customHeight="1" outlineLevel="2" x14ac:dyDescent="0.2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customHeight="1" outlineLevel="2" x14ac:dyDescent="0.2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customHeight="1" outlineLevel="2" x14ac:dyDescent="0.2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customHeight="1" outlineLevel="2" x14ac:dyDescent="0.2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customHeight="1" outlineLevel="2" x14ac:dyDescent="0.2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customHeight="1" outlineLevel="2" x14ac:dyDescent="0.2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customHeight="1" outlineLevel="2" x14ac:dyDescent="0.2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customHeight="1" outlineLevel="2" x14ac:dyDescent="0.2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customHeight="1" outlineLevel="2" x14ac:dyDescent="0.2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35" customHeight="1" outlineLevel="2" x14ac:dyDescent="0.25">
      <c r="A1008" s="106"/>
      <c r="B1008" s="97"/>
      <c r="C1008" s="18"/>
      <c r="D1008" s="18"/>
      <c r="E1008" s="18"/>
      <c r="F1008" s="14"/>
      <c r="G1008" s="88"/>
      <c r="H1008" s="88"/>
      <c r="I1008" s="103" t="s">
        <v>775</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35" customHeight="1" outlineLevel="2" x14ac:dyDescent="0.2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35" customHeight="1" outlineLevel="2" x14ac:dyDescent="0.2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35" customHeight="1" outlineLevel="2" x14ac:dyDescent="0.2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35" customHeight="1" outlineLevel="2" x14ac:dyDescent="0.2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35" customHeight="1" outlineLevel="2" x14ac:dyDescent="0.2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35" customHeight="1" outlineLevel="2" x14ac:dyDescent="0.2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35" customHeight="1" outlineLevel="2" x14ac:dyDescent="0.2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35" customHeight="1" outlineLevel="2" x14ac:dyDescent="0.2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35" customHeight="1" outlineLevel="2" x14ac:dyDescent="0.2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outlineLevel="1" x14ac:dyDescent="0.2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0999999999999996"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0999999999999996"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0999999999999996"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collapsed="1" x14ac:dyDescent="0.25">
      <c r="A1026" s="106"/>
      <c r="B1026" s="97"/>
      <c r="C1026" s="13"/>
      <c r="D1026" s="13">
        <v>0</v>
      </c>
      <c r="E1026" s="13" t="s">
        <v>1</v>
      </c>
      <c r="F1026" s="71"/>
      <c r="G1026" s="72" t="s">
        <v>724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3"/>
      <c r="D1027" s="13"/>
      <c r="E1027" s="18"/>
      <c r="F1027" s="75"/>
      <c r="G1027" s="76" t="s">
        <v>728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v>1</v>
      </c>
      <c r="D1029" s="13"/>
      <c r="E1029" s="18"/>
      <c r="F1029" s="81"/>
      <c r="G1029" s="82" t="s">
        <v>912</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8"/>
      <c r="G1030" s="23"/>
      <c r="H1030" s="23"/>
      <c r="I1030" s="23"/>
      <c r="J1030" s="23"/>
      <c r="K1030" s="23"/>
      <c r="L1030" s="23"/>
      <c r="M1030" s="473" t="s">
        <v>726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8"/>
      <c r="G1031" s="18"/>
      <c r="H1031" s="18"/>
      <c r="I1031" s="18"/>
      <c r="J1031" s="18"/>
      <c r="K1031" s="18"/>
      <c r="L1031" s="23"/>
      <c r="M1031" s="473" t="s">
        <v>725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8"/>
      <c r="G1032" s="18"/>
      <c r="H1032" s="18"/>
      <c r="I1032" s="18"/>
      <c r="J1032" s="18"/>
      <c r="K1032" s="18"/>
      <c r="L1032" s="23"/>
      <c r="M1032" s="101" t="s">
        <v>886</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103"/>
      <c r="H1037" s="103"/>
      <c r="I1037" s="88"/>
      <c r="J1037" s="88"/>
      <c r="K1037" s="501" t="s">
        <v>369</v>
      </c>
      <c r="L1037" s="225">
        <v>0.5</v>
      </c>
      <c r="M1037" s="470">
        <v>10.5</v>
      </c>
      <c r="N1037" s="470">
        <v>11</v>
      </c>
      <c r="O1037" s="470">
        <v>11.5</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35" customHeight="1" outlineLevel="1" x14ac:dyDescent="0.25">
      <c r="A1038" s="106"/>
      <c r="B1038" s="97"/>
      <c r="C1038" s="18"/>
      <c r="D1038" s="18"/>
      <c r="E1038" s="18"/>
      <c r="F1038" s="14"/>
      <c r="G1038" s="103"/>
      <c r="H1038" s="103"/>
      <c r="I1038" s="88"/>
      <c r="J1038" s="88"/>
      <c r="K1038" s="501" t="s">
        <v>370</v>
      </c>
      <c r="L1038" s="225">
        <v>0.5</v>
      </c>
      <c r="M1038" s="470">
        <v>11</v>
      </c>
      <c r="N1038" s="470">
        <v>11.5</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35" customHeight="1" outlineLevel="1" x14ac:dyDescent="0.25">
      <c r="A1039" s="106"/>
      <c r="B1039" s="97"/>
      <c r="C1039" s="18"/>
      <c r="D1039" s="18"/>
      <c r="E1039" s="18"/>
      <c r="F1039" s="14"/>
      <c r="G1039" s="103"/>
      <c r="H1039" s="103"/>
      <c r="I1039" s="88"/>
      <c r="J1039" s="88"/>
      <c r="K1039" s="501" t="s">
        <v>371</v>
      </c>
      <c r="L1039" s="225">
        <v>0.5</v>
      </c>
      <c r="M1039" s="470">
        <v>10</v>
      </c>
      <c r="N1039" s="470">
        <v>11</v>
      </c>
      <c r="O1039" s="470">
        <v>12</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35" customHeight="1" outlineLevel="1" x14ac:dyDescent="0.2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35" customHeight="1" outlineLevel="1" x14ac:dyDescent="0.2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35" customHeight="1" outlineLevel="1" x14ac:dyDescent="0.2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35" customHeight="1" outlineLevel="1" x14ac:dyDescent="0.2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35" customHeight="1" outlineLevel="1" x14ac:dyDescent="0.2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35"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35" customHeight="1" outlineLevel="1" x14ac:dyDescent="0.25">
      <c r="A1046" s="106"/>
      <c r="B1046" s="97"/>
      <c r="C1046" s="18"/>
      <c r="D1046" s="18"/>
      <c r="E1046" s="18"/>
      <c r="F1046" s="14"/>
      <c r="G1046" s="93" t="s">
        <v>887</v>
      </c>
      <c r="H1046" s="87"/>
      <c r="I1046" s="87"/>
      <c r="J1046" s="87"/>
      <c r="K1046" s="87"/>
      <c r="L1046" s="230">
        <v>6.5</v>
      </c>
      <c r="M1046" s="87" t="s">
        <v>729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35"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0999999999999996" customHeight="1" outlineLevel="1" x14ac:dyDescent="0.2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35" customHeight="1" outlineLevel="1" collapsed="1" x14ac:dyDescent="0.2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971</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368</v>
      </c>
      <c r="K24" s="743">
        <f>MIN(1,(MAX(0, Periods!U23-(K$21+K$20))+MAX(0,K$21-Periods!U22))/(Periods!U23-Periods!U22))</f>
        <v>0.2857142857142857</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369</v>
      </c>
      <c r="K25" s="743">
        <f>MIN(1,(MAX(0, Periods!U24-(K$21+K$20))+MAX(0,K$21-Periods!U23))/(Periods!U24-Periods!U23))</f>
        <v>1</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35" customHeight="1" outlineLevel="1" collapsed="1" x14ac:dyDescent="0.2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1113</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1161</v>
      </c>
      <c r="I54" s="92"/>
      <c r="J54" s="90"/>
      <c r="K54" s="221" t="s">
        <v>980</v>
      </c>
      <c r="L54" s="221"/>
      <c r="M54" s="221"/>
      <c r="N54" s="221"/>
      <c r="O54" s="221"/>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121</v>
      </c>
      <c r="I55" s="92"/>
      <c r="J55" s="90"/>
      <c r="K55" s="221" t="s">
        <v>979</v>
      </c>
      <c r="L55" s="221"/>
      <c r="M55" s="221"/>
      <c r="N55" s="221"/>
      <c r="O55" s="221"/>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124</v>
      </c>
      <c r="I57" s="92"/>
      <c r="J57" s="90"/>
      <c r="K57" s="222" t="s">
        <v>981</v>
      </c>
      <c r="L57" s="221"/>
      <c r="M57" s="221"/>
      <c r="N57" s="221"/>
      <c r="O57" s="221"/>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829" t="s">
        <v>1162</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0999999999999996" customHeight="1" outlineLevel="1" x14ac:dyDescent="0.2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35" customHeight="1" outlineLevel="1" collapsed="1" x14ac:dyDescent="0.2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127</v>
      </c>
      <c r="H74" s="24" t="s">
        <v>128</v>
      </c>
      <c r="I74" s="24"/>
      <c r="J74" s="24" t="s">
        <v>796</v>
      </c>
      <c r="K74" s="24" t="s">
        <v>380</v>
      </c>
      <c r="L74" s="24" t="s">
        <v>768</v>
      </c>
      <c r="M74" s="24" t="s">
        <v>769</v>
      </c>
      <c r="N74" s="24" t="s">
        <v>770</v>
      </c>
      <c r="O74" s="24" t="s">
        <v>771</v>
      </c>
      <c r="P74" s="24" t="s">
        <v>772</v>
      </c>
      <c r="Q74" s="24" t="s">
        <v>773</v>
      </c>
      <c r="R74" s="24" t="s">
        <v>774</v>
      </c>
      <c r="S74" s="24" t="s">
        <v>775</v>
      </c>
      <c r="T74" s="24"/>
      <c r="U74" s="24"/>
      <c r="V74" s="24"/>
      <c r="W74" s="24"/>
      <c r="X74" s="24"/>
      <c r="Y74" s="24"/>
      <c r="Z74" s="24"/>
      <c r="AA74" s="25"/>
      <c r="AB74" s="25"/>
      <c r="AC74" s="25"/>
      <c r="AD74" s="25"/>
      <c r="AE74" s="17"/>
      <c r="AF74" s="9"/>
    </row>
    <row r="75" spans="1:32" ht="5.0999999999999996" customHeight="1" outlineLevel="1" x14ac:dyDescent="0.2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794</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862</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795</v>
      </c>
      <c r="H80" s="93"/>
      <c r="I80" s="93"/>
      <c r="J80" s="100">
        <v>4.0000000000000001E-3</v>
      </c>
      <c r="K80" s="93" t="s">
        <v>985</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1091</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1092</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357</v>
      </c>
      <c r="K97" s="24" t="s">
        <v>358</v>
      </c>
      <c r="L97" s="24" t="s">
        <v>360</v>
      </c>
      <c r="M97" s="24" t="s">
        <v>361</v>
      </c>
      <c r="N97" s="24" t="s">
        <v>362</v>
      </c>
      <c r="O97" s="24" t="s">
        <v>364</v>
      </c>
      <c r="P97" s="24" t="s">
        <v>860</v>
      </c>
      <c r="Q97" s="24" t="s">
        <v>861</v>
      </c>
      <c r="R97" s="24" t="s">
        <v>1098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1093</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937</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938</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359</v>
      </c>
      <c r="J116" s="101" t="s">
        <v>940</v>
      </c>
      <c r="K116" s="101"/>
      <c r="L116" s="101"/>
      <c r="M116" s="101"/>
      <c r="N116" s="101"/>
      <c r="O116" s="101"/>
      <c r="P116" s="101"/>
      <c r="Q116" s="101"/>
      <c r="R116" s="101"/>
      <c r="S116" s="24"/>
      <c r="T116" s="101" t="s">
        <v>1102</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860</v>
      </c>
      <c r="Q117" s="24" t="s">
        <v>861</v>
      </c>
      <c r="R117" s="24" t="s">
        <v>1098</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4" t="s">
        <v>796</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4" t="s">
        <v>768</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4" t="s">
        <v>769</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4" t="s">
        <v>770</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4" t="s">
        <v>771</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4" t="s">
        <v>772</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4" t="s">
        <v>773</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4" t="s">
        <v>774</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4" t="s">
        <v>775</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1029</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1029</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1029</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1029</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860</v>
      </c>
      <c r="T162" s="128" t="s">
        <v>861</v>
      </c>
      <c r="U162" s="128" t="s">
        <v>1098</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35" customHeight="1" outlineLevel="1" collapsed="1" x14ac:dyDescent="0.25">
      <c r="A173" s="7"/>
      <c r="B173" s="97"/>
      <c r="C173" s="13"/>
      <c r="D173" s="13">
        <v>0</v>
      </c>
      <c r="E173" s="13" t="s">
        <v>1</v>
      </c>
      <c r="F173" s="71"/>
      <c r="G173" s="72" t="s">
        <v>939</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941</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1220</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35" customHeight="1" outlineLevel="1" x14ac:dyDescent="0.2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35" customHeight="1" outlineLevel="1" x14ac:dyDescent="0.2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35" customHeight="1" outlineLevel="1" x14ac:dyDescent="0.25">
      <c r="A181" s="7"/>
      <c r="B181" s="97"/>
      <c r="C181" s="18"/>
      <c r="D181" s="18"/>
      <c r="E181" s="18"/>
      <c r="F181" s="14"/>
      <c r="G181" s="735"/>
      <c r="H181" s="119" t="s">
        <v>1095</v>
      </c>
      <c r="I181" s="119" t="s">
        <v>1095</v>
      </c>
      <c r="J181" s="119" t="s">
        <v>1095</v>
      </c>
      <c r="K181" s="119" t="s">
        <v>1095</v>
      </c>
      <c r="L181" s="119" t="s">
        <v>1095</v>
      </c>
      <c r="M181" s="119" t="s">
        <v>1039</v>
      </c>
      <c r="N181" s="193">
        <v>1</v>
      </c>
      <c r="O181" s="88"/>
      <c r="P181" s="88"/>
      <c r="Q181" s="88"/>
      <c r="R181" s="88"/>
      <c r="S181" s="88"/>
      <c r="T181" s="88"/>
      <c r="U181" s="88"/>
      <c r="V181" s="88"/>
      <c r="W181" s="88"/>
      <c r="X181" s="88"/>
      <c r="Y181" s="88"/>
      <c r="Z181" s="88"/>
      <c r="AA181" s="14"/>
      <c r="AB181" s="14"/>
      <c r="AC181" s="14"/>
      <c r="AD181" s="14"/>
      <c r="AE181" s="17"/>
      <c r="AF181" s="9"/>
    </row>
    <row r="182" spans="1:84" ht="5.0999999999999996" customHeight="1" outlineLevel="1" x14ac:dyDescent="0.2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1225</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1226</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366</v>
      </c>
      <c r="K195" s="24" t="s">
        <v>56</v>
      </c>
      <c r="L195" s="24" t="s">
        <v>57</v>
      </c>
      <c r="M195" s="24" t="s">
        <v>58</v>
      </c>
      <c r="N195" s="24" t="s">
        <v>59</v>
      </c>
      <c r="O195" s="24" t="s">
        <v>857</v>
      </c>
      <c r="P195" s="24" t="s">
        <v>858</v>
      </c>
      <c r="Q195" s="24" t="s">
        <v>859</v>
      </c>
      <c r="R195" s="24" t="s">
        <v>1097</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87" t="s">
        <v>796</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488" t="s">
        <v>768</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488" t="s">
        <v>769</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488" t="s">
        <v>770</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488" t="s">
        <v>771</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488" t="s">
        <v>772</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488" t="s">
        <v>773</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488" t="s">
        <v>774</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489" t="s">
        <v>775</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0999999999999996"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0999999999999996"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35" customHeight="1" outlineLevel="1" collapsed="1" x14ac:dyDescent="0.2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35" customHeight="1" outlineLevel="1" x14ac:dyDescent="0.2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35" customHeight="1" outlineLevel="1" x14ac:dyDescent="0.25">
      <c r="A218" s="106"/>
      <c r="B218" s="97"/>
      <c r="C218" s="18"/>
      <c r="D218" s="18"/>
      <c r="E218" s="18"/>
      <c r="F218" s="18"/>
      <c r="G218" s="23"/>
      <c r="H218" s="23"/>
      <c r="I218" s="23"/>
      <c r="J218" s="23"/>
      <c r="K218" s="134" t="s">
        <v>1007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35" customHeight="1" outlineLevel="1" x14ac:dyDescent="0.25">
      <c r="A220" s="106"/>
      <c r="B220" s="97"/>
      <c r="C220" s="18"/>
      <c r="D220" s="18"/>
      <c r="E220" s="18"/>
      <c r="F220" s="18"/>
      <c r="G220" s="24"/>
      <c r="H220" s="24"/>
      <c r="I220" s="24" t="s">
        <v>439</v>
      </c>
      <c r="J220" s="24" t="s">
        <v>731</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35" customHeight="1" outlineLevel="1" x14ac:dyDescent="0.25">
      <c r="A221" s="106"/>
      <c r="B221" s="97"/>
      <c r="C221" s="18"/>
      <c r="D221" s="18"/>
      <c r="E221" s="18"/>
      <c r="F221" s="18"/>
      <c r="G221" s="24"/>
      <c r="H221" s="24"/>
      <c r="I221" s="24"/>
      <c r="J221" s="24"/>
      <c r="K221" s="24" t="s">
        <v>357</v>
      </c>
      <c r="L221" s="24" t="s">
        <v>358</v>
      </c>
      <c r="M221" s="24" t="s">
        <v>360</v>
      </c>
      <c r="N221" s="24" t="s">
        <v>361</v>
      </c>
      <c r="O221" s="24" t="s">
        <v>362</v>
      </c>
      <c r="P221" s="24" t="s">
        <v>364</v>
      </c>
      <c r="Q221" s="24" t="s">
        <v>860</v>
      </c>
      <c r="R221" s="24" t="s">
        <v>861</v>
      </c>
      <c r="S221" s="24" t="s">
        <v>1098</v>
      </c>
      <c r="T221" s="24"/>
      <c r="U221" s="24"/>
      <c r="V221" s="24" t="s">
        <v>357</v>
      </c>
      <c r="W221" s="24" t="s">
        <v>358</v>
      </c>
      <c r="X221" s="24" t="s">
        <v>360</v>
      </c>
      <c r="Y221" s="24" t="s">
        <v>361</v>
      </c>
      <c r="Z221" s="24" t="s">
        <v>362</v>
      </c>
      <c r="AA221" s="24" t="s">
        <v>364</v>
      </c>
      <c r="AB221" s="24" t="s">
        <v>860</v>
      </c>
      <c r="AC221" s="24" t="s">
        <v>861</v>
      </c>
      <c r="AD221" s="24" t="s">
        <v>1098</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35" customHeight="1" outlineLevel="1" x14ac:dyDescent="0.25">
      <c r="A222" s="106"/>
      <c r="B222" s="97"/>
      <c r="C222" s="18"/>
      <c r="D222" s="18"/>
      <c r="E222" s="18"/>
      <c r="F222" s="14"/>
      <c r="G222" s="88"/>
      <c r="H222" s="88"/>
      <c r="I222" s="103" t="s">
        <v>796</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35" customHeight="1" outlineLevel="1" x14ac:dyDescent="0.25">
      <c r="A223" s="106"/>
      <c r="B223" s="97"/>
      <c r="C223" s="18"/>
      <c r="D223" s="18"/>
      <c r="E223" s="18"/>
      <c r="F223" s="14"/>
      <c r="G223" s="88"/>
      <c r="H223" s="88"/>
      <c r="I223" s="103"/>
      <c r="J223" s="103" t="s">
        <v>368</v>
      </c>
      <c r="K223" s="245">
        <f>$O223</f>
        <v>207.25450000000001</v>
      </c>
      <c r="L223" s="245">
        <f t="shared" si="31"/>
        <v>207.25450000000001</v>
      </c>
      <c r="M223" s="245">
        <f t="shared" si="31"/>
        <v>207.25450000000001</v>
      </c>
      <c r="N223" s="245">
        <f t="shared" si="31"/>
        <v>207.25450000000001</v>
      </c>
      <c r="O223" s="136">
        <v>207.25450000000001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x14ac:dyDescent="0.25">
      <c r="A224" s="106"/>
      <c r="B224" s="97"/>
      <c r="C224" s="18"/>
      <c r="D224" s="18"/>
      <c r="E224" s="18"/>
      <c r="F224" s="14"/>
      <c r="G224" s="88"/>
      <c r="H224" s="88"/>
      <c r="I224" s="103"/>
      <c r="J224" s="103" t="s">
        <v>369</v>
      </c>
      <c r="K224" s="245">
        <f t="shared" ref="K224:N255" si="34">$O224</f>
        <v>341.66800000000001</v>
      </c>
      <c r="L224" s="245">
        <f t="shared" si="31"/>
        <v>341.66800000000001</v>
      </c>
      <c r="M224" s="245">
        <f t="shared" si="31"/>
        <v>341.66800000000001</v>
      </c>
      <c r="N224" s="245">
        <f t="shared" si="31"/>
        <v>341.66800000000001</v>
      </c>
      <c r="O224" s="136">
        <v>341.66800000000001</v>
      </c>
      <c r="P224" s="136">
        <v>0</v>
      </c>
      <c r="Q224" s="136">
        <v>0</v>
      </c>
      <c r="R224" s="136">
        <v>0</v>
      </c>
      <c r="S224" s="136">
        <v>0</v>
      </c>
      <c r="T224" s="88"/>
      <c r="U224" s="103" t="s">
        <v>131</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8"/>
      <c r="D225" s="18"/>
      <c r="E225" s="18"/>
      <c r="F225" s="14"/>
      <c r="G225" s="88"/>
      <c r="H225" s="88"/>
      <c r="I225" s="103"/>
      <c r="J225" s="103" t="s">
        <v>370</v>
      </c>
      <c r="K225" s="245">
        <f t="shared" si="34"/>
        <v>375.61450000000002</v>
      </c>
      <c r="L225" s="245">
        <f t="shared" si="31"/>
        <v>375.61450000000002</v>
      </c>
      <c r="M225" s="245">
        <f t="shared" si="31"/>
        <v>375.61450000000002</v>
      </c>
      <c r="N225" s="245">
        <f t="shared" si="31"/>
        <v>375.61450000000002</v>
      </c>
      <c r="O225" s="136">
        <v>375.61450000000002</v>
      </c>
      <c r="P225" s="136">
        <v>0</v>
      </c>
      <c r="Q225" s="136">
        <v>0</v>
      </c>
      <c r="R225" s="136">
        <v>0</v>
      </c>
      <c r="S225" s="136">
        <v>0</v>
      </c>
      <c r="T225" s="88"/>
      <c r="U225" s="103" t="s">
        <v>132</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8"/>
      <c r="E226" s="18"/>
      <c r="F226" s="14"/>
      <c r="G226" s="88"/>
      <c r="H226" s="88"/>
      <c r="I226" s="103"/>
      <c r="J226" s="103" t="s">
        <v>371</v>
      </c>
      <c r="K226" s="245">
        <f t="shared" si="34"/>
        <v>381.80349999999999</v>
      </c>
      <c r="L226" s="245">
        <f t="shared" si="31"/>
        <v>381.80349999999999</v>
      </c>
      <c r="M226" s="245">
        <f t="shared" si="31"/>
        <v>381.80349999999999</v>
      </c>
      <c r="N226" s="245">
        <f t="shared" si="31"/>
        <v>381.80349999999999</v>
      </c>
      <c r="O226" s="136">
        <v>381.80349999999999</v>
      </c>
      <c r="P226" s="136">
        <v>0</v>
      </c>
      <c r="Q226" s="136">
        <v>0</v>
      </c>
      <c r="R226" s="136">
        <v>0</v>
      </c>
      <c r="S226" s="136">
        <v>0</v>
      </c>
      <c r="T226" s="88"/>
      <c r="U226" s="103" t="s">
        <v>133</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2" x14ac:dyDescent="0.2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2" x14ac:dyDescent="0.2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2" x14ac:dyDescent="0.2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2" x14ac:dyDescent="0.2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2" x14ac:dyDescent="0.2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2" x14ac:dyDescent="0.2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2" x14ac:dyDescent="0.2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2" x14ac:dyDescent="0.2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2" x14ac:dyDescent="0.2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2" x14ac:dyDescent="0.2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customHeight="1" outlineLevel="2" x14ac:dyDescent="0.25">
      <c r="A242" s="106"/>
      <c r="B242" s="97"/>
      <c r="C242" s="18"/>
      <c r="D242" s="18"/>
      <c r="E242" s="18"/>
      <c r="F242" s="14"/>
      <c r="G242" s="88"/>
      <c r="H242" s="88"/>
      <c r="I242" s="103" t="s">
        <v>768</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customHeight="1" outlineLevel="2" x14ac:dyDescent="0.2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customHeight="1" outlineLevel="2" x14ac:dyDescent="0.2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customHeight="1" outlineLevel="2" x14ac:dyDescent="0.2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customHeight="1" outlineLevel="2" x14ac:dyDescent="0.2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customHeight="1" outlineLevel="2" x14ac:dyDescent="0.2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customHeight="1" outlineLevel="2" x14ac:dyDescent="0.2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customHeight="1" outlineLevel="2" x14ac:dyDescent="0.2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customHeight="1" outlineLevel="2" x14ac:dyDescent="0.2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customHeight="1" outlineLevel="2" x14ac:dyDescent="0.2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customHeight="1" outlineLevel="2" x14ac:dyDescent="0.25">
      <c r="A252" s="106"/>
      <c r="B252" s="97"/>
      <c r="C252" s="18"/>
      <c r="D252" s="18"/>
      <c r="E252" s="18"/>
      <c r="F252" s="14"/>
      <c r="G252" s="88"/>
      <c r="H252" s="88"/>
      <c r="I252" s="103" t="s">
        <v>769</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customHeight="1" outlineLevel="2" x14ac:dyDescent="0.2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customHeight="1" outlineLevel="2" x14ac:dyDescent="0.2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customHeight="1" outlineLevel="2" x14ac:dyDescent="0.2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customHeight="1" outlineLevel="2" x14ac:dyDescent="0.2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customHeight="1" outlineLevel="2" x14ac:dyDescent="0.2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customHeight="1" outlineLevel="2" x14ac:dyDescent="0.2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customHeight="1" outlineLevel="2" x14ac:dyDescent="0.2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customHeight="1" outlineLevel="2" x14ac:dyDescent="0.2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customHeight="1" outlineLevel="2" x14ac:dyDescent="0.2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customHeight="1" outlineLevel="2" x14ac:dyDescent="0.25">
      <c r="A262" s="106"/>
      <c r="B262" s="97"/>
      <c r="C262" s="18"/>
      <c r="D262" s="18"/>
      <c r="E262" s="18"/>
      <c r="F262" s="14"/>
      <c r="G262" s="88"/>
      <c r="H262" s="88"/>
      <c r="I262" s="103" t="s">
        <v>770</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customHeight="1" outlineLevel="2" x14ac:dyDescent="0.2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customHeight="1" outlineLevel="2" x14ac:dyDescent="0.2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customHeight="1" outlineLevel="2" x14ac:dyDescent="0.2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customHeight="1" outlineLevel="2" x14ac:dyDescent="0.2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customHeight="1" outlineLevel="2" x14ac:dyDescent="0.2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customHeight="1" outlineLevel="2" x14ac:dyDescent="0.2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customHeight="1" outlineLevel="2" x14ac:dyDescent="0.2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customHeight="1" outlineLevel="2" x14ac:dyDescent="0.2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customHeight="1" outlineLevel="2" x14ac:dyDescent="0.2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customHeight="1" outlineLevel="2" x14ac:dyDescent="0.25">
      <c r="A272" s="106"/>
      <c r="B272" s="97"/>
      <c r="C272" s="18"/>
      <c r="D272" s="18"/>
      <c r="E272" s="18"/>
      <c r="F272" s="14"/>
      <c r="G272" s="88"/>
      <c r="H272" s="88"/>
      <c r="I272" s="103" t="s">
        <v>771</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customHeight="1" outlineLevel="2" x14ac:dyDescent="0.2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customHeight="1" outlineLevel="2" x14ac:dyDescent="0.2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customHeight="1" outlineLevel="2" x14ac:dyDescent="0.2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customHeight="1" outlineLevel="2" x14ac:dyDescent="0.2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customHeight="1" outlineLevel="2" x14ac:dyDescent="0.2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customHeight="1" outlineLevel="2" x14ac:dyDescent="0.2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customHeight="1" outlineLevel="2" x14ac:dyDescent="0.2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customHeight="1" outlineLevel="2" x14ac:dyDescent="0.2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customHeight="1" outlineLevel="2" x14ac:dyDescent="0.2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customHeight="1" outlineLevel="2" x14ac:dyDescent="0.25">
      <c r="A282" s="106"/>
      <c r="B282" s="97"/>
      <c r="C282" s="18"/>
      <c r="D282" s="18"/>
      <c r="E282" s="18"/>
      <c r="F282" s="14"/>
      <c r="G282" s="88"/>
      <c r="H282" s="88"/>
      <c r="I282" s="103" t="s">
        <v>772</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customHeight="1" outlineLevel="2" x14ac:dyDescent="0.2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customHeight="1" outlineLevel="2" x14ac:dyDescent="0.2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customHeight="1" outlineLevel="2" x14ac:dyDescent="0.2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customHeight="1" outlineLevel="2" x14ac:dyDescent="0.2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customHeight="1" outlineLevel="2" x14ac:dyDescent="0.2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customHeight="1" outlineLevel="2" x14ac:dyDescent="0.2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customHeight="1" outlineLevel="2" x14ac:dyDescent="0.2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customHeight="1" outlineLevel="2" x14ac:dyDescent="0.2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customHeight="1" outlineLevel="2" x14ac:dyDescent="0.2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customHeight="1" outlineLevel="2" x14ac:dyDescent="0.25">
      <c r="A292" s="106"/>
      <c r="B292" s="97"/>
      <c r="C292" s="18"/>
      <c r="D292" s="18"/>
      <c r="E292" s="18"/>
      <c r="F292" s="14"/>
      <c r="G292" s="88"/>
      <c r="H292" s="88"/>
      <c r="I292" s="103" t="s">
        <v>773</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customHeight="1" outlineLevel="2" x14ac:dyDescent="0.2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customHeight="1" outlineLevel="2" x14ac:dyDescent="0.2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customHeight="1" outlineLevel="2" x14ac:dyDescent="0.2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customHeight="1" outlineLevel="2" x14ac:dyDescent="0.2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customHeight="1" outlineLevel="2" x14ac:dyDescent="0.2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customHeight="1" outlineLevel="2" x14ac:dyDescent="0.2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customHeight="1" outlineLevel="2" x14ac:dyDescent="0.2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customHeight="1" outlineLevel="2" x14ac:dyDescent="0.2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customHeight="1" outlineLevel="2" x14ac:dyDescent="0.2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customHeight="1" outlineLevel="2" x14ac:dyDescent="0.25">
      <c r="A302" s="106"/>
      <c r="B302" s="97"/>
      <c r="C302" s="18"/>
      <c r="D302" s="18"/>
      <c r="E302" s="18"/>
      <c r="F302" s="14"/>
      <c r="G302" s="88"/>
      <c r="H302" s="88"/>
      <c r="I302" s="103" t="s">
        <v>774</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customHeight="1" outlineLevel="2" x14ac:dyDescent="0.2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customHeight="1" outlineLevel="2" x14ac:dyDescent="0.2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customHeight="1" outlineLevel="2" x14ac:dyDescent="0.2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customHeight="1" outlineLevel="2" x14ac:dyDescent="0.2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customHeight="1" outlineLevel="2" x14ac:dyDescent="0.2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customHeight="1" outlineLevel="2" x14ac:dyDescent="0.2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customHeight="1" outlineLevel="2" x14ac:dyDescent="0.2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customHeight="1" outlineLevel="2" x14ac:dyDescent="0.2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customHeight="1" outlineLevel="2" x14ac:dyDescent="0.2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2" x14ac:dyDescent="0.25">
      <c r="A312" s="106"/>
      <c r="B312" s="97"/>
      <c r="C312" s="18"/>
      <c r="D312" s="18"/>
      <c r="E312" s="18"/>
      <c r="F312" s="14"/>
      <c r="G312" s="88"/>
      <c r="H312" s="88"/>
      <c r="I312" s="103" t="s">
        <v>775</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2" x14ac:dyDescent="0.2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2" x14ac:dyDescent="0.2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2" x14ac:dyDescent="0.2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2" x14ac:dyDescent="0.2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2" x14ac:dyDescent="0.2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customHeight="1" outlineLevel="2" x14ac:dyDescent="0.2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customHeight="1" outlineLevel="2" x14ac:dyDescent="0.2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customHeight="1" outlineLevel="2" x14ac:dyDescent="0.2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customHeight="1" outlineLevel="2" x14ac:dyDescent="0.2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2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0999999999999996"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0999999999999996"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1" collapsed="1" x14ac:dyDescent="0.2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1" x14ac:dyDescent="0.25">
      <c r="A332" s="106"/>
      <c r="B332" s="97"/>
      <c r="C332" s="18"/>
      <c r="D332" s="18"/>
      <c r="E332" s="18"/>
      <c r="F332" s="18"/>
      <c r="G332" s="23"/>
      <c r="H332" s="23"/>
      <c r="I332" s="23"/>
      <c r="J332" s="23"/>
      <c r="K332" s="134" t="s">
        <v>1007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1" x14ac:dyDescent="0.2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1" x14ac:dyDescent="0.25">
      <c r="A335" s="106"/>
      <c r="B335" s="97"/>
      <c r="C335" s="18"/>
      <c r="D335" s="18"/>
      <c r="E335" s="18"/>
      <c r="F335" s="18"/>
      <c r="G335" s="24"/>
      <c r="H335" s="24"/>
      <c r="I335" s="24"/>
      <c r="J335" s="24"/>
      <c r="K335" s="24" t="s">
        <v>357</v>
      </c>
      <c r="L335" s="24" t="s">
        <v>358</v>
      </c>
      <c r="M335" s="24" t="s">
        <v>360</v>
      </c>
      <c r="N335" s="24" t="s">
        <v>361</v>
      </c>
      <c r="O335" s="24" t="s">
        <v>362</v>
      </c>
      <c r="P335" s="24" t="s">
        <v>364</v>
      </c>
      <c r="Q335" s="24" t="s">
        <v>860</v>
      </c>
      <c r="R335" s="24" t="s">
        <v>861</v>
      </c>
      <c r="S335" s="24" t="s">
        <v>1098</v>
      </c>
      <c r="T335" s="24"/>
      <c r="U335" s="24"/>
      <c r="V335" s="24" t="s">
        <v>357</v>
      </c>
      <c r="W335" s="24" t="s">
        <v>358</v>
      </c>
      <c r="X335" s="24" t="s">
        <v>360</v>
      </c>
      <c r="Y335" s="24" t="s">
        <v>361</v>
      </c>
      <c r="Z335" s="24" t="s">
        <v>362</v>
      </c>
      <c r="AA335" s="24" t="s">
        <v>364</v>
      </c>
      <c r="AB335" s="24" t="s">
        <v>860</v>
      </c>
      <c r="AC335" s="24" t="s">
        <v>861</v>
      </c>
      <c r="AD335" s="24" t="s">
        <v>1098</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1" x14ac:dyDescent="0.25">
      <c r="A336" s="106"/>
      <c r="B336" s="97"/>
      <c r="C336" s="18"/>
      <c r="D336" s="18"/>
      <c r="E336" s="18"/>
      <c r="F336" s="14"/>
      <c r="G336" s="88"/>
      <c r="H336" s="88"/>
      <c r="I336" s="103" t="s">
        <v>796</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1" x14ac:dyDescent="0.2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x14ac:dyDescent="0.25">
      <c r="A338" s="106"/>
      <c r="B338" s="97"/>
      <c r="C338" s="18"/>
      <c r="D338" s="18"/>
      <c r="E338" s="18"/>
      <c r="F338" s="14"/>
      <c r="G338" s="88"/>
      <c r="H338" s="88"/>
      <c r="I338" s="103"/>
      <c r="J338" s="103" t="s">
        <v>131</v>
      </c>
      <c r="K338" s="245">
        <f t="shared" si="58"/>
        <v>595.13200000000006</v>
      </c>
      <c r="L338" s="245">
        <f t="shared" si="58"/>
        <v>595.13200000000006</v>
      </c>
      <c r="M338" s="245">
        <f t="shared" si="58"/>
        <v>595.13200000000006</v>
      </c>
      <c r="N338" s="245">
        <f t="shared" si="58"/>
        <v>595.13200000000006</v>
      </c>
      <c r="O338" s="136">
        <v>595.13200000000006</v>
      </c>
      <c r="P338" s="136">
        <v>0</v>
      </c>
      <c r="Q338" s="136">
        <v>0</v>
      </c>
      <c r="R338" s="136">
        <v>0</v>
      </c>
      <c r="S338" s="136">
        <v>0</v>
      </c>
      <c r="T338" s="88"/>
      <c r="U338" s="103" t="s">
        <v>131</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8"/>
      <c r="D339" s="18"/>
      <c r="E339" s="18"/>
      <c r="F339" s="14"/>
      <c r="G339" s="88"/>
      <c r="H339" s="88"/>
      <c r="I339" s="103"/>
      <c r="J339" s="103" t="s">
        <v>132</v>
      </c>
      <c r="K339" s="245">
        <f t="shared" si="58"/>
        <v>649.52549999999997</v>
      </c>
      <c r="L339" s="245">
        <f t="shared" si="58"/>
        <v>649.52549999999997</v>
      </c>
      <c r="M339" s="245">
        <f t="shared" si="58"/>
        <v>649.52549999999997</v>
      </c>
      <c r="N339" s="245">
        <f t="shared" si="58"/>
        <v>649.52549999999997</v>
      </c>
      <c r="O339" s="136">
        <v>649.52549999999997</v>
      </c>
      <c r="P339" s="136">
        <v>0</v>
      </c>
      <c r="Q339" s="136">
        <v>0</v>
      </c>
      <c r="R339" s="136">
        <v>0</v>
      </c>
      <c r="S339" s="136">
        <v>0</v>
      </c>
      <c r="T339" s="88"/>
      <c r="U339" s="103" t="s">
        <v>132</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8"/>
      <c r="E340" s="18"/>
      <c r="F340" s="14"/>
      <c r="G340" s="88"/>
      <c r="H340" s="88"/>
      <c r="I340" s="103"/>
      <c r="J340" s="103" t="s">
        <v>133</v>
      </c>
      <c r="K340" s="245">
        <f t="shared" si="58"/>
        <v>947.072</v>
      </c>
      <c r="L340" s="245">
        <f t="shared" si="58"/>
        <v>947.072</v>
      </c>
      <c r="M340" s="245">
        <f t="shared" si="58"/>
        <v>947.072</v>
      </c>
      <c r="N340" s="245">
        <f t="shared" si="58"/>
        <v>947.072</v>
      </c>
      <c r="O340" s="136">
        <v>947.072</v>
      </c>
      <c r="P340" s="136">
        <v>0</v>
      </c>
      <c r="Q340" s="136">
        <v>0</v>
      </c>
      <c r="R340" s="136">
        <v>0</v>
      </c>
      <c r="S340" s="136">
        <v>0</v>
      </c>
      <c r="T340" s="88"/>
      <c r="U340" s="103" t="s">
        <v>133</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customHeight="1" outlineLevel="2" x14ac:dyDescent="0.2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customHeight="1" outlineLevel="2" x14ac:dyDescent="0.2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customHeight="1" outlineLevel="2" x14ac:dyDescent="0.2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customHeight="1" outlineLevel="2" x14ac:dyDescent="0.2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customHeight="1" outlineLevel="2" x14ac:dyDescent="0.2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customHeight="1" outlineLevel="2" x14ac:dyDescent="0.2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customHeight="1" outlineLevel="2" x14ac:dyDescent="0.2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customHeight="1" outlineLevel="2" x14ac:dyDescent="0.2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customHeight="1" outlineLevel="2" x14ac:dyDescent="0.2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customHeight="1" outlineLevel="2" x14ac:dyDescent="0.2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customHeight="1" outlineLevel="2" x14ac:dyDescent="0.25">
      <c r="A356" s="106"/>
      <c r="B356" s="97"/>
      <c r="C356" s="18"/>
      <c r="D356" s="18"/>
      <c r="E356" s="18"/>
      <c r="F356" s="14"/>
      <c r="G356" s="88"/>
      <c r="H356" s="88"/>
      <c r="I356" s="103" t="s">
        <v>768</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customHeight="1" outlineLevel="2" x14ac:dyDescent="0.2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customHeight="1" outlineLevel="2" x14ac:dyDescent="0.2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customHeight="1" outlineLevel="2" x14ac:dyDescent="0.2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customHeight="1" outlineLevel="2" x14ac:dyDescent="0.2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customHeight="1" outlineLevel="2" x14ac:dyDescent="0.2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customHeight="1" outlineLevel="2" x14ac:dyDescent="0.2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customHeight="1" outlineLevel="2" x14ac:dyDescent="0.2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customHeight="1" outlineLevel="2" x14ac:dyDescent="0.2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customHeight="1" outlineLevel="2" x14ac:dyDescent="0.2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customHeight="1" outlineLevel="2" x14ac:dyDescent="0.25">
      <c r="A366" s="106"/>
      <c r="B366" s="97"/>
      <c r="C366" s="18"/>
      <c r="D366" s="18"/>
      <c r="E366" s="18"/>
      <c r="F366" s="14"/>
      <c r="G366" s="88"/>
      <c r="H366" s="88"/>
      <c r="I366" s="103" t="s">
        <v>769</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customHeight="1" outlineLevel="2" x14ac:dyDescent="0.2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customHeight="1" outlineLevel="2" x14ac:dyDescent="0.2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customHeight="1" outlineLevel="2" x14ac:dyDescent="0.2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customHeight="1" outlineLevel="2" x14ac:dyDescent="0.2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customHeight="1" outlineLevel="2" x14ac:dyDescent="0.2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customHeight="1" outlineLevel="2" x14ac:dyDescent="0.2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customHeight="1" outlineLevel="2" x14ac:dyDescent="0.2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customHeight="1" outlineLevel="2" x14ac:dyDescent="0.2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customHeight="1" outlineLevel="2" x14ac:dyDescent="0.2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customHeight="1" outlineLevel="2" x14ac:dyDescent="0.25">
      <c r="A376" s="106"/>
      <c r="B376" s="97"/>
      <c r="C376" s="18"/>
      <c r="D376" s="18"/>
      <c r="E376" s="18"/>
      <c r="F376" s="14"/>
      <c r="G376" s="88"/>
      <c r="H376" s="88"/>
      <c r="I376" s="103" t="s">
        <v>770</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customHeight="1" outlineLevel="2" x14ac:dyDescent="0.2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customHeight="1" outlineLevel="2" x14ac:dyDescent="0.2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customHeight="1" outlineLevel="2" x14ac:dyDescent="0.2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customHeight="1" outlineLevel="2" x14ac:dyDescent="0.2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customHeight="1" outlineLevel="2" x14ac:dyDescent="0.2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customHeight="1" outlineLevel="2" x14ac:dyDescent="0.2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customHeight="1" outlineLevel="2" x14ac:dyDescent="0.2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customHeight="1" outlineLevel="2" x14ac:dyDescent="0.2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customHeight="1" outlineLevel="2" x14ac:dyDescent="0.2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customHeight="1" outlineLevel="2" x14ac:dyDescent="0.25">
      <c r="A386" s="106"/>
      <c r="B386" s="97"/>
      <c r="C386" s="18"/>
      <c r="D386" s="18"/>
      <c r="E386" s="18"/>
      <c r="F386" s="14"/>
      <c r="G386" s="88"/>
      <c r="H386" s="88"/>
      <c r="I386" s="103" t="s">
        <v>771</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customHeight="1" outlineLevel="2" x14ac:dyDescent="0.2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customHeight="1" outlineLevel="2" x14ac:dyDescent="0.2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customHeight="1" outlineLevel="2" x14ac:dyDescent="0.2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customHeight="1" outlineLevel="2" x14ac:dyDescent="0.2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customHeight="1" outlineLevel="2" x14ac:dyDescent="0.2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customHeight="1" outlineLevel="2" x14ac:dyDescent="0.2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customHeight="1" outlineLevel="2" x14ac:dyDescent="0.2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customHeight="1" outlineLevel="2" x14ac:dyDescent="0.2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customHeight="1" outlineLevel="2" x14ac:dyDescent="0.2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customHeight="1" outlineLevel="2" x14ac:dyDescent="0.25">
      <c r="A396" s="106"/>
      <c r="B396" s="97"/>
      <c r="C396" s="18"/>
      <c r="D396" s="18"/>
      <c r="E396" s="18"/>
      <c r="F396" s="14"/>
      <c r="G396" s="88"/>
      <c r="H396" s="88"/>
      <c r="I396" s="103" t="s">
        <v>772</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customHeight="1" outlineLevel="2" x14ac:dyDescent="0.2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customHeight="1" outlineLevel="2" x14ac:dyDescent="0.2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customHeight="1" outlineLevel="2" x14ac:dyDescent="0.2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customHeight="1" outlineLevel="2" x14ac:dyDescent="0.2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customHeight="1" outlineLevel="2" x14ac:dyDescent="0.2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customHeight="1" outlineLevel="2" x14ac:dyDescent="0.2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customHeight="1" outlineLevel="2" x14ac:dyDescent="0.2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customHeight="1" outlineLevel="2" x14ac:dyDescent="0.2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customHeight="1" outlineLevel="2" x14ac:dyDescent="0.2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customHeight="1" outlineLevel="2" x14ac:dyDescent="0.25">
      <c r="A406" s="106"/>
      <c r="B406" s="97"/>
      <c r="C406" s="18"/>
      <c r="D406" s="18"/>
      <c r="E406" s="18"/>
      <c r="F406" s="14"/>
      <c r="G406" s="88"/>
      <c r="H406" s="88"/>
      <c r="I406" s="103" t="s">
        <v>773</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customHeight="1" outlineLevel="2" x14ac:dyDescent="0.2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customHeight="1" outlineLevel="2" x14ac:dyDescent="0.2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customHeight="1" outlineLevel="2" x14ac:dyDescent="0.2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customHeight="1" outlineLevel="2" x14ac:dyDescent="0.2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customHeight="1" outlineLevel="2" x14ac:dyDescent="0.2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customHeight="1" outlineLevel="2" x14ac:dyDescent="0.2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customHeight="1" outlineLevel="2" x14ac:dyDescent="0.2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customHeight="1" outlineLevel="2" x14ac:dyDescent="0.2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customHeight="1" outlineLevel="2" x14ac:dyDescent="0.2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customHeight="1" outlineLevel="2" x14ac:dyDescent="0.25">
      <c r="A416" s="106"/>
      <c r="B416" s="97"/>
      <c r="C416" s="18"/>
      <c r="D416" s="18"/>
      <c r="E416" s="18"/>
      <c r="F416" s="14"/>
      <c r="G416" s="88"/>
      <c r="H416" s="88"/>
      <c r="I416" s="103" t="s">
        <v>774</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customHeight="1" outlineLevel="2" x14ac:dyDescent="0.2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customHeight="1" outlineLevel="2" x14ac:dyDescent="0.2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customHeight="1" outlineLevel="2" x14ac:dyDescent="0.2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customHeight="1" outlineLevel="2" x14ac:dyDescent="0.2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customHeight="1" outlineLevel="2" x14ac:dyDescent="0.2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customHeight="1" outlineLevel="2" x14ac:dyDescent="0.2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customHeight="1" outlineLevel="2" x14ac:dyDescent="0.2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customHeight="1" outlineLevel="2" x14ac:dyDescent="0.2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customHeight="1" outlineLevel="2" x14ac:dyDescent="0.2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customHeight="1" outlineLevel="2" x14ac:dyDescent="0.25">
      <c r="A426" s="106"/>
      <c r="B426" s="97"/>
      <c r="C426" s="18"/>
      <c r="D426" s="18"/>
      <c r="E426" s="18"/>
      <c r="F426" s="14"/>
      <c r="G426" s="88"/>
      <c r="H426" s="88"/>
      <c r="I426" s="103" t="s">
        <v>775</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customHeight="1" outlineLevel="2" x14ac:dyDescent="0.2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customHeight="1" outlineLevel="2" x14ac:dyDescent="0.2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customHeight="1" outlineLevel="2" x14ac:dyDescent="0.2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customHeight="1" outlineLevel="2" x14ac:dyDescent="0.2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customHeight="1" outlineLevel="2" x14ac:dyDescent="0.2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customHeight="1" outlineLevel="2" x14ac:dyDescent="0.2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35" customHeight="1" outlineLevel="2" x14ac:dyDescent="0.2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35" customHeight="1" outlineLevel="2" x14ac:dyDescent="0.2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35" customHeight="1" outlineLevel="2" x14ac:dyDescent="0.2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x14ac:dyDescent="0.2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0999999999999996"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0999999999999996"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collapsed="1" x14ac:dyDescent="0.2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8"/>
      <c r="G448" s="24"/>
      <c r="H448" s="24"/>
      <c r="I448" s="24"/>
      <c r="J448" s="24"/>
      <c r="K448" s="24" t="s">
        <v>172</v>
      </c>
      <c r="L448" s="24"/>
      <c r="M448" s="24" t="s">
        <v>807</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x14ac:dyDescent="0.2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4"/>
      <c r="G453" s="88"/>
      <c r="H453" s="88"/>
      <c r="I453" s="103" t="s">
        <v>130</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4"/>
      <c r="G454" s="88"/>
      <c r="H454" s="88"/>
      <c r="I454" s="103" t="s">
        <v>131</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4"/>
      <c r="G455" s="88"/>
      <c r="H455" s="88"/>
      <c r="I455" s="103" t="s">
        <v>132</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4"/>
      <c r="G456" s="88"/>
      <c r="H456" s="88"/>
      <c r="I456" s="103" t="s">
        <v>133</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collapsed="1" x14ac:dyDescent="0.2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35" customHeight="1" outlineLevel="1" x14ac:dyDescent="0.25">
      <c r="A479" s="106"/>
      <c r="B479" s="97"/>
      <c r="C479" s="18"/>
      <c r="D479" s="18"/>
      <c r="E479" s="18"/>
      <c r="F479" s="18"/>
      <c r="G479" s="18"/>
      <c r="H479" s="18"/>
      <c r="I479" s="18"/>
      <c r="J479" s="577" t="s">
        <v>1112</v>
      </c>
      <c r="K479" s="577"/>
      <c r="L479" s="101"/>
      <c r="M479" s="101"/>
      <c r="N479" s="101"/>
      <c r="O479" s="577"/>
      <c r="P479" s="101"/>
      <c r="Q479" s="101"/>
      <c r="R479" s="101"/>
      <c r="S479" s="101"/>
      <c r="T479" s="23"/>
      <c r="U479" s="134" t="s">
        <v>783</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35" customHeight="1" outlineLevel="1" x14ac:dyDescent="0.2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35" customHeight="1" outlineLevel="1" x14ac:dyDescent="0.2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x14ac:dyDescent="0.2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x14ac:dyDescent="0.2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35" customHeight="1" outlineLevel="1" x14ac:dyDescent="0.2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35" customHeight="1" outlineLevel="1" x14ac:dyDescent="0.2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0999999999999996" customHeight="1" outlineLevel="1" x14ac:dyDescent="0.2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0999999999999996"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0999999999999996"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35" customHeight="1" outlineLevel="1" collapsed="1" x14ac:dyDescent="0.2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35" customHeight="1" outlineLevel="1" x14ac:dyDescent="0.25">
      <c r="A501" s="106"/>
      <c r="B501" s="97"/>
      <c r="C501" s="13"/>
      <c r="D501" s="13"/>
      <c r="E501" s="18"/>
      <c r="F501" s="75"/>
      <c r="G501" s="76" t="s">
        <v>804</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863</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35" customHeight="1" outlineLevel="1" x14ac:dyDescent="0.25">
      <c r="A505" s="106"/>
      <c r="B505" s="97"/>
      <c r="C505" s="18"/>
      <c r="D505" s="18"/>
      <c r="E505" s="18"/>
      <c r="F505" s="18"/>
      <c r="G505" s="18"/>
      <c r="H505" s="18"/>
      <c r="I505" s="18"/>
      <c r="J505" s="18" t="s">
        <v>803</v>
      </c>
      <c r="K505" s="18"/>
      <c r="L505" s="23"/>
      <c r="M505" s="23"/>
      <c r="N505" s="23"/>
      <c r="O505" s="23"/>
      <c r="P505" s="23"/>
      <c r="Q505" s="23"/>
      <c r="R505" s="23"/>
      <c r="S505" s="23"/>
      <c r="T505" s="24" t="s">
        <v>183</v>
      </c>
      <c r="U505" s="23"/>
      <c r="V505" s="23" t="s">
        <v>806</v>
      </c>
      <c r="W505" s="23"/>
      <c r="X505" s="24" t="s">
        <v>184</v>
      </c>
      <c r="Y505" s="24"/>
      <c r="Z505" s="25"/>
      <c r="AA505" s="25"/>
      <c r="AB505" s="25"/>
      <c r="AC505" s="563" t="s">
        <v>786</v>
      </c>
      <c r="AD505" s="563" t="s">
        <v>864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35" customHeight="1" outlineLevel="1" x14ac:dyDescent="0.25">
      <c r="A506" s="106"/>
      <c r="B506" s="97"/>
      <c r="C506" s="18"/>
      <c r="D506" s="18"/>
      <c r="E506" s="18"/>
      <c r="F506" s="18"/>
      <c r="G506" s="563"/>
      <c r="H506" s="563" t="s">
        <v>786</v>
      </c>
      <c r="I506" s="564" t="s">
        <v>152</v>
      </c>
      <c r="J506" s="564" t="s">
        <v>366</v>
      </c>
      <c r="K506" s="564" t="s">
        <v>56</v>
      </c>
      <c r="L506" s="564" t="s">
        <v>57</v>
      </c>
      <c r="M506" s="564" t="s">
        <v>58</v>
      </c>
      <c r="N506" s="564" t="s">
        <v>59</v>
      </c>
      <c r="O506" s="564" t="s">
        <v>857</v>
      </c>
      <c r="P506" s="564" t="s">
        <v>858</v>
      </c>
      <c r="Q506" s="564" t="s">
        <v>859</v>
      </c>
      <c r="R506" s="564" t="s">
        <v>1097</v>
      </c>
      <c r="S506" s="563"/>
      <c r="T506" s="563" t="s">
        <v>185</v>
      </c>
      <c r="U506" s="563"/>
      <c r="V506" s="563" t="s">
        <v>805</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35" customHeight="1" outlineLevel="1" x14ac:dyDescent="0.25">
      <c r="A507" s="106"/>
      <c r="B507" s="97"/>
      <c r="C507" s="18"/>
      <c r="D507" s="18"/>
      <c r="E507" s="18"/>
      <c r="F507" s="14"/>
      <c r="G507" s="93"/>
      <c r="H507" s="93" t="s">
        <v>796</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35" customHeight="1" outlineLevel="1" x14ac:dyDescent="0.2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35" customHeight="1" outlineLevel="1" x14ac:dyDescent="0.2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35" customHeight="1" outlineLevel="1" x14ac:dyDescent="0.25">
      <c r="A510" s="106"/>
      <c r="B510" s="97"/>
      <c r="C510" s="18"/>
      <c r="D510" s="18"/>
      <c r="E510" s="18"/>
      <c r="F510" s="14"/>
      <c r="G510" s="93"/>
      <c r="H510" s="93"/>
      <c r="I510" s="105" t="s">
        <v>370</v>
      </c>
      <c r="J510" s="233">
        <v>0.81</v>
      </c>
      <c r="K510" s="233">
        <v>0.81</v>
      </c>
      <c r="L510" s="233">
        <v>0.81</v>
      </c>
      <c r="M510" s="233">
        <v>0.81</v>
      </c>
      <c r="N510" s="233">
        <v>0.81</v>
      </c>
      <c r="O510" s="233">
        <v>0.81</v>
      </c>
      <c r="P510" s="233">
        <v>0.81</v>
      </c>
      <c r="Q510" s="233">
        <v>0.81</v>
      </c>
      <c r="R510" s="233">
        <v>0.81</v>
      </c>
      <c r="S510" s="565"/>
      <c r="T510" s="233">
        <v>-0.13</v>
      </c>
      <c r="U510" s="93"/>
      <c r="V510" s="233">
        <v>0</v>
      </c>
      <c r="W510" s="93"/>
      <c r="X510" s="233">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35" customHeight="1" outlineLevel="1" x14ac:dyDescent="0.25">
      <c r="A511" s="106"/>
      <c r="B511" s="97"/>
      <c r="C511" s="18"/>
      <c r="D511" s="18"/>
      <c r="E511" s="18"/>
      <c r="F511" s="14"/>
      <c r="G511" s="93"/>
      <c r="H511" s="93"/>
      <c r="I511" s="105" t="s">
        <v>371</v>
      </c>
      <c r="J511" s="233">
        <v>0.78</v>
      </c>
      <c r="K511" s="233">
        <v>0.8</v>
      </c>
      <c r="L511" s="233">
        <v>0.8</v>
      </c>
      <c r="M511" s="233">
        <v>0.8</v>
      </c>
      <c r="N511" s="233">
        <v>0.8</v>
      </c>
      <c r="O511" s="233">
        <v>0.8</v>
      </c>
      <c r="P511" s="233">
        <v>0.8</v>
      </c>
      <c r="Q511" s="233">
        <v>0.8</v>
      </c>
      <c r="R511" s="233">
        <v>0.8</v>
      </c>
      <c r="S511" s="565"/>
      <c r="T511" s="233">
        <v>-0.1</v>
      </c>
      <c r="U511" s="93"/>
      <c r="V511" s="233">
        <v>0.05</v>
      </c>
      <c r="W511" s="93"/>
      <c r="X511" s="233">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35" customHeight="1" outlineLevel="1" x14ac:dyDescent="0.2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768</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769</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770</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771</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772</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773</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774</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775</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0999999999999996"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collapsed="1" x14ac:dyDescent="0.25">
      <c r="A613" s="106"/>
      <c r="B613" s="97"/>
      <c r="C613" s="13"/>
      <c r="D613" s="13">
        <v>0</v>
      </c>
      <c r="E613" s="13" t="s">
        <v>1</v>
      </c>
      <c r="F613" s="71"/>
      <c r="G613" s="72" t="s">
        <v>986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832" t="s">
        <v>989</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x14ac:dyDescent="0.2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G623" s="88"/>
      <c r="H623" s="88"/>
      <c r="I623" s="103" t="s">
        <v>987</v>
      </c>
      <c r="J623" s="88"/>
      <c r="K623" s="88"/>
      <c r="L623" s="88" t="s">
        <v>1008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G624" s="88"/>
      <c r="H624" s="88"/>
      <c r="I624" s="103" t="s">
        <v>988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0999999999999996" customHeight="1" outlineLevel="1" x14ac:dyDescent="0.2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collapsed="1" x14ac:dyDescent="0.2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1" x14ac:dyDescent="0.25">
      <c r="A637" s="106"/>
      <c r="B637" s="97"/>
      <c r="C637" s="18"/>
      <c r="D637" s="18"/>
      <c r="E637" s="18"/>
      <c r="F637" s="18"/>
      <c r="G637" s="23"/>
      <c r="H637" s="23"/>
      <c r="I637" s="23"/>
      <c r="J637" s="23"/>
      <c r="K637" s="23"/>
      <c r="L637" s="18"/>
      <c r="M637" s="143"/>
      <c r="N637" s="47" t="s">
        <v>811</v>
      </c>
      <c r="O637" s="143"/>
      <c r="P637" s="47" t="s">
        <v>808</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1" x14ac:dyDescent="0.25">
      <c r="A638" s="106"/>
      <c r="B638" s="97"/>
      <c r="C638" s="18"/>
      <c r="D638" s="18"/>
      <c r="E638" s="18"/>
      <c r="F638" s="18"/>
      <c r="G638" s="18"/>
      <c r="H638" s="18"/>
      <c r="I638" s="18"/>
      <c r="J638" s="18"/>
      <c r="K638" s="18"/>
      <c r="L638" s="18"/>
      <c r="M638" s="18"/>
      <c r="N638" s="47" t="s">
        <v>810</v>
      </c>
      <c r="O638" s="18"/>
      <c r="P638" s="47" t="s">
        <v>809</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1" x14ac:dyDescent="0.25">
      <c r="A639" s="106"/>
      <c r="B639" s="97"/>
      <c r="C639" s="18"/>
      <c r="D639" s="18"/>
      <c r="E639" s="18"/>
      <c r="F639" s="18"/>
      <c r="G639" s="24"/>
      <c r="H639" s="24"/>
      <c r="I639" s="24"/>
      <c r="J639" s="24"/>
      <c r="K639" s="24"/>
      <c r="L639" s="24"/>
      <c r="M639" s="24"/>
      <c r="N639" s="24" t="s">
        <v>784</v>
      </c>
      <c r="O639" s="24"/>
      <c r="P639" s="24" t="s">
        <v>785</v>
      </c>
      <c r="Q639" s="23"/>
      <c r="R639" s="24"/>
      <c r="S639" s="101" t="s">
        <v>190</v>
      </c>
      <c r="T639" s="101"/>
      <c r="U639" s="24"/>
      <c r="V639" s="25" t="s">
        <v>184</v>
      </c>
      <c r="W639" s="25"/>
      <c r="X639" s="25"/>
      <c r="Y639" s="25"/>
      <c r="Z639" s="25"/>
      <c r="AA639" s="25"/>
      <c r="AB639" s="25"/>
      <c r="AC639" s="243" t="s">
        <v>863</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1" x14ac:dyDescent="0.25">
      <c r="A640" s="106"/>
      <c r="B640" s="97"/>
      <c r="C640" s="18"/>
      <c r="D640" s="18"/>
      <c r="E640" s="18"/>
      <c r="F640" s="18"/>
      <c r="G640" s="18"/>
      <c r="H640" s="18" t="s">
        <v>781</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786</v>
      </c>
      <c r="AD640" s="25" t="s">
        <v>864</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x14ac:dyDescent="0.2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x14ac:dyDescent="0.25">
      <c r="A643" s="106"/>
      <c r="B643" s="97"/>
      <c r="C643" s="18"/>
      <c r="D643" s="18"/>
      <c r="E643" s="18"/>
      <c r="F643" s="14"/>
      <c r="H643" s="108" t="s">
        <v>796</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0.68</v>
      </c>
      <c r="T646" s="546">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0.70000000000000007</v>
      </c>
      <c r="T647" s="546">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1" x14ac:dyDescent="0.2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1" x14ac:dyDescent="0.2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2" x14ac:dyDescent="0.2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2" x14ac:dyDescent="0.2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2" x14ac:dyDescent="0.2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2" x14ac:dyDescent="0.2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2" x14ac:dyDescent="0.2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2" x14ac:dyDescent="0.2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2" x14ac:dyDescent="0.2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2" x14ac:dyDescent="0.2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2" x14ac:dyDescent="0.2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2" x14ac:dyDescent="0.2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customHeight="1" outlineLevel="2" x14ac:dyDescent="0.25">
      <c r="A663" s="106"/>
      <c r="B663" s="97"/>
      <c r="C663" s="18"/>
      <c r="D663" s="18"/>
      <c r="E663" s="18"/>
      <c r="F663" s="14"/>
      <c r="H663" s="108" t="s">
        <v>768</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customHeight="1" outlineLevel="2" x14ac:dyDescent="0.2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customHeight="1" outlineLevel="2" x14ac:dyDescent="0.2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customHeight="1" outlineLevel="2" x14ac:dyDescent="0.2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customHeight="1" outlineLevel="2" x14ac:dyDescent="0.2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customHeight="1" outlineLevel="2" x14ac:dyDescent="0.2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customHeight="1" outlineLevel="2" x14ac:dyDescent="0.2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customHeight="1" outlineLevel="2" x14ac:dyDescent="0.2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customHeight="1" outlineLevel="2" x14ac:dyDescent="0.2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customHeight="1" outlineLevel="2" x14ac:dyDescent="0.2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customHeight="1" outlineLevel="2" x14ac:dyDescent="0.25">
      <c r="A673" s="106"/>
      <c r="B673" s="97"/>
      <c r="C673" s="18"/>
      <c r="D673" s="18"/>
      <c r="E673" s="18"/>
      <c r="F673" s="14"/>
      <c r="H673" s="108" t="s">
        <v>769</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customHeight="1" outlineLevel="2" x14ac:dyDescent="0.2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customHeight="1" outlineLevel="2" x14ac:dyDescent="0.2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customHeight="1" outlineLevel="2" x14ac:dyDescent="0.2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customHeight="1" outlineLevel="2" x14ac:dyDescent="0.2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customHeight="1" outlineLevel="2" x14ac:dyDescent="0.2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customHeight="1" outlineLevel="2" x14ac:dyDescent="0.2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customHeight="1" outlineLevel="2" x14ac:dyDescent="0.2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customHeight="1" outlineLevel="2" x14ac:dyDescent="0.2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customHeight="1" outlineLevel="2" x14ac:dyDescent="0.2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customHeight="1" outlineLevel="2" x14ac:dyDescent="0.25">
      <c r="A683" s="106"/>
      <c r="B683" s="97"/>
      <c r="C683" s="18"/>
      <c r="D683" s="18"/>
      <c r="E683" s="18"/>
      <c r="F683" s="14"/>
      <c r="H683" s="108" t="s">
        <v>770</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customHeight="1" outlineLevel="2" x14ac:dyDescent="0.2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customHeight="1" outlineLevel="2" x14ac:dyDescent="0.2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customHeight="1" outlineLevel="2" x14ac:dyDescent="0.2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customHeight="1" outlineLevel="2" x14ac:dyDescent="0.2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customHeight="1" outlineLevel="2" x14ac:dyDescent="0.2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customHeight="1" outlineLevel="2" x14ac:dyDescent="0.2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customHeight="1" outlineLevel="2" x14ac:dyDescent="0.2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customHeight="1" outlineLevel="2" x14ac:dyDescent="0.2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customHeight="1" outlineLevel="2" x14ac:dyDescent="0.2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customHeight="1" outlineLevel="2" x14ac:dyDescent="0.25">
      <c r="A693" s="106"/>
      <c r="B693" s="97"/>
      <c r="C693" s="18"/>
      <c r="D693" s="18"/>
      <c r="E693" s="18"/>
      <c r="F693" s="14"/>
      <c r="H693" s="108" t="s">
        <v>771</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customHeight="1" outlineLevel="2" x14ac:dyDescent="0.2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customHeight="1" outlineLevel="2" x14ac:dyDescent="0.2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customHeight="1" outlineLevel="2" x14ac:dyDescent="0.2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customHeight="1" outlineLevel="2" x14ac:dyDescent="0.2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customHeight="1" outlineLevel="2" x14ac:dyDescent="0.2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customHeight="1" outlineLevel="2" x14ac:dyDescent="0.2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customHeight="1" outlineLevel="2" x14ac:dyDescent="0.2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customHeight="1" outlineLevel="2" x14ac:dyDescent="0.2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customHeight="1" outlineLevel="2" x14ac:dyDescent="0.2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customHeight="1" outlineLevel="2" x14ac:dyDescent="0.25">
      <c r="A703" s="106"/>
      <c r="B703" s="97"/>
      <c r="C703" s="18"/>
      <c r="D703" s="18"/>
      <c r="E703" s="18"/>
      <c r="F703" s="14"/>
      <c r="H703" s="108" t="s">
        <v>772</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customHeight="1" outlineLevel="2" x14ac:dyDescent="0.2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customHeight="1" outlineLevel="2" x14ac:dyDescent="0.2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customHeight="1" outlineLevel="2" x14ac:dyDescent="0.2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customHeight="1" outlineLevel="2" x14ac:dyDescent="0.2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customHeight="1" outlineLevel="2" x14ac:dyDescent="0.2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customHeight="1" outlineLevel="2" x14ac:dyDescent="0.2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customHeight="1" outlineLevel="2" x14ac:dyDescent="0.2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customHeight="1" outlineLevel="2" x14ac:dyDescent="0.2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customHeight="1" outlineLevel="2" x14ac:dyDescent="0.2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customHeight="1" outlineLevel="2" x14ac:dyDescent="0.25">
      <c r="A713" s="106"/>
      <c r="B713" s="97"/>
      <c r="C713" s="18"/>
      <c r="D713" s="18"/>
      <c r="E713" s="18"/>
      <c r="F713" s="14"/>
      <c r="H713" s="108" t="s">
        <v>773</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customHeight="1" outlineLevel="2" x14ac:dyDescent="0.2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customHeight="1" outlineLevel="2" x14ac:dyDescent="0.2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customHeight="1" outlineLevel="2" x14ac:dyDescent="0.2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customHeight="1" outlineLevel="2" x14ac:dyDescent="0.2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customHeight="1" outlineLevel="2" x14ac:dyDescent="0.2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customHeight="1" outlineLevel="2" x14ac:dyDescent="0.2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customHeight="1" outlineLevel="2" x14ac:dyDescent="0.2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customHeight="1" outlineLevel="2" x14ac:dyDescent="0.2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customHeight="1" outlineLevel="2" x14ac:dyDescent="0.2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customHeight="1" outlineLevel="2" x14ac:dyDescent="0.25">
      <c r="A723" s="106"/>
      <c r="B723" s="97"/>
      <c r="C723" s="18"/>
      <c r="D723" s="18"/>
      <c r="E723" s="18"/>
      <c r="F723" s="14"/>
      <c r="H723" s="108" t="s">
        <v>774</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customHeight="1" outlineLevel="2" x14ac:dyDescent="0.2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customHeight="1" outlineLevel="2" x14ac:dyDescent="0.2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customHeight="1" outlineLevel="2" x14ac:dyDescent="0.2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customHeight="1" outlineLevel="2" x14ac:dyDescent="0.2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customHeight="1" outlineLevel="2" x14ac:dyDescent="0.2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customHeight="1" outlineLevel="2" x14ac:dyDescent="0.2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customHeight="1" outlineLevel="2" x14ac:dyDescent="0.2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customHeight="1" outlineLevel="2" x14ac:dyDescent="0.2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customHeight="1" outlineLevel="2" x14ac:dyDescent="0.2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customHeight="1" outlineLevel="2" x14ac:dyDescent="0.25">
      <c r="A733" s="106"/>
      <c r="B733" s="97"/>
      <c r="C733" s="18"/>
      <c r="D733" s="18"/>
      <c r="E733" s="18"/>
      <c r="F733" s="14"/>
      <c r="H733" s="108" t="s">
        <v>775</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customHeight="1" outlineLevel="2" x14ac:dyDescent="0.2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customHeight="1" outlineLevel="2" x14ac:dyDescent="0.2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customHeight="1" outlineLevel="2" x14ac:dyDescent="0.2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customHeight="1" outlineLevel="2" x14ac:dyDescent="0.2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customHeight="1" outlineLevel="2" x14ac:dyDescent="0.2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customHeight="1" outlineLevel="2" x14ac:dyDescent="0.2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customHeight="1" outlineLevel="2" x14ac:dyDescent="0.2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customHeight="1" outlineLevel="2" x14ac:dyDescent="0.2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customHeight="1" outlineLevel="2" x14ac:dyDescent="0.2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customHeight="1" outlineLevel="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0999999999999996" customHeight="1" outlineLevel="1" x14ac:dyDescent="0.2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0999999999999996"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0999999999999996"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35" customHeight="1" outlineLevel="1" collapsed="1" x14ac:dyDescent="0.2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35" customHeight="1" outlineLevel="1" x14ac:dyDescent="0.2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35" customHeight="1" outlineLevel="1" x14ac:dyDescent="0.2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35" customHeight="1" outlineLevel="1" x14ac:dyDescent="0.2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0999999999999996" customHeight="1" outlineLevel="1" x14ac:dyDescent="0.2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0999999999999996"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35" customHeight="1" outlineLevel="1" x14ac:dyDescent="0.25">
      <c r="A762" s="7"/>
      <c r="B762" s="97"/>
      <c r="C762" s="18"/>
      <c r="D762" s="18"/>
      <c r="E762" s="18"/>
      <c r="F762" s="14"/>
      <c r="H762" s="35"/>
      <c r="I762" s="35"/>
      <c r="J762" s="30"/>
      <c r="K762" s="33"/>
      <c r="L762" s="33" t="s">
        <v>353</v>
      </c>
      <c r="M762" s="105" t="s">
        <v>366</v>
      </c>
      <c r="N762" s="105" t="s">
        <v>56</v>
      </c>
      <c r="O762" s="105" t="s">
        <v>57</v>
      </c>
      <c r="P762" s="105" t="s">
        <v>58</v>
      </c>
      <c r="Q762" s="105" t="s">
        <v>59</v>
      </c>
      <c r="R762" s="105" t="s">
        <v>857</v>
      </c>
      <c r="S762" s="105" t="s">
        <v>858</v>
      </c>
      <c r="T762" s="105" t="s">
        <v>859</v>
      </c>
      <c r="U762" s="105" t="s">
        <v>1097</v>
      </c>
      <c r="V762" s="93"/>
      <c r="W762" s="93"/>
      <c r="X762" s="93"/>
      <c r="Y762" s="93"/>
      <c r="Z762" s="93"/>
      <c r="AA762" s="14"/>
      <c r="AB762" s="14"/>
      <c r="AC762" s="14"/>
      <c r="AD762" s="14"/>
      <c r="AE762" s="17"/>
      <c r="AF762" s="9"/>
    </row>
    <row r="763" spans="1:32" ht="13.35" customHeight="1" outlineLevel="1" x14ac:dyDescent="0.25">
      <c r="A763" s="7"/>
      <c r="B763" s="97"/>
      <c r="C763" s="18"/>
      <c r="D763" s="18"/>
      <c r="E763" s="18"/>
      <c r="F763" s="14"/>
      <c r="H763" s="35"/>
      <c r="I763" s="35"/>
      <c r="K763" t="s">
        <v>796</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35" customHeight="1" outlineLevel="1" x14ac:dyDescent="0.2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35" customHeight="1" outlineLevel="1" x14ac:dyDescent="0.2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35" customHeight="1" outlineLevel="1" x14ac:dyDescent="0.2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35" customHeight="1" outlineLevel="1" x14ac:dyDescent="0.2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35" customHeight="1" outlineLevel="1" x14ac:dyDescent="0.2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35" customHeight="1" outlineLevel="1" x14ac:dyDescent="0.2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35" customHeight="1" outlineLevel="1" x14ac:dyDescent="0.2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35" customHeight="1" outlineLevel="1" x14ac:dyDescent="0.2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35" customHeight="1" outlineLevel="1" x14ac:dyDescent="0.2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35" hidden="1" customHeight="1" outlineLevel="2" x14ac:dyDescent="0.2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t="s">
        <v>768</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769</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770</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771</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772</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773</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774</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775</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0999999999999996" customHeight="1" outlineLevel="1" x14ac:dyDescent="0.2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0999999999999996"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0999999999999996"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customHeight="1" outlineLevel="1" collapsed="1" x14ac:dyDescent="0.2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customHeight="1" outlineLevel="1" x14ac:dyDescent="0.2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customHeight="1" outlineLevel="1" x14ac:dyDescent="0.2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35" customHeight="1" outlineLevel="1" x14ac:dyDescent="0.2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35" customHeight="1" outlineLevel="1" x14ac:dyDescent="0.2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x14ac:dyDescent="0.2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x14ac:dyDescent="0.2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c r="D885" s="18"/>
      <c r="E885" s="18"/>
      <c r="F885" s="34"/>
      <c r="G885" s="150" t="s">
        <v>370</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35" customHeight="1" outlineLevel="1" x14ac:dyDescent="0.2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35" customHeight="1" outlineLevel="1" x14ac:dyDescent="0.2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0999999999999996" customHeight="1" outlineLevel="1" x14ac:dyDescent="0.2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0999999999999996"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0999999999999996"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868</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209</v>
      </c>
      <c r="K907" s="24" t="s">
        <v>366</v>
      </c>
      <c r="L907" s="24" t="s">
        <v>56</v>
      </c>
      <c r="M907" s="24" t="s">
        <v>57</v>
      </c>
      <c r="N907" s="24" t="s">
        <v>58</v>
      </c>
      <c r="O907" s="24" t="s">
        <v>59</v>
      </c>
      <c r="P907" s="24" t="s">
        <v>857</v>
      </c>
      <c r="Q907" s="24" t="s">
        <v>858</v>
      </c>
      <c r="R907" s="24" t="s">
        <v>859</v>
      </c>
      <c r="S907" s="24" t="s">
        <v>1097</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796</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35" hidden="1" customHeight="1" outlineLevel="2" x14ac:dyDescent="0.2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35" hidden="1" customHeight="1" outlineLevel="2" x14ac:dyDescent="0.2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35" hidden="1" customHeight="1" outlineLevel="2" x14ac:dyDescent="0.2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35" hidden="1" customHeight="1" outlineLevel="2" x14ac:dyDescent="0.2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35" hidden="1" customHeight="1" outlineLevel="2" x14ac:dyDescent="0.2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35" hidden="1" customHeight="1" outlineLevel="2" x14ac:dyDescent="0.2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35" hidden="1" customHeight="1" outlineLevel="2" x14ac:dyDescent="0.2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35" hidden="1" customHeight="1" outlineLevel="2" x14ac:dyDescent="0.2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35" hidden="1" customHeight="1" outlineLevel="2" x14ac:dyDescent="0.2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35" hidden="1" customHeight="1" outlineLevel="2" x14ac:dyDescent="0.2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35" hidden="1" customHeight="1" outlineLevel="2" x14ac:dyDescent="0.25">
      <c r="A928" s="106"/>
      <c r="B928" s="97"/>
      <c r="C928" s="18"/>
      <c r="D928" s="18"/>
      <c r="E928" s="18"/>
      <c r="F928" s="14"/>
      <c r="G928" s="88"/>
      <c r="H928" s="88"/>
      <c r="I928" s="103" t="s">
        <v>768</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769</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770</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771</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772</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773</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774</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775</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0999999999999996"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0999999999999996"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0999999999999996"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customHeight="1" outlineLevel="1" collapsed="1" x14ac:dyDescent="0.25">
      <c r="A1016" s="106"/>
      <c r="B1016" s="97"/>
      <c r="C1016" s="13"/>
      <c r="D1016" s="13">
        <v>0</v>
      </c>
      <c r="E1016" s="13" t="s">
        <v>1</v>
      </c>
      <c r="F1016" s="71"/>
      <c r="G1016" s="72" t="s">
        <v>724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customHeight="1" outlineLevel="1" x14ac:dyDescent="0.25">
      <c r="A1017" s="106"/>
      <c r="B1017" s="97"/>
      <c r="C1017" s="13"/>
      <c r="D1017" s="13"/>
      <c r="E1017" s="18"/>
      <c r="F1017" s="75"/>
      <c r="G1017" s="76" t="s">
        <v>728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customHeight="1" outlineLevel="1" x14ac:dyDescent="0.25">
      <c r="A1019" s="106"/>
      <c r="B1019" s="97"/>
      <c r="C1019" s="18">
        <v>1</v>
      </c>
      <c r="D1019" s="13"/>
      <c r="E1019" s="18"/>
      <c r="F1019" s="81"/>
      <c r="G1019" s="82" t="s">
        <v>912</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customHeight="1" outlineLevel="1" x14ac:dyDescent="0.25">
      <c r="A1020" s="106"/>
      <c r="B1020" s="97"/>
      <c r="C1020" s="18"/>
      <c r="D1020" s="18"/>
      <c r="E1020" s="18"/>
      <c r="F1020" s="18"/>
      <c r="G1020" s="23"/>
      <c r="H1020" s="23"/>
      <c r="I1020" s="23"/>
      <c r="J1020" s="23"/>
      <c r="K1020" s="23"/>
      <c r="L1020" s="23"/>
      <c r="M1020" s="473" t="s">
        <v>726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customHeight="1" outlineLevel="1" x14ac:dyDescent="0.25">
      <c r="A1021" s="106"/>
      <c r="B1021" s="97"/>
      <c r="C1021" s="18"/>
      <c r="D1021" s="18"/>
      <c r="E1021" s="18"/>
      <c r="F1021" s="18"/>
      <c r="G1021" s="18"/>
      <c r="H1021" s="18"/>
      <c r="I1021" s="18"/>
      <c r="J1021" s="18"/>
      <c r="K1021" s="18"/>
      <c r="L1021" s="23"/>
      <c r="M1021" s="473" t="s">
        <v>725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35" customHeight="1" outlineLevel="1" x14ac:dyDescent="0.25">
      <c r="A1022" s="106"/>
      <c r="B1022" s="97"/>
      <c r="C1022" s="18"/>
      <c r="D1022" s="18"/>
      <c r="E1022" s="18"/>
      <c r="F1022" s="18"/>
      <c r="G1022" s="18"/>
      <c r="H1022" s="18"/>
      <c r="I1022" s="18"/>
      <c r="J1022" s="18"/>
      <c r="K1022" s="18"/>
      <c r="L1022" s="23"/>
      <c r="M1022" s="101" t="s">
        <v>886</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35" customHeight="1" outlineLevel="1" x14ac:dyDescent="0.2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35" customHeight="1" outlineLevel="1" x14ac:dyDescent="0.2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35" customHeight="1" outlineLevel="1" x14ac:dyDescent="0.2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x14ac:dyDescent="0.2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8"/>
      <c r="D1027" s="18"/>
      <c r="E1027" s="18"/>
      <c r="F1027" s="14"/>
      <c r="G1027" s="103"/>
      <c r="H1027" s="103"/>
      <c r="I1027" s="88"/>
      <c r="J1027" s="88"/>
      <c r="K1027" s="501" t="s">
        <v>369</v>
      </c>
      <c r="L1027" s="225">
        <v>0.5</v>
      </c>
      <c r="M1027" s="470">
        <v>10.5</v>
      </c>
      <c r="N1027" s="470">
        <v>11</v>
      </c>
      <c r="O1027" s="470">
        <v>11.5</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8"/>
      <c r="E1028" s="18"/>
      <c r="F1028" s="14"/>
      <c r="G1028" s="103"/>
      <c r="H1028" s="103"/>
      <c r="I1028" s="88"/>
      <c r="J1028" s="88"/>
      <c r="K1028" s="501" t="s">
        <v>370</v>
      </c>
      <c r="L1028" s="225">
        <v>0.5</v>
      </c>
      <c r="M1028" s="470">
        <v>11</v>
      </c>
      <c r="N1028" s="470">
        <v>11.5</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c r="D1029" s="18"/>
      <c r="E1029" s="18"/>
      <c r="F1029" s="14"/>
      <c r="G1029" s="103"/>
      <c r="H1029" s="103"/>
      <c r="I1029" s="88"/>
      <c r="J1029" s="88"/>
      <c r="K1029" s="501" t="s">
        <v>371</v>
      </c>
      <c r="L1029" s="225">
        <v>0.5</v>
      </c>
      <c r="M1029" s="470">
        <v>10</v>
      </c>
      <c r="N1029" s="470">
        <v>11</v>
      </c>
      <c r="O1029" s="470">
        <v>12</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93" t="s">
        <v>887</v>
      </c>
      <c r="H1036" s="87"/>
      <c r="I1036" s="87"/>
      <c r="J1036" s="87"/>
      <c r="K1036" s="87"/>
      <c r="L1036" s="230">
        <v>6.5</v>
      </c>
      <c r="M1036" s="87" t="s">
        <v>729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0999999999999996" customHeight="1" outlineLevel="1" x14ac:dyDescent="0.2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M140" sqref="M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73" t="s">
        <v>897</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 customHeight="1" outlineLevel="1" x14ac:dyDescent="0.25">
      <c r="A72" s="7"/>
      <c r="B72" s="8"/>
      <c r="C72" s="18"/>
      <c r="D72" s="18"/>
      <c r="E72" s="18"/>
      <c r="F72" s="572" t="s">
        <v>91</v>
      </c>
      <c r="G72" s="24" t="s">
        <v>1033</v>
      </c>
      <c r="H72" s="148" t="s">
        <v>251</v>
      </c>
      <c r="I72" s="23"/>
      <c r="J72" s="24" t="s">
        <v>91</v>
      </c>
      <c r="K72" s="24" t="s">
        <v>1033</v>
      </c>
      <c r="L72" s="24" t="s">
        <v>251</v>
      </c>
      <c r="M72" s="23"/>
      <c r="N72" s="24" t="s">
        <v>91</v>
      </c>
      <c r="O72" s="24" t="s">
        <v>1033</v>
      </c>
      <c r="P72" s="24" t="s">
        <v>251</v>
      </c>
      <c r="Q72" s="23"/>
      <c r="R72" s="24" t="s">
        <v>91</v>
      </c>
      <c r="S72" s="24" t="s">
        <v>1033</v>
      </c>
      <c r="T72" s="24" t="s">
        <v>251</v>
      </c>
      <c r="U72" s="23"/>
      <c r="V72" s="572" t="s">
        <v>251</v>
      </c>
      <c r="W72" s="23"/>
      <c r="X72" s="23"/>
      <c r="Y72" s="23"/>
      <c r="Z72" s="17"/>
      <c r="AA72" s="9"/>
      <c r="AB72" s="9"/>
      <c r="AC72" s="9"/>
    </row>
    <row r="73" spans="1:29" ht="14.1" customHeight="1" outlineLevel="1" x14ac:dyDescent="0.2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 customHeight="1" outlineLevel="1" x14ac:dyDescent="0.2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 customHeight="1" outlineLevel="1" x14ac:dyDescent="0.2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896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25">
      <c r="A100" s="7"/>
      <c r="B100" s="8"/>
      <c r="C100" s="18"/>
      <c r="D100" s="18"/>
      <c r="E100" s="18" t="s">
        <v>246</v>
      </c>
      <c r="F100" s="18"/>
      <c r="G100" s="24" t="s">
        <v>98</v>
      </c>
      <c r="H100" s="24" t="s">
        <v>259</v>
      </c>
      <c r="I100" s="24"/>
      <c r="J100" s="24" t="s">
        <v>91</v>
      </c>
      <c r="K100" s="24" t="s">
        <v>1033</v>
      </c>
      <c r="L100" s="24" t="s">
        <v>251</v>
      </c>
      <c r="M100" s="24"/>
      <c r="N100" s="24" t="s">
        <v>91</v>
      </c>
      <c r="O100" s="24" t="s">
        <v>1033</v>
      </c>
      <c r="P100" s="24" t="s">
        <v>251</v>
      </c>
      <c r="Q100" s="24"/>
      <c r="R100" s="24" t="s">
        <v>91</v>
      </c>
      <c r="S100" s="24" t="s">
        <v>1033</v>
      </c>
      <c r="T100" s="24" t="s">
        <v>251</v>
      </c>
      <c r="U100" s="24"/>
      <c r="V100" s="24" t="s">
        <v>91</v>
      </c>
      <c r="W100" s="24" t="s">
        <v>1033</v>
      </c>
      <c r="X100" s="24" t="s">
        <v>251</v>
      </c>
      <c r="Y100" s="25"/>
      <c r="Z100" s="17"/>
      <c r="AA100" s="9"/>
      <c r="AB100" s="9"/>
      <c r="AC100" s="9"/>
    </row>
    <row r="101" spans="1:29" ht="13.5" customHeight="1" outlineLevel="1" x14ac:dyDescent="0.2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2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2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2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2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2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2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2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2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2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2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2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2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2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2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2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2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2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2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2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2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2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2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25">
      <c r="A124" s="7"/>
      <c r="B124" s="8"/>
      <c r="C124" s="18"/>
      <c r="D124" s="34"/>
      <c r="E124" s="655" t="s">
        <v>718</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2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2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25">
      <c r="A127" s="7"/>
      <c r="B127" s="8"/>
      <c r="C127" s="18"/>
      <c r="D127" s="34"/>
      <c r="E127" s="579" t="s">
        <v>719</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2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2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2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25">
      <c r="A131" s="7"/>
      <c r="B131" s="8"/>
      <c r="C131" s="18"/>
      <c r="D131" s="34"/>
      <c r="E131" s="655" t="s">
        <v>717</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2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2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2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2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2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2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2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2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2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2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2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2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2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2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2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2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2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2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2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2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0999999999999996" customHeight="1" outlineLevel="1" x14ac:dyDescent="0.2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35" customHeight="1" outlineLevel="1" x14ac:dyDescent="0.2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2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2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topLeftCell="A3" zoomScale="80" zoomScaleNormal="80" workbookViewId="0">
      <pane xSplit="10" ySplit="20" topLeftCell="K980" activePane="bottomRight" state="frozen"/>
      <selection activeCell="A3" sqref="A3"/>
      <selection pane="topRight" activeCell="K3" sqref="K3"/>
      <selection pane="bottomLeft" activeCell="A23" sqref="A23"/>
      <selection pane="bottomRight" activeCell="A211" sqref="A211:XFD211"/>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85546875"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2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0999999999999996" customHeight="1" thickBot="1" x14ac:dyDescent="0.3">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0999999999999996" customHeight="1" outlineLevel="1" x14ac:dyDescent="0.2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outlineLevel="4" x14ac:dyDescent="0.2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00000000000001" customHeight="1" x14ac:dyDescent="0.2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00000000000001" customHeight="1" outlineLevel="1" x14ac:dyDescent="0.2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0999999999999996" customHeight="1" outlineLevel="2" x14ac:dyDescent="0.2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0999999999999996" customHeight="1" outlineLevel="1" x14ac:dyDescent="0.2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2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25">
      <c r="A11" s="250"/>
      <c r="B11" s="259"/>
      <c r="C11" s="252">
        <f>INT($C$6)+1.045</f>
        <v>2.0449999999999999</v>
      </c>
      <c r="D11" s="275"/>
      <c r="E11" s="330"/>
      <c r="F11" s="330"/>
      <c r="G11" s="275"/>
      <c r="H11" s="280" t="s">
        <v>393</v>
      </c>
      <c r="I11" s="476">
        <v>44910.6743796296</v>
      </c>
      <c r="J11" s="840" t="s">
        <v>1154</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collapsed="1" x14ac:dyDescent="0.25">
      <c r="A12" s="250"/>
      <c r="B12" s="259"/>
      <c r="C12" s="252">
        <f>INT($C$6)+1.045</f>
        <v>2.0449999999999999</v>
      </c>
      <c r="D12" s="275"/>
      <c r="E12" s="330"/>
      <c r="F12" s="330"/>
      <c r="G12" s="275"/>
      <c r="H12" s="280" t="s">
        <v>394</v>
      </c>
      <c r="I12" s="374">
        <v>45464.822473611101</v>
      </c>
      <c r="J12" s="843" t="s">
        <v>1231</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0999999999999996" hidden="1" customHeight="1" outlineLevel="3" x14ac:dyDescent="0.2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0999999999999996" hidden="1" customHeight="1" outlineLevel="3" x14ac:dyDescent="0.2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2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2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2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2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2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0999999999999996" hidden="1" customHeight="1" outlineLevel="3" x14ac:dyDescent="0.2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0999999999999996" hidden="1" customHeight="1" outlineLevel="2" x14ac:dyDescent="0.2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0999999999999996" customHeight="1" outlineLevel="1" x14ac:dyDescent="0.2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0999999999999996" customHeight="1" x14ac:dyDescent="0.2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2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2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0999999999999996" customHeight="1" thickBot="1" x14ac:dyDescent="0.3">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0999999999999996" customHeight="1" outlineLevel="1" x14ac:dyDescent="0.2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outlineLevel="4" x14ac:dyDescent="0.2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00000000000001" customHeight="1" x14ac:dyDescent="0.2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00000000000001" customHeight="1" outlineLevel="1" x14ac:dyDescent="0.2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0999999999999996" customHeight="1" outlineLevel="2" x14ac:dyDescent="0.2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2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2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2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2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85" customHeight="1" outlineLevel="2" x14ac:dyDescent="0.2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outlineLevel="4" x14ac:dyDescent="0.25">
      <c r="A37" s="250"/>
      <c r="B37" s="259"/>
      <c r="C37" s="252">
        <f>INT(MAX($C$40:$C$169))+1</f>
        <v>5</v>
      </c>
      <c r="D37" s="275"/>
      <c r="E37" s="330"/>
      <c r="F37" s="330"/>
      <c r="G37" s="275"/>
      <c r="AQ37" s="275"/>
      <c r="AR37" s="262"/>
      <c r="AS37" s="250"/>
      <c r="AT37" s="250"/>
      <c r="AU37" s="250"/>
    </row>
    <row r="38" spans="1:47" outlineLevel="4" x14ac:dyDescent="0.25">
      <c r="A38" s="250"/>
      <c r="B38" s="259" t="s">
        <v>389</v>
      </c>
      <c r="C38" s="252">
        <f>INT(MAX($C$40:$C$169))+1</f>
        <v>5</v>
      </c>
      <c r="D38" s="275" t="s">
        <v>390</v>
      </c>
      <c r="E38" s="330"/>
      <c r="F38" s="330"/>
      <c r="G38" s="275"/>
      <c r="AQ38" s="275"/>
      <c r="AR38" s="262"/>
      <c r="AS38" s="250"/>
      <c r="AT38" s="250"/>
      <c r="AU38" s="250"/>
    </row>
    <row r="39" spans="1:47" outlineLevel="1" x14ac:dyDescent="0.2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0999999999999996" customHeight="1" outlineLevel="3" x14ac:dyDescent="0.2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25">
      <c r="A41" s="250"/>
      <c r="B41" s="259"/>
      <c r="C41" s="252">
        <f>INT($C$29)+2</f>
        <v>3</v>
      </c>
      <c r="D41" s="275"/>
      <c r="E41" s="330"/>
      <c r="F41" s="330"/>
      <c r="G41" s="275"/>
      <c r="H41" s="280" t="s">
        <v>406</v>
      </c>
      <c r="I41" s="296"/>
      <c r="J41" s="297">
        <v>2</v>
      </c>
      <c r="K41" s="280"/>
      <c r="L41" s="280" t="s">
        <v>866</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2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2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2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2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2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2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2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25">
      <c r="A49" s="250"/>
      <c r="B49" s="259"/>
      <c r="C49" s="252">
        <v>4</v>
      </c>
      <c r="D49" s="275"/>
      <c r="E49" s="330"/>
      <c r="F49" s="330"/>
      <c r="G49" s="275"/>
      <c r="H49" s="280" t="s">
        <v>421</v>
      </c>
      <c r="I49" s="280"/>
      <c r="J49" s="283">
        <v>35</v>
      </c>
      <c r="K49" s="280"/>
      <c r="L49" s="280" t="s">
        <v>929</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2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25">
      <c r="A51" s="250"/>
      <c r="B51" s="259"/>
      <c r="C51" s="252">
        <v>4</v>
      </c>
      <c r="D51" s="275"/>
      <c r="E51" s="330"/>
      <c r="F51" s="330"/>
      <c r="G51" s="275"/>
      <c r="H51" s="280" t="s">
        <v>1099</v>
      </c>
      <c r="I51" s="732" t="s">
        <v>1100</v>
      </c>
      <c r="J51" s="316">
        <f>20*0</f>
        <v>0</v>
      </c>
      <c r="K51" s="280"/>
      <c r="L51" s="280" t="s">
        <v>1101</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2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2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2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2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2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2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0999999999999996" customHeight="1" outlineLevel="2" x14ac:dyDescent="0.2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2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933</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7.25" outlineLevel="1" x14ac:dyDescent="0.2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934</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0999999999999996" customHeight="1" outlineLevel="3" x14ac:dyDescent="0.2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outlineLevel="3" x14ac:dyDescent="0.2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722</v>
      </c>
      <c r="Y62" s="347"/>
      <c r="Z62" s="347"/>
      <c r="AA62" s="347"/>
      <c r="AB62" s="347"/>
      <c r="AC62" s="347"/>
      <c r="AD62" s="347"/>
      <c r="AE62" s="347"/>
      <c r="AF62" s="347"/>
      <c r="AG62" s="347"/>
      <c r="AH62" s="280" t="s">
        <v>1013</v>
      </c>
      <c r="AI62" s="280"/>
      <c r="AJ62" s="280">
        <f>COUNT($J$65:$J$74)</f>
        <v>10</v>
      </c>
      <c r="AK62" s="280"/>
      <c r="AL62" s="280"/>
      <c r="AM62" s="280"/>
      <c r="AN62" s="280"/>
      <c r="AO62" s="280"/>
      <c r="AP62" s="280"/>
      <c r="AQ62" s="275"/>
      <c r="AR62" s="262"/>
      <c r="AS62" s="250"/>
      <c r="AT62" s="250"/>
      <c r="AU62" s="250"/>
    </row>
    <row r="63" spans="1:47" outlineLevel="2" x14ac:dyDescent="0.2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721</v>
      </c>
      <c r="Z63" s="751"/>
      <c r="AA63" s="751"/>
      <c r="AB63" s="751"/>
      <c r="AC63" s="751"/>
      <c r="AD63" s="751"/>
      <c r="AE63" s="752"/>
      <c r="AF63" s="752"/>
      <c r="AG63" s="753"/>
      <c r="AH63" s="749"/>
      <c r="AI63" s="302" t="s">
        <v>1124</v>
      </c>
      <c r="AJ63" s="302"/>
      <c r="AK63" s="296"/>
      <c r="AL63" s="296"/>
      <c r="AM63" s="296"/>
      <c r="AN63" s="302" t="s">
        <v>1126</v>
      </c>
      <c r="AO63" s="302"/>
      <c r="AP63" s="302"/>
      <c r="AQ63" s="275"/>
      <c r="AR63" s="262"/>
      <c r="AS63" s="250"/>
      <c r="AT63" s="250"/>
      <c r="AU63" s="250"/>
    </row>
    <row r="64" spans="1:47" ht="45" customHeight="1" outlineLevel="2" x14ac:dyDescent="0.25">
      <c r="A64" s="250"/>
      <c r="B64" s="259"/>
      <c r="C64" s="252">
        <f>INT($C$29)+2</f>
        <v>3</v>
      </c>
      <c r="D64" s="275"/>
      <c r="E64" s="736" t="s">
        <v>1123</v>
      </c>
      <c r="F64" s="736" t="s">
        <v>1116</v>
      </c>
      <c r="G64" s="275"/>
      <c r="H64" s="280"/>
      <c r="I64" s="346" t="s">
        <v>439</v>
      </c>
      <c r="J64" s="346" t="s">
        <v>152</v>
      </c>
      <c r="K64" s="346" t="s">
        <v>151</v>
      </c>
      <c r="L64" s="346" t="s">
        <v>432</v>
      </c>
      <c r="M64" s="347"/>
      <c r="N64" s="756" t="s">
        <v>800</v>
      </c>
      <c r="O64" s="652" t="s">
        <v>799</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1127</v>
      </c>
      <c r="AI64" s="346" t="s">
        <v>1119</v>
      </c>
      <c r="AJ64" s="346" t="s">
        <v>1118</v>
      </c>
      <c r="AK64" s="756" t="s">
        <v>1114</v>
      </c>
      <c r="AL64" s="756" t="s">
        <v>1125</v>
      </c>
      <c r="AM64" s="756" t="s">
        <v>1115</v>
      </c>
      <c r="AN64" s="756" t="s">
        <v>1120</v>
      </c>
      <c r="AO64" s="756" t="s">
        <v>1121</v>
      </c>
      <c r="AP64" s="756" t="s">
        <v>1122</v>
      </c>
      <c r="AQ64" s="275"/>
      <c r="AR64" s="262"/>
      <c r="AS64" s="250"/>
      <c r="AT64" s="250"/>
      <c r="AU64" s="250"/>
    </row>
    <row r="65" spans="1:47" outlineLevel="2" x14ac:dyDescent="0.25">
      <c r="A65" s="250"/>
      <c r="B65" s="259"/>
      <c r="C65" s="252">
        <f>INT($C$29)+2</f>
        <v>3</v>
      </c>
      <c r="D65" s="275"/>
      <c r="E65" s="330">
        <v>-1</v>
      </c>
      <c r="F65" s="737">
        <f>$K65+364*($K65&lt;$AN65)</f>
        <v>43936</v>
      </c>
      <c r="G65" s="275"/>
      <c r="H65" s="296"/>
      <c r="I65" s="496" t="s">
        <v>796</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43733</v>
      </c>
      <c r="AP65" s="771">
        <f>INDEX(Periods!$F$21:$O$31,INDEX(Annual!EndGS,1,$E65+2)+2,$E65+2)</f>
        <v>43778</v>
      </c>
      <c r="AQ65" s="275"/>
      <c r="AR65" s="262"/>
      <c r="AS65" s="250"/>
      <c r="AT65" s="250"/>
      <c r="AU65" s="250"/>
    </row>
    <row r="66" spans="1:47" outlineLevel="2" x14ac:dyDescent="0.2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43</v>
      </c>
      <c r="M66" s="773"/>
      <c r="N66" s="280"/>
      <c r="O66" s="547">
        <v>200</v>
      </c>
      <c r="P66" s="547">
        <v>335</v>
      </c>
      <c r="Q66" s="312">
        <v>0.81</v>
      </c>
      <c r="R66" s="312">
        <v>0.81</v>
      </c>
      <c r="S66" s="661">
        <f>INDEX(Annual!i_pasture_stage_p6z,$J66+1,ROUNDDOWN((ROW($J66)-ROW($J$65))/i_p6_len,0)+1)</f>
        <v>0.2857142857142857</v>
      </c>
      <c r="T66" s="312">
        <v>0.3</v>
      </c>
      <c r="U66" s="297">
        <v>10</v>
      </c>
      <c r="V66" s="312">
        <v>0.1</v>
      </c>
      <c r="W66" s="280"/>
      <c r="X66" s="467">
        <v>1</v>
      </c>
      <c r="Y66" s="297">
        <v>50</v>
      </c>
      <c r="Z66" s="297">
        <v>50</v>
      </c>
      <c r="AA66" s="297">
        <v>50</v>
      </c>
      <c r="AB66" s="297">
        <v>100</v>
      </c>
      <c r="AC66" s="297">
        <v>400</v>
      </c>
      <c r="AD66" s="297">
        <v>400</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43733</v>
      </c>
      <c r="AP66" s="774">
        <f>INDEX(Periods!$F$21:$O$31,INDEX(Annual!EndGS,1,$E66+2)+2,$E66+2)</f>
        <v>43778</v>
      </c>
      <c r="AQ66" s="275"/>
      <c r="AR66" s="262"/>
      <c r="AS66" s="250"/>
      <c r="AT66" s="250"/>
      <c r="AU66" s="250"/>
    </row>
    <row r="67" spans="1:47" outlineLevel="2" x14ac:dyDescent="0.25">
      <c r="A67" s="250"/>
      <c r="B67" s="259"/>
      <c r="C67" s="252">
        <f t="shared" si="5"/>
        <v>3</v>
      </c>
      <c r="D67" s="275"/>
      <c r="E67" s="330">
        <v>-1</v>
      </c>
      <c r="F67" s="737">
        <f t="shared" si="6"/>
        <v>43628</v>
      </c>
      <c r="G67" s="275"/>
      <c r="H67" s="296"/>
      <c r="I67" s="296"/>
      <c r="J67" s="296">
        <v>2</v>
      </c>
      <c r="K67" s="475">
        <f>INDEX(Periods!$F$21:$O$30,J67+1,$E67+2)</f>
        <v>43628</v>
      </c>
      <c r="L67" s="772">
        <f t="shared" ca="1" si="1"/>
        <v>56</v>
      </c>
      <c r="M67" s="773"/>
      <c r="N67" s="280"/>
      <c r="O67" s="547">
        <v>200</v>
      </c>
      <c r="P67" s="547">
        <v>650</v>
      </c>
      <c r="Q67" s="312">
        <v>0.81</v>
      </c>
      <c r="R67" s="312">
        <v>0.81</v>
      </c>
      <c r="S67" s="661">
        <f>INDEX(Annual!i_pasture_stage_p6z,$J67+1,ROUNDDOWN((ROW($J67)-ROW($J$65))/i_p6_len,0)+1)</f>
        <v>1</v>
      </c>
      <c r="T67" s="312">
        <v>0.3</v>
      </c>
      <c r="U67" s="297">
        <v>10</v>
      </c>
      <c r="V67" s="312">
        <v>0.05</v>
      </c>
      <c r="W67" s="280"/>
      <c r="X67" s="467">
        <v>1</v>
      </c>
      <c r="Y67" s="297">
        <v>50</v>
      </c>
      <c r="Z67" s="297">
        <v>50</v>
      </c>
      <c r="AA67" s="297">
        <v>50</v>
      </c>
      <c r="AB67" s="297">
        <v>100</v>
      </c>
      <c r="AC67" s="297">
        <v>150</v>
      </c>
      <c r="AD67" s="297">
        <v>150</v>
      </c>
      <c r="AE67" s="297">
        <v>400</v>
      </c>
      <c r="AF67" s="297">
        <v>400</v>
      </c>
      <c r="AG67" s="297">
        <v>400</v>
      </c>
      <c r="AH67" s="280"/>
      <c r="AI67" s="280"/>
      <c r="AJ67" s="280"/>
      <c r="AK67" s="296" t="str">
        <f t="shared" si="7"/>
        <v>Early</v>
      </c>
      <c r="AL67" s="280">
        <f>IF($AK67="Early",$F67-$AN67,IF($AK67="Late",$F67-$AO67,MAX(0,$F67-$AP$65)))</f>
        <v>43</v>
      </c>
      <c r="AM67" s="280">
        <f t="shared" si="3"/>
        <v>1</v>
      </c>
      <c r="AN67" s="350">
        <f t="shared" si="4"/>
        <v>43585</v>
      </c>
      <c r="AO67" s="350">
        <f t="shared" ref="AO67:AO130" si="8">AO66</f>
        <v>43733</v>
      </c>
      <c r="AP67" s="774">
        <f>INDEX(Periods!$F$21:$O$31,INDEX(Annual!EndGS,1,$E67+2)+2,$E67+2)</f>
        <v>43778</v>
      </c>
      <c r="AQ67" s="275"/>
      <c r="AR67" s="262"/>
      <c r="AS67" s="250"/>
      <c r="AT67" s="250"/>
      <c r="AU67" s="250"/>
    </row>
    <row r="68" spans="1:47" outlineLevel="2" x14ac:dyDescent="0.25">
      <c r="A68" s="250"/>
      <c r="B68" s="259"/>
      <c r="C68" s="252">
        <f t="shared" si="5"/>
        <v>3</v>
      </c>
      <c r="D68" s="275"/>
      <c r="E68" s="330">
        <v>-1</v>
      </c>
      <c r="F68" s="737">
        <f t="shared" si="6"/>
        <v>43684</v>
      </c>
      <c r="G68" s="275"/>
      <c r="H68" s="296"/>
      <c r="I68" s="296"/>
      <c r="J68" s="296">
        <v>3</v>
      </c>
      <c r="K68" s="475">
        <f>INDEX(Periods!$F$21:$O$30,J68+1,$E68+2)</f>
        <v>43684</v>
      </c>
      <c r="L68" s="772">
        <f t="shared" ca="1" si="1"/>
        <v>49</v>
      </c>
      <c r="M68" s="773"/>
      <c r="N68" s="280"/>
      <c r="O68" s="547">
        <v>217.75</v>
      </c>
      <c r="P68" s="547">
        <v>800</v>
      </c>
      <c r="Q68" s="312">
        <v>0.81</v>
      </c>
      <c r="R68" s="312">
        <v>0.81</v>
      </c>
      <c r="S68" s="661">
        <f>INDEX(Annual!i_pasture_stage_p6z,$J68+1,ROUNDDOWN((ROW($J68)-ROW($J$65))/i_p6_len,0)+1)</f>
        <v>1</v>
      </c>
      <c r="T68" s="312">
        <v>0.3</v>
      </c>
      <c r="U68" s="297">
        <v>10</v>
      </c>
      <c r="V68" s="312">
        <v>0</v>
      </c>
      <c r="W68" s="280"/>
      <c r="X68" s="467">
        <v>1</v>
      </c>
      <c r="Y68" s="297">
        <v>50</v>
      </c>
      <c r="Z68" s="297">
        <v>50</v>
      </c>
      <c r="AA68" s="297">
        <v>50</v>
      </c>
      <c r="AB68" s="297">
        <v>150</v>
      </c>
      <c r="AC68" s="297">
        <v>100</v>
      </c>
      <c r="AD68" s="297">
        <v>150</v>
      </c>
      <c r="AE68" s="297">
        <v>400</v>
      </c>
      <c r="AF68" s="297">
        <v>400</v>
      </c>
      <c r="AG68" s="297">
        <v>400</v>
      </c>
      <c r="AH68" s="280"/>
      <c r="AI68" s="280"/>
      <c r="AJ68" s="280"/>
      <c r="AK68" s="296" t="str">
        <f t="shared" si="7"/>
        <v>Early</v>
      </c>
      <c r="AL68" s="280">
        <f t="shared" ref="AL68:AL131" si="9">IF($AK68="Early",$F68-$AN68,IF($AK68="Late",$F68-$AO68,MAX(0,$F68-$AP$65)))</f>
        <v>99</v>
      </c>
      <c r="AM68" s="280">
        <f t="shared" si="3"/>
        <v>1</v>
      </c>
      <c r="AN68" s="350">
        <f t="shared" si="4"/>
        <v>43585</v>
      </c>
      <c r="AO68" s="350">
        <f t="shared" si="8"/>
        <v>43733</v>
      </c>
      <c r="AP68" s="774">
        <f>INDEX(Periods!$F$21:$O$31,INDEX(Annual!EndGS,1,$E68+2)+2,$E68+2)</f>
        <v>43778</v>
      </c>
      <c r="AQ68" s="275"/>
      <c r="AR68" s="262"/>
      <c r="AS68" s="250"/>
      <c r="AT68" s="250"/>
      <c r="AU68" s="250"/>
    </row>
    <row r="69" spans="1:47" outlineLevel="2" x14ac:dyDescent="0.25">
      <c r="A69" s="250"/>
      <c r="B69" s="259"/>
      <c r="C69" s="252">
        <f t="shared" si="5"/>
        <v>3</v>
      </c>
      <c r="D69" s="275"/>
      <c r="E69" s="330">
        <v>-1</v>
      </c>
      <c r="F69" s="737">
        <f t="shared" si="6"/>
        <v>43733</v>
      </c>
      <c r="G69" s="275"/>
      <c r="H69" s="296"/>
      <c r="I69" s="296"/>
      <c r="J69" s="296">
        <v>4</v>
      </c>
      <c r="K69" s="475">
        <f>INDEX(Periods!$F$21:$O$30,J69+1,$E69+2)</f>
        <v>43733</v>
      </c>
      <c r="L69" s="772">
        <f t="shared" ca="1" si="1"/>
        <v>20</v>
      </c>
      <c r="M69" s="773"/>
      <c r="N69" s="280"/>
      <c r="O69" s="547">
        <v>250</v>
      </c>
      <c r="P69" s="547">
        <v>1600</v>
      </c>
      <c r="Q69" s="312">
        <v>0.8</v>
      </c>
      <c r="R69" s="312">
        <v>0.8</v>
      </c>
      <c r="S69" s="661">
        <f>INDEX(Annual!i_pasture_stage_p6z,$J69+1,ROUNDDOWN((ROW($J69)-ROW($J$65))/i_p6_len,0)+1)</f>
        <v>1</v>
      </c>
      <c r="T69" s="312">
        <v>0.3</v>
      </c>
      <c r="U69" s="297">
        <v>10</v>
      </c>
      <c r="V69" s="312">
        <v>0</v>
      </c>
      <c r="W69" s="280"/>
      <c r="X69" s="467">
        <v>1</v>
      </c>
      <c r="Y69" s="297">
        <v>50</v>
      </c>
      <c r="Z69" s="297">
        <v>50</v>
      </c>
      <c r="AA69" s="297">
        <v>50</v>
      </c>
      <c r="AB69" s="297">
        <v>150</v>
      </c>
      <c r="AC69" s="297">
        <v>150</v>
      </c>
      <c r="AD69" s="297">
        <v>100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43733</v>
      </c>
      <c r="AP69" s="774">
        <f>INDEX(Periods!$F$21:$O$31,INDEX(Annual!EndGS,1,$E69+2)+2,$E69+2)</f>
        <v>43778</v>
      </c>
      <c r="AQ69" s="275"/>
      <c r="AR69" s="262"/>
      <c r="AS69" s="250"/>
      <c r="AT69" s="250"/>
      <c r="AU69" s="250"/>
    </row>
    <row r="70" spans="1:47" outlineLevel="2" x14ac:dyDescent="0.25">
      <c r="A70" s="250"/>
      <c r="B70" s="259"/>
      <c r="C70" s="252">
        <f t="shared" si="5"/>
        <v>3</v>
      </c>
      <c r="D70" s="275"/>
      <c r="E70" s="330">
        <v>-1</v>
      </c>
      <c r="F70" s="737">
        <f t="shared" si="6"/>
        <v>43753</v>
      </c>
      <c r="G70" s="275"/>
      <c r="H70" s="296"/>
      <c r="I70" s="296"/>
      <c r="J70" s="296">
        <v>5</v>
      </c>
      <c r="K70" s="475">
        <f>INDEX(Periods!$F$21:$O$30,J70+1,$E70+2)</f>
        <v>43753</v>
      </c>
      <c r="L70" s="772">
        <f t="shared" ca="1" si="1"/>
        <v>25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20</v>
      </c>
      <c r="AM70" s="280">
        <f t="shared" si="3"/>
        <v>1</v>
      </c>
      <c r="AN70" s="350">
        <f t="shared" si="4"/>
        <v>43585</v>
      </c>
      <c r="AO70" s="350">
        <f t="shared" si="8"/>
        <v>43733</v>
      </c>
      <c r="AP70" s="774">
        <f>INDEX(Periods!$F$21:$O$31,INDEX(Annual!EndGS,1,$E70+2)+2,$E70+2)</f>
        <v>43778</v>
      </c>
      <c r="AQ70" s="275"/>
      <c r="AR70" s="262"/>
      <c r="AS70" s="250"/>
      <c r="AT70" s="250"/>
      <c r="AU70" s="250"/>
    </row>
    <row r="71" spans="1:47" outlineLevel="2" x14ac:dyDescent="0.2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43733</v>
      </c>
      <c r="AP71" s="774">
        <f>INDEX(Periods!$F$21:$O$31,INDEX(Annual!EndGS,1,$E71+2)+2,$E71+2)</f>
        <v>43778</v>
      </c>
      <c r="AQ71" s="275"/>
      <c r="AR71" s="262"/>
      <c r="AS71" s="250"/>
      <c r="AT71" s="250"/>
      <c r="AU71" s="250"/>
    </row>
    <row r="72" spans="1:47" outlineLevel="2" x14ac:dyDescent="0.2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43733</v>
      </c>
      <c r="AP72" s="774">
        <f>INDEX(Periods!$F$21:$O$31,INDEX(Annual!EndGS,1,$E72+2)+2,$E72+2)</f>
        <v>43778</v>
      </c>
      <c r="AQ72" s="275"/>
      <c r="AR72" s="262"/>
      <c r="AS72" s="250"/>
      <c r="AT72" s="250"/>
      <c r="AU72" s="250"/>
    </row>
    <row r="73" spans="1:47" outlineLevel="2" x14ac:dyDescent="0.2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43733</v>
      </c>
      <c r="AP73" s="774">
        <f>INDEX(Periods!$F$21:$O$31,INDEX(Annual!EndGS,1,$E73+2)+2,$E73+2)</f>
        <v>43778</v>
      </c>
      <c r="AQ73" s="275"/>
      <c r="AR73" s="262"/>
      <c r="AS73" s="250"/>
      <c r="AT73" s="250"/>
      <c r="AU73" s="250"/>
    </row>
    <row r="74" spans="1:47" outlineLevel="2" x14ac:dyDescent="0.2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43733</v>
      </c>
      <c r="AP74" s="784">
        <f>INDEX(Periods!$F$21:$O$31,INDEX(Annual!EndGS,1,$E74+2)+2,$E74+2)</f>
        <v>43778</v>
      </c>
      <c r="AQ74" s="275"/>
      <c r="AR74" s="262"/>
      <c r="AS74" s="250"/>
      <c r="AT74" s="250"/>
      <c r="AU74" s="250"/>
    </row>
    <row r="75" spans="1:47" outlineLevel="2" x14ac:dyDescent="0.25">
      <c r="A75" s="250"/>
      <c r="B75" s="259"/>
      <c r="C75" s="252">
        <f t="shared" ref="C75" si="10">INT($C$29)+2</f>
        <v>3</v>
      </c>
      <c r="D75" s="275"/>
      <c r="E75" s="330">
        <v>0</v>
      </c>
      <c r="F75" s="737">
        <f t="shared" si="6"/>
        <v>43572</v>
      </c>
      <c r="G75" s="275"/>
      <c r="H75" s="296"/>
      <c r="I75" s="496" t="s">
        <v>741</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335</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0.1</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400</v>
      </c>
      <c r="AD75" s="733" cm="1">
        <f t="array" aca="1" ref="AD75" ca="1">INDEX(AD$65:AD$74,$AI75,1)*(1-$AH75)+INDEX(AD$65:AD$74,$AJ75,1)*($AH75)</f>
        <v>400</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43733</v>
      </c>
      <c r="AP75" s="771">
        <f>INDEX(Periods!$F$21:$O$31,INDEX(Annual!EndGS,1,$E75+2)+2,$E75+2)</f>
        <v>43784</v>
      </c>
      <c r="AQ75" s="275"/>
      <c r="AR75" s="262"/>
      <c r="AS75" s="250"/>
      <c r="AT75" s="250"/>
      <c r="AU75" s="250"/>
    </row>
    <row r="76" spans="1:47" outlineLevel="3" collapsed="1" x14ac:dyDescent="0.2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200</v>
      </c>
      <c r="P76" s="665" cm="1">
        <f t="array" aca="1" ref="P76" ca="1">INDEX(P$65:P$74,$AI76,1)*(1-$AH76)+INDEX(P$65:P$74,$AJ76,1)*($AH76)</f>
        <v>488.83720930232562</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7.5581395348837219E-2</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100</v>
      </c>
      <c r="AC76" s="734" cm="1">
        <f t="array" aca="1" ref="AC76" ca="1">INDEX(AC$65:AC$74,$AI76,1)*(1-$AH76)+INDEX(AC$65:AC$74,$AJ76,1)*($AH76)</f>
        <v>277.90697674418607</v>
      </c>
      <c r="AD76" s="734" cm="1">
        <f t="array" aca="1" ref="AD76" ca="1">INDEX(AD$65:AD$74,$AI76,1)*(1-$AH76)+INDEX(AD$65:AD$74,$AJ76,1)*($AH76)</f>
        <v>277.90697674418607</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0.48837209302325579</v>
      </c>
      <c r="AI76" s="280">
        <f t="shared" ref="AI76:AI139" si="14">MOD(SUMIFS($AM$65:$AM$74,$AK$65:$AK$74,$AK76,$AL$65:$AL$74,"&lt;="&amp;$AL76)-1,$AJ$62)+1</f>
        <v>2</v>
      </c>
      <c r="AJ76" s="280">
        <f t="shared" si="11"/>
        <v>3</v>
      </c>
      <c r="AK76" s="296" t="str">
        <f t="shared" si="7"/>
        <v>Early</v>
      </c>
      <c r="AL76" s="280">
        <f t="shared" si="9"/>
        <v>21</v>
      </c>
      <c r="AM76" s="280"/>
      <c r="AN76" s="350">
        <f t="shared" si="4"/>
        <v>43572</v>
      </c>
      <c r="AO76" s="350">
        <f t="shared" si="8"/>
        <v>43733</v>
      </c>
      <c r="AP76" s="774">
        <f>INDEX(Periods!$F$21:$O$31,INDEX(Annual!EndGS,1,$E76+2)+2,$E76+2)</f>
        <v>43784</v>
      </c>
      <c r="AQ76" s="275"/>
      <c r="AR76" s="262"/>
      <c r="AS76" s="250"/>
      <c r="AT76" s="250"/>
      <c r="AU76" s="250"/>
    </row>
    <row r="77" spans="1:47" outlineLevel="3" x14ac:dyDescent="0.2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204.12053571428569</v>
      </c>
      <c r="P77" s="665" cm="1">
        <f t="array" aca="1" ref="P77" ca="1">INDEX(P$65:P$74,$AI77,1)*(1-$AH77)+INDEX(P$65:P$74,$AJ77,1)*($AH77)</f>
        <v>684.82142857142856</v>
      </c>
      <c r="Q77" s="666" cm="1">
        <f t="array" aca="1" ref="Q77" ca="1">INDEX(Q$65:Q$74,$AI77,1)*(1-$AH77)+INDEX(Q$65:Q$74,$AJ77,1)*($AH77)</f>
        <v>0.81</v>
      </c>
      <c r="R77" s="666" cm="1">
        <f t="array" aca="1" ref="R77" ca="1">INDEX(R$65:R$74,$AI77,1)*(1-$AH77)+INDEX(R$65:R$74,$AJ77,1)*($AH77)</f>
        <v>0.81</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3.8392857142857145E-2</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111.60714285714285</v>
      </c>
      <c r="AC77" s="734" cm="1">
        <f t="array" aca="1" ref="AC77" ca="1">INDEX(AC$65:AC$74,$AI77,1)*(1-$AH77)+INDEX(AC$65:AC$74,$AJ77,1)*($AH77)</f>
        <v>138.39285714285714</v>
      </c>
      <c r="AD77" s="734" cm="1">
        <f t="array" aca="1" ref="AD77" ca="1">INDEX(AD$65:AD$74,$AI77,1)*(1-$AH77)+INDEX(AD$65:AD$74,$AJ77,1)*($AH77)</f>
        <v>150</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3</v>
      </c>
      <c r="AJ77" s="280">
        <f>IF(OR(INDEX($AK$65:$AK$74,$AI77,1)=INDEX($AK$65:$AK$74,MOD($AI77,AJ$62)+1,1),INDEX($AK$65:$AK$74,$AI77,1)="Early"),MOD($AI77,AJ$62)+1,$AI77)</f>
        <v>4</v>
      </c>
      <c r="AK77" s="296" t="str">
        <f t="shared" si="7"/>
        <v>Early</v>
      </c>
      <c r="AL77" s="280">
        <f t="shared" si="9"/>
        <v>56</v>
      </c>
      <c r="AM77" s="280"/>
      <c r="AN77" s="350">
        <f t="shared" si="4"/>
        <v>43572</v>
      </c>
      <c r="AO77" s="350">
        <f t="shared" si="8"/>
        <v>43733</v>
      </c>
      <c r="AP77" s="774">
        <f>INDEX(Periods!$F$21:$O$31,INDEX(Annual!EndGS,1,$E77+2)+2,$E77+2)</f>
        <v>43784</v>
      </c>
      <c r="AQ77" s="275"/>
      <c r="AR77" s="262"/>
      <c r="AS77" s="250"/>
      <c r="AT77" s="250"/>
      <c r="AU77" s="250"/>
    </row>
    <row r="78" spans="1:47" outlineLevel="3" x14ac:dyDescent="0.2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226.30612244897958</v>
      </c>
      <c r="P78" s="665" cm="1">
        <f t="array" aca="1" ref="P78" ca="1">INDEX(P$65:P$74,$AI78,1)*(1-$AH78)+INDEX(P$65:P$74,$AJ78,1)*($AH78)</f>
        <v>1012.2448979591836</v>
      </c>
      <c r="Q78" s="666" cm="1">
        <f t="array" aca="1" ref="Q78" ca="1">INDEX(Q$65:Q$74,$AI78,1)*(1-$AH78)+INDEX(Q$65:Q$74,$AJ78,1)*($AH78)</f>
        <v>0.80734693877551023</v>
      </c>
      <c r="R78" s="666" cm="1">
        <f t="array" aca="1" ref="R78" ca="1">INDEX(R$65:R$74,$AI78,1)*(1-$AH78)+INDEX(R$65:R$74,$AJ78,1)*($AH78)</f>
        <v>0.80734693877551023</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1</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113.26530612244898</v>
      </c>
      <c r="AD78" s="734" cm="1">
        <f t="array" aca="1" ref="AD78" ca="1">INDEX(AD$65:AD$74,$AI78,1)*(1-$AH78)+INDEX(AD$65:AD$74,$AJ78,1)*($AH78)</f>
        <v>136.734693877551</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0.26530612244897961</v>
      </c>
      <c r="AI78" s="280">
        <f t="shared" si="14"/>
        <v>4</v>
      </c>
      <c r="AJ78" s="280">
        <f t="shared" ref="AJ78:AJ141" si="15">IF(OR(INDEX($AK$65:$AK$74,$AI78,1)=INDEX($AK$65:$AK$74,MOD($AI78,AJ$62)+1,1),INDEX($AK$65:$AK$74,$AI78,1)="Early"),MOD($AI78,AJ$62)+1,$AI78)</f>
        <v>5</v>
      </c>
      <c r="AK78" s="296" t="str">
        <f t="shared" si="7"/>
        <v>Early</v>
      </c>
      <c r="AL78" s="280">
        <f t="shared" si="9"/>
        <v>112</v>
      </c>
      <c r="AM78" s="280"/>
      <c r="AN78" s="350">
        <f t="shared" si="4"/>
        <v>43572</v>
      </c>
      <c r="AO78" s="350">
        <f t="shared" si="8"/>
        <v>43733</v>
      </c>
      <c r="AP78" s="774">
        <f>INDEX(Periods!$F$21:$O$31,INDEX(Annual!EndGS,1,$E78+2)+2,$E78+2)</f>
        <v>43784</v>
      </c>
      <c r="AQ78" s="275"/>
      <c r="AR78" s="262"/>
      <c r="AS78" s="250"/>
      <c r="AT78" s="250"/>
      <c r="AU78" s="250"/>
    </row>
    <row r="79" spans="1:47" outlineLevel="3" x14ac:dyDescent="0.2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1600</v>
      </c>
      <c r="Q79" s="666" cm="1">
        <f t="array" aca="1" ref="Q79" ca="1">INDEX(Q$65:Q$74,$AI79,1)*(1-$AH79)+INDEX(Q$65:Q$74,$AJ79,1)*($AH79)</f>
        <v>0.8</v>
      </c>
      <c r="R79" s="666" cm="1">
        <f t="array" aca="1" ref="R79" ca="1">INDEX(R$65:R$74,$AI79,1)*(1-$AH79)+INDEX(R$65:R$74,$AJ79,1)*($AH79)</f>
        <v>0.8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1</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100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5</v>
      </c>
      <c r="AJ79" s="280">
        <f t="shared" si="15"/>
        <v>6</v>
      </c>
      <c r="AK79" s="296" t="str">
        <f t="shared" si="7"/>
        <v>Late</v>
      </c>
      <c r="AL79" s="280">
        <f t="shared" si="9"/>
        <v>0</v>
      </c>
      <c r="AM79" s="280"/>
      <c r="AN79" s="350">
        <f t="shared" si="4"/>
        <v>43572</v>
      </c>
      <c r="AO79" s="350">
        <f t="shared" si="8"/>
        <v>43733</v>
      </c>
      <c r="AP79" s="774">
        <f>INDEX(Periods!$F$21:$O$31,INDEX(Annual!EndGS,1,$E79+2)+2,$E79+2)</f>
        <v>43784</v>
      </c>
      <c r="AQ79" s="275"/>
      <c r="AR79" s="262"/>
      <c r="AS79" s="250"/>
      <c r="AT79" s="250"/>
      <c r="AU79" s="250"/>
    </row>
    <row r="80" spans="1:47" outlineLevel="3" x14ac:dyDescent="0.2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v>
      </c>
      <c r="AI80" s="280">
        <f t="shared" si="14"/>
        <v>6</v>
      </c>
      <c r="AJ80" s="280">
        <f t="shared" si="15"/>
        <v>6</v>
      </c>
      <c r="AK80" s="296" t="str">
        <f t="shared" si="7"/>
        <v>Late</v>
      </c>
      <c r="AL80" s="280">
        <f t="shared" si="9"/>
        <v>20</v>
      </c>
      <c r="AM80" s="280"/>
      <c r="AN80" s="350">
        <f t="shared" si="4"/>
        <v>43572</v>
      </c>
      <c r="AO80" s="350">
        <f t="shared" si="8"/>
        <v>43733</v>
      </c>
      <c r="AP80" s="774">
        <f>INDEX(Periods!$F$21:$O$31,INDEX(Annual!EndGS,1,$E80+2)+2,$E80+2)</f>
        <v>43784</v>
      </c>
      <c r="AQ80" s="275"/>
      <c r="AR80" s="262"/>
      <c r="AS80" s="250"/>
      <c r="AT80" s="250"/>
      <c r="AU80" s="250"/>
    </row>
    <row r="81" spans="1:47" outlineLevel="3" x14ac:dyDescent="0.2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43733</v>
      </c>
      <c r="AP81" s="774">
        <f>INDEX(Periods!$F$21:$O$31,INDEX(Annual!EndGS,1,$E81+2)+2,$E81+2)</f>
        <v>43784</v>
      </c>
      <c r="AQ81" s="275"/>
      <c r="AR81" s="262"/>
      <c r="AS81" s="250"/>
      <c r="AT81" s="250"/>
      <c r="AU81" s="250"/>
    </row>
    <row r="82" spans="1:47" outlineLevel="3" x14ac:dyDescent="0.2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43733</v>
      </c>
      <c r="AP82" s="774">
        <f>INDEX(Periods!$F$21:$O$31,INDEX(Annual!EndGS,1,$E82+2)+2,$E82+2)</f>
        <v>43784</v>
      </c>
      <c r="AQ82" s="275"/>
      <c r="AR82" s="262"/>
      <c r="AS82" s="250"/>
      <c r="AT82" s="250"/>
      <c r="AU82" s="250"/>
    </row>
    <row r="83" spans="1:47" outlineLevel="3" x14ac:dyDescent="0.2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43733</v>
      </c>
      <c r="AP83" s="774">
        <f>INDEX(Periods!$F$21:$O$31,INDEX(Annual!EndGS,1,$E83+2)+2,$E83+2)</f>
        <v>43784</v>
      </c>
      <c r="AQ83" s="275"/>
      <c r="AR83" s="262"/>
      <c r="AS83" s="250"/>
      <c r="AT83" s="250"/>
      <c r="AU83" s="250"/>
    </row>
    <row r="84" spans="1:47" outlineLevel="3" x14ac:dyDescent="0.2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43733</v>
      </c>
      <c r="AP84" s="784">
        <f>INDEX(Periods!$F$21:$O$31,INDEX(Annual!EndGS,1,$E84+2)+2,$E84+2)</f>
        <v>43784</v>
      </c>
      <c r="AQ84" s="275"/>
      <c r="AR84" s="262"/>
      <c r="AS84" s="250"/>
      <c r="AT84" s="250"/>
      <c r="AU84" s="250"/>
    </row>
    <row r="85" spans="1:47" outlineLevel="2" x14ac:dyDescent="0.25">
      <c r="A85" s="250"/>
      <c r="B85" s="259"/>
      <c r="C85" s="252">
        <f t="shared" ref="C85" si="16">INT($C$29)+2</f>
        <v>3</v>
      </c>
      <c r="D85" s="275"/>
      <c r="E85" s="330">
        <v>1</v>
      </c>
      <c r="F85" s="737">
        <f t="shared" si="6"/>
        <v>43572</v>
      </c>
      <c r="G85" s="275"/>
      <c r="H85" s="296"/>
      <c r="I85" s="496" t="s">
        <v>733</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335</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0.1</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400</v>
      </c>
      <c r="AD85" s="733" cm="1">
        <f t="array" aca="1" ref="AD85" ca="1">INDEX(AD$65:AD$74,$AI85,1)*(1-$AH85)+INDEX(AD$65:AD$74,$AJ85,1)*($AH85)</f>
        <v>400</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43733</v>
      </c>
      <c r="AP85" s="771">
        <f>INDEX(Periods!$F$21:$O$31,INDEX(Annual!EndGS,1,$E85+2)+2,$E85+2)</f>
        <v>43769</v>
      </c>
      <c r="AQ85" s="275"/>
      <c r="AR85" s="262"/>
      <c r="AS85" s="250"/>
      <c r="AT85" s="250"/>
      <c r="AU85" s="250"/>
    </row>
    <row r="86" spans="1:47" outlineLevel="3" collapsed="1" x14ac:dyDescent="0.2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200</v>
      </c>
      <c r="P86" s="665" cm="1">
        <f t="array" aca="1" ref="P86" ca="1">INDEX(P$65:P$74,$AI86,1)*(1-$AH86)+INDEX(P$65:P$74,$AJ86,1)*($AH86)</f>
        <v>488.83720930232562</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7.5581395348837219E-2</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100</v>
      </c>
      <c r="AC86" s="734" cm="1">
        <f t="array" aca="1" ref="AC86" ca="1">INDEX(AC$65:AC$74,$AI86,1)*(1-$AH86)+INDEX(AC$65:AC$74,$AJ86,1)*($AH86)</f>
        <v>277.90697674418607</v>
      </c>
      <c r="AD86" s="734" cm="1">
        <f t="array" aca="1" ref="AD86" ca="1">INDEX(AD$65:AD$74,$AI86,1)*(1-$AH86)+INDEX(AD$65:AD$74,$AJ86,1)*($AH86)</f>
        <v>277.90697674418607</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0.48837209302325579</v>
      </c>
      <c r="AI86" s="280">
        <f t="shared" si="14"/>
        <v>2</v>
      </c>
      <c r="AJ86" s="280">
        <f t="shared" si="15"/>
        <v>3</v>
      </c>
      <c r="AK86" s="296" t="str">
        <f t="shared" si="7"/>
        <v>Early</v>
      </c>
      <c r="AL86" s="280">
        <f t="shared" si="9"/>
        <v>21</v>
      </c>
      <c r="AM86" s="280"/>
      <c r="AN86" s="350">
        <f t="shared" si="4"/>
        <v>43572</v>
      </c>
      <c r="AO86" s="350">
        <f t="shared" si="8"/>
        <v>43733</v>
      </c>
      <c r="AP86" s="774">
        <f>INDEX(Periods!$F$21:$O$31,INDEX(Annual!EndGS,1,$E86+2)+2,$E86+2)</f>
        <v>43769</v>
      </c>
      <c r="AQ86" s="275"/>
      <c r="AR86" s="262"/>
      <c r="AS86" s="250"/>
      <c r="AT86" s="250"/>
      <c r="AU86" s="250"/>
    </row>
    <row r="87" spans="1:47" outlineLevel="3" x14ac:dyDescent="0.2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204.12053571428569</v>
      </c>
      <c r="P87" s="665" cm="1">
        <f t="array" aca="1" ref="P87" ca="1">INDEX(P$65:P$74,$AI87,1)*(1-$AH87)+INDEX(P$65:P$74,$AJ87,1)*($AH87)</f>
        <v>684.82142857142856</v>
      </c>
      <c r="Q87" s="666" cm="1">
        <f t="array" aca="1" ref="Q87" ca="1">INDEX(Q$65:Q$74,$AI87,1)*(1-$AH87)+INDEX(Q$65:Q$74,$AJ87,1)*($AH87)</f>
        <v>0.81</v>
      </c>
      <c r="R87" s="666" cm="1">
        <f t="array" aca="1" ref="R87" ca="1">INDEX(R$65:R$74,$AI87,1)*(1-$AH87)+INDEX(R$65:R$74,$AJ87,1)*($AH87)</f>
        <v>0.81</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3.8392857142857145E-2</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111.60714285714285</v>
      </c>
      <c r="AC87" s="734" cm="1">
        <f t="array" aca="1" ref="AC87" ca="1">INDEX(AC$65:AC$74,$AI87,1)*(1-$AH87)+INDEX(AC$65:AC$74,$AJ87,1)*($AH87)</f>
        <v>138.39285714285714</v>
      </c>
      <c r="AD87" s="734" cm="1">
        <f t="array" aca="1" ref="AD87" ca="1">INDEX(AD$65:AD$74,$AI87,1)*(1-$AH87)+INDEX(AD$65:AD$74,$AJ87,1)*($AH87)</f>
        <v>150</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3</v>
      </c>
      <c r="AJ87" s="280">
        <f t="shared" si="15"/>
        <v>4</v>
      </c>
      <c r="AK87" s="296" t="str">
        <f t="shared" si="7"/>
        <v>Early</v>
      </c>
      <c r="AL87" s="280">
        <f t="shared" si="9"/>
        <v>56</v>
      </c>
      <c r="AM87" s="280"/>
      <c r="AN87" s="350">
        <f t="shared" si="4"/>
        <v>43572</v>
      </c>
      <c r="AO87" s="350">
        <f t="shared" si="8"/>
        <v>43733</v>
      </c>
      <c r="AP87" s="774">
        <f>INDEX(Periods!$F$21:$O$31,INDEX(Annual!EndGS,1,$E87+2)+2,$E87+2)</f>
        <v>43769</v>
      </c>
      <c r="AQ87" s="275"/>
      <c r="AR87" s="262"/>
      <c r="AS87" s="250"/>
      <c r="AT87" s="250"/>
      <c r="AU87" s="250"/>
    </row>
    <row r="88" spans="1:47" outlineLevel="3" x14ac:dyDescent="0.2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226.30612244897958</v>
      </c>
      <c r="P88" s="665" cm="1">
        <f t="array" aca="1" ref="P88" ca="1">INDEX(P$65:P$74,$AI88,1)*(1-$AH88)+INDEX(P$65:P$74,$AJ88,1)*($AH88)</f>
        <v>1012.2448979591836</v>
      </c>
      <c r="Q88" s="666" cm="1">
        <f t="array" aca="1" ref="Q88" ca="1">INDEX(Q$65:Q$74,$AI88,1)*(1-$AH88)+INDEX(Q$65:Q$74,$AJ88,1)*($AH88)</f>
        <v>0.80734693877551023</v>
      </c>
      <c r="R88" s="666" cm="1">
        <f t="array" aca="1" ref="R88" ca="1">INDEX(R$65:R$74,$AI88,1)*(1-$AH88)+INDEX(R$65:R$74,$AJ88,1)*($AH88)</f>
        <v>0.80734693877551023</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1</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113.26530612244898</v>
      </c>
      <c r="AD88" s="734" cm="1">
        <f t="array" aca="1" ref="AD88" ca="1">INDEX(AD$65:AD$74,$AI88,1)*(1-$AH88)+INDEX(AD$65:AD$74,$AJ88,1)*($AH88)</f>
        <v>136.734693877551</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0.26530612244897961</v>
      </c>
      <c r="AI88" s="280">
        <f t="shared" si="14"/>
        <v>4</v>
      </c>
      <c r="AJ88" s="280">
        <f t="shared" si="15"/>
        <v>5</v>
      </c>
      <c r="AK88" s="296" t="str">
        <f t="shared" si="7"/>
        <v>Early</v>
      </c>
      <c r="AL88" s="280">
        <f t="shared" si="9"/>
        <v>112</v>
      </c>
      <c r="AM88" s="280"/>
      <c r="AN88" s="350">
        <f t="shared" si="4"/>
        <v>43572</v>
      </c>
      <c r="AO88" s="350">
        <f t="shared" si="8"/>
        <v>43733</v>
      </c>
      <c r="AP88" s="774">
        <f>INDEX(Periods!$F$21:$O$31,INDEX(Annual!EndGS,1,$E88+2)+2,$E88+2)</f>
        <v>43769</v>
      </c>
      <c r="AQ88" s="275"/>
      <c r="AR88" s="262"/>
      <c r="AS88" s="250"/>
      <c r="AT88" s="250"/>
      <c r="AU88" s="250"/>
    </row>
    <row r="89" spans="1:47" outlineLevel="3" x14ac:dyDescent="0.2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1600</v>
      </c>
      <c r="Q89" s="666" cm="1">
        <f t="array" aca="1" ref="Q89" ca="1">INDEX(Q$65:Q$74,$AI89,1)*(1-$AH89)+INDEX(Q$65:Q$74,$AJ89,1)*($AH89)</f>
        <v>0.8</v>
      </c>
      <c r="R89" s="666" cm="1">
        <f t="array" aca="1" ref="R89" ca="1">INDEX(R$65:R$74,$AI89,1)*(1-$AH89)+INDEX(R$65:R$74,$AJ89,1)*($AH89)</f>
        <v>0.8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1</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100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5</v>
      </c>
      <c r="AJ89" s="280">
        <f t="shared" si="15"/>
        <v>6</v>
      </c>
      <c r="AK89" s="296" t="str">
        <f t="shared" si="7"/>
        <v>Late</v>
      </c>
      <c r="AL89" s="280">
        <f t="shared" si="9"/>
        <v>0</v>
      </c>
      <c r="AM89" s="280"/>
      <c r="AN89" s="350">
        <f t="shared" si="4"/>
        <v>43572</v>
      </c>
      <c r="AO89" s="350">
        <f t="shared" si="8"/>
        <v>43733</v>
      </c>
      <c r="AP89" s="774">
        <f>INDEX(Periods!$F$21:$O$31,INDEX(Annual!EndGS,1,$E89+2)+2,$E89+2)</f>
        <v>43769</v>
      </c>
      <c r="AQ89" s="275"/>
      <c r="AR89" s="262"/>
      <c r="AS89" s="250"/>
      <c r="AT89" s="250"/>
      <c r="AU89" s="250"/>
    </row>
    <row r="90" spans="1:47" outlineLevel="3" x14ac:dyDescent="0.2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v>
      </c>
      <c r="AI90" s="280">
        <f t="shared" si="14"/>
        <v>6</v>
      </c>
      <c r="AJ90" s="280">
        <f t="shared" si="15"/>
        <v>6</v>
      </c>
      <c r="AK90" s="296" t="str">
        <f t="shared" si="7"/>
        <v>Late</v>
      </c>
      <c r="AL90" s="280">
        <f t="shared" si="9"/>
        <v>20</v>
      </c>
      <c r="AM90" s="280"/>
      <c r="AN90" s="350">
        <f t="shared" si="4"/>
        <v>43572</v>
      </c>
      <c r="AO90" s="350">
        <f t="shared" si="8"/>
        <v>43733</v>
      </c>
      <c r="AP90" s="774">
        <f>INDEX(Periods!$F$21:$O$31,INDEX(Annual!EndGS,1,$E90+2)+2,$E90+2)</f>
        <v>43769</v>
      </c>
      <c r="AQ90" s="275"/>
      <c r="AR90" s="262"/>
      <c r="AS90" s="250"/>
      <c r="AT90" s="250"/>
      <c r="AU90" s="250"/>
    </row>
    <row r="91" spans="1:47" outlineLevel="3" x14ac:dyDescent="0.2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43733</v>
      </c>
      <c r="AP91" s="774">
        <f>INDEX(Periods!$F$21:$O$31,INDEX(Annual!EndGS,1,$E91+2)+2,$E91+2)</f>
        <v>43769</v>
      </c>
      <c r="AQ91" s="275"/>
      <c r="AR91" s="262"/>
      <c r="AS91" s="250"/>
      <c r="AT91" s="250"/>
      <c r="AU91" s="250"/>
    </row>
    <row r="92" spans="1:47" outlineLevel="3" x14ac:dyDescent="0.2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43733</v>
      </c>
      <c r="AP92" s="774">
        <f>INDEX(Periods!$F$21:$O$31,INDEX(Annual!EndGS,1,$E92+2)+2,$E92+2)</f>
        <v>43769</v>
      </c>
      <c r="AQ92" s="275"/>
      <c r="AR92" s="262"/>
      <c r="AS92" s="250"/>
      <c r="AT92" s="250"/>
      <c r="AU92" s="250"/>
    </row>
    <row r="93" spans="1:47" outlineLevel="3" x14ac:dyDescent="0.2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43733</v>
      </c>
      <c r="AP93" s="774">
        <f>INDEX(Periods!$F$21:$O$31,INDEX(Annual!EndGS,1,$E93+2)+2,$E93+2)</f>
        <v>43769</v>
      </c>
      <c r="AQ93" s="275"/>
      <c r="AR93" s="262"/>
      <c r="AS93" s="250"/>
      <c r="AT93" s="250"/>
      <c r="AU93" s="250"/>
    </row>
    <row r="94" spans="1:47" outlineLevel="3" x14ac:dyDescent="0.2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43733</v>
      </c>
      <c r="AP94" s="784">
        <f>INDEX(Periods!$F$21:$O$31,INDEX(Annual!EndGS,1,$E94+2)+2,$E94+2)</f>
        <v>43769</v>
      </c>
      <c r="AQ94" s="275"/>
      <c r="AR94" s="262"/>
      <c r="AS94" s="250"/>
      <c r="AT94" s="250"/>
      <c r="AU94" s="250"/>
    </row>
    <row r="95" spans="1:47" outlineLevel="2" x14ac:dyDescent="0.25">
      <c r="A95" s="250"/>
      <c r="B95" s="259"/>
      <c r="C95" s="252">
        <f t="shared" ref="C95" si="17">INT($C$29)+2</f>
        <v>3</v>
      </c>
      <c r="D95" s="275"/>
      <c r="E95" s="330">
        <v>2</v>
      </c>
      <c r="F95" s="737">
        <f t="shared" si="6"/>
        <v>43572</v>
      </c>
      <c r="G95" s="275"/>
      <c r="H95" s="296"/>
      <c r="I95" s="496" t="s">
        <v>734</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335</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0.1</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400</v>
      </c>
      <c r="AD95" s="733" cm="1">
        <f t="array" aca="1" ref="AD95" ca="1">INDEX(AD$65:AD$74,$AI95,1)*(1-$AH95)+INDEX(AD$65:AD$74,$AJ95,1)*($AH95)</f>
        <v>400</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43733</v>
      </c>
      <c r="AP95" s="771">
        <f>INDEX(Periods!$F$21:$O$31,INDEX(Annual!EndGS,1,$E95+2)+2,$E95+2)</f>
        <v>43784</v>
      </c>
      <c r="AQ95" s="275"/>
      <c r="AR95" s="262"/>
      <c r="AS95" s="250"/>
      <c r="AT95" s="250"/>
      <c r="AU95" s="250"/>
    </row>
    <row r="96" spans="1:47" outlineLevel="3" collapsed="1" x14ac:dyDescent="0.2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200</v>
      </c>
      <c r="P96" s="665" cm="1">
        <f t="array" aca="1" ref="P96" ca="1">INDEX(P$65:P$74,$AI96,1)*(1-$AH96)+INDEX(P$65:P$74,$AJ96,1)*($AH96)</f>
        <v>488.83720930232562</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7.5581395348837219E-2</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100</v>
      </c>
      <c r="AC96" s="734" cm="1">
        <f t="array" aca="1" ref="AC96" ca="1">INDEX(AC$65:AC$74,$AI96,1)*(1-$AH96)+INDEX(AC$65:AC$74,$AJ96,1)*($AH96)</f>
        <v>277.90697674418607</v>
      </c>
      <c r="AD96" s="734" cm="1">
        <f t="array" aca="1" ref="AD96" ca="1">INDEX(AD$65:AD$74,$AI96,1)*(1-$AH96)+INDEX(AD$65:AD$74,$AJ96,1)*($AH96)</f>
        <v>277.90697674418607</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0.48837209302325579</v>
      </c>
      <c r="AI96" s="280">
        <f t="shared" si="14"/>
        <v>2</v>
      </c>
      <c r="AJ96" s="280">
        <f t="shared" si="15"/>
        <v>3</v>
      </c>
      <c r="AK96" s="296" t="str">
        <f t="shared" si="7"/>
        <v>Early</v>
      </c>
      <c r="AL96" s="280">
        <f t="shared" si="9"/>
        <v>21</v>
      </c>
      <c r="AM96" s="280"/>
      <c r="AN96" s="350">
        <f t="shared" si="4"/>
        <v>43572</v>
      </c>
      <c r="AO96" s="350">
        <f t="shared" si="8"/>
        <v>43733</v>
      </c>
      <c r="AP96" s="774">
        <f>INDEX(Periods!$F$21:$O$31,INDEX(Annual!EndGS,1,$E96+2)+2,$E96+2)</f>
        <v>43784</v>
      </c>
      <c r="AQ96" s="275"/>
      <c r="AR96" s="262"/>
      <c r="AS96" s="250"/>
      <c r="AT96" s="250"/>
      <c r="AU96" s="250"/>
    </row>
    <row r="97" spans="1:47" outlineLevel="3" x14ac:dyDescent="0.2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204.12053571428569</v>
      </c>
      <c r="P97" s="665" cm="1">
        <f t="array" aca="1" ref="P97" ca="1">INDEX(P$65:P$74,$AI97,1)*(1-$AH97)+INDEX(P$65:P$74,$AJ97,1)*($AH97)</f>
        <v>684.82142857142856</v>
      </c>
      <c r="Q97" s="666" cm="1">
        <f t="array" aca="1" ref="Q97" ca="1">INDEX(Q$65:Q$74,$AI97,1)*(1-$AH97)+INDEX(Q$65:Q$74,$AJ97,1)*($AH97)</f>
        <v>0.81</v>
      </c>
      <c r="R97" s="666" cm="1">
        <f t="array" aca="1" ref="R97" ca="1">INDEX(R$65:R$74,$AI97,1)*(1-$AH97)+INDEX(R$65:R$74,$AJ97,1)*($AH97)</f>
        <v>0.81</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3.8392857142857145E-2</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111.60714285714285</v>
      </c>
      <c r="AC97" s="734" cm="1">
        <f t="array" aca="1" ref="AC97" ca="1">INDEX(AC$65:AC$74,$AI97,1)*(1-$AH97)+INDEX(AC$65:AC$74,$AJ97,1)*($AH97)</f>
        <v>138.39285714285714</v>
      </c>
      <c r="AD97" s="734" cm="1">
        <f t="array" aca="1" ref="AD97" ca="1">INDEX(AD$65:AD$74,$AI97,1)*(1-$AH97)+INDEX(AD$65:AD$74,$AJ97,1)*($AH97)</f>
        <v>150</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3</v>
      </c>
      <c r="AJ97" s="280">
        <f t="shared" si="15"/>
        <v>4</v>
      </c>
      <c r="AK97" s="296" t="str">
        <f t="shared" si="7"/>
        <v>Early</v>
      </c>
      <c r="AL97" s="280">
        <f t="shared" si="9"/>
        <v>56</v>
      </c>
      <c r="AM97" s="280"/>
      <c r="AN97" s="350">
        <f t="shared" ref="AN97:AN128" si="19">INDEX(i_break_date,$E97+2,1)</f>
        <v>43572</v>
      </c>
      <c r="AO97" s="350">
        <f t="shared" si="8"/>
        <v>43733</v>
      </c>
      <c r="AP97" s="774">
        <f>INDEX(Periods!$F$21:$O$31,INDEX(Annual!EndGS,1,$E97+2)+2,$E97+2)</f>
        <v>43784</v>
      </c>
      <c r="AQ97" s="275"/>
      <c r="AR97" s="262"/>
      <c r="AS97" s="250"/>
      <c r="AT97" s="250"/>
      <c r="AU97" s="250"/>
    </row>
    <row r="98" spans="1:47" outlineLevel="3" x14ac:dyDescent="0.2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226.30612244897958</v>
      </c>
      <c r="P98" s="665" cm="1">
        <f t="array" aca="1" ref="P98" ca="1">INDEX(P$65:P$74,$AI98,1)*(1-$AH98)+INDEX(P$65:P$74,$AJ98,1)*($AH98)</f>
        <v>1012.2448979591836</v>
      </c>
      <c r="Q98" s="666" cm="1">
        <f t="array" aca="1" ref="Q98" ca="1">INDEX(Q$65:Q$74,$AI98,1)*(1-$AH98)+INDEX(Q$65:Q$74,$AJ98,1)*($AH98)</f>
        <v>0.80734693877551023</v>
      </c>
      <c r="R98" s="666" cm="1">
        <f t="array" aca="1" ref="R98" ca="1">INDEX(R$65:R$74,$AI98,1)*(1-$AH98)+INDEX(R$65:R$74,$AJ98,1)*($AH98)</f>
        <v>0.80734693877551023</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1</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113.26530612244898</v>
      </c>
      <c r="AD98" s="734" cm="1">
        <f t="array" aca="1" ref="AD98" ca="1">INDEX(AD$65:AD$74,$AI98,1)*(1-$AH98)+INDEX(AD$65:AD$74,$AJ98,1)*($AH98)</f>
        <v>136.734693877551</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0.26530612244897961</v>
      </c>
      <c r="AI98" s="280">
        <f t="shared" si="14"/>
        <v>4</v>
      </c>
      <c r="AJ98" s="280">
        <f t="shared" si="15"/>
        <v>5</v>
      </c>
      <c r="AK98" s="296" t="str">
        <f t="shared" si="7"/>
        <v>Early</v>
      </c>
      <c r="AL98" s="280">
        <f t="shared" si="9"/>
        <v>112</v>
      </c>
      <c r="AM98" s="280"/>
      <c r="AN98" s="350">
        <f t="shared" si="19"/>
        <v>43572</v>
      </c>
      <c r="AO98" s="350">
        <f t="shared" si="8"/>
        <v>43733</v>
      </c>
      <c r="AP98" s="774">
        <f>INDEX(Periods!$F$21:$O$31,INDEX(Annual!EndGS,1,$E98+2)+2,$E98+2)</f>
        <v>43784</v>
      </c>
      <c r="AQ98" s="275"/>
      <c r="AR98" s="262"/>
      <c r="AS98" s="250"/>
      <c r="AT98" s="250"/>
      <c r="AU98" s="250"/>
    </row>
    <row r="99" spans="1:47" outlineLevel="3" x14ac:dyDescent="0.2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1600</v>
      </c>
      <c r="Q99" s="666" cm="1">
        <f t="array" aca="1" ref="Q99" ca="1">INDEX(Q$65:Q$74,$AI99,1)*(1-$AH99)+INDEX(Q$65:Q$74,$AJ99,1)*($AH99)</f>
        <v>0.8</v>
      </c>
      <c r="R99" s="666" cm="1">
        <f t="array" aca="1" ref="R99" ca="1">INDEX(R$65:R$74,$AI99,1)*(1-$AH99)+INDEX(R$65:R$74,$AJ99,1)*($AH99)</f>
        <v>0.8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1</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100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5</v>
      </c>
      <c r="AJ99" s="280">
        <f t="shared" si="15"/>
        <v>6</v>
      </c>
      <c r="AK99" s="296" t="str">
        <f t="shared" si="7"/>
        <v>Late</v>
      </c>
      <c r="AL99" s="280">
        <f t="shared" si="9"/>
        <v>0</v>
      </c>
      <c r="AM99" s="280"/>
      <c r="AN99" s="350">
        <f t="shared" si="19"/>
        <v>43572</v>
      </c>
      <c r="AO99" s="350">
        <f t="shared" si="8"/>
        <v>43733</v>
      </c>
      <c r="AP99" s="774">
        <f>INDEX(Periods!$F$21:$O$31,INDEX(Annual!EndGS,1,$E99+2)+2,$E99+2)</f>
        <v>43784</v>
      </c>
      <c r="AQ99" s="275"/>
      <c r="AR99" s="262"/>
      <c r="AS99" s="250"/>
      <c r="AT99" s="250"/>
      <c r="AU99" s="250"/>
    </row>
    <row r="100" spans="1:47" outlineLevel="3" x14ac:dyDescent="0.2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v>
      </c>
      <c r="AI100" s="280">
        <f t="shared" si="14"/>
        <v>6</v>
      </c>
      <c r="AJ100" s="280">
        <f t="shared" si="15"/>
        <v>6</v>
      </c>
      <c r="AK100" s="296" t="str">
        <f t="shared" si="7"/>
        <v>Late</v>
      </c>
      <c r="AL100" s="280">
        <f t="shared" si="9"/>
        <v>20</v>
      </c>
      <c r="AM100" s="280"/>
      <c r="AN100" s="350">
        <f t="shared" si="19"/>
        <v>43572</v>
      </c>
      <c r="AO100" s="350">
        <f t="shared" si="8"/>
        <v>43733</v>
      </c>
      <c r="AP100" s="774">
        <f>INDEX(Periods!$F$21:$O$31,INDEX(Annual!EndGS,1,$E100+2)+2,$E100+2)</f>
        <v>43784</v>
      </c>
      <c r="AQ100" s="275"/>
      <c r="AR100" s="262"/>
      <c r="AS100" s="250"/>
      <c r="AT100" s="250"/>
      <c r="AU100" s="250"/>
    </row>
    <row r="101" spans="1:47" outlineLevel="3" x14ac:dyDescent="0.2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43733</v>
      </c>
      <c r="AP101" s="774">
        <f>INDEX(Periods!$F$21:$O$31,INDEX(Annual!EndGS,1,$E101+2)+2,$E101+2)</f>
        <v>43784</v>
      </c>
      <c r="AQ101" s="275"/>
      <c r="AR101" s="262"/>
      <c r="AS101" s="250"/>
      <c r="AT101" s="250"/>
      <c r="AU101" s="250"/>
    </row>
    <row r="102" spans="1:47" outlineLevel="3" x14ac:dyDescent="0.2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43733</v>
      </c>
      <c r="AP102" s="774">
        <f>INDEX(Periods!$F$21:$O$31,INDEX(Annual!EndGS,1,$E102+2)+2,$E102+2)</f>
        <v>43784</v>
      </c>
      <c r="AQ102" s="275"/>
      <c r="AR102" s="262"/>
      <c r="AS102" s="250"/>
      <c r="AT102" s="250"/>
      <c r="AU102" s="250"/>
    </row>
    <row r="103" spans="1:47" outlineLevel="3" x14ac:dyDescent="0.2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43733</v>
      </c>
      <c r="AP103" s="774">
        <f>INDEX(Periods!$F$21:$O$31,INDEX(Annual!EndGS,1,$E103+2)+2,$E103+2)</f>
        <v>43784</v>
      </c>
      <c r="AQ103" s="275"/>
      <c r="AR103" s="262"/>
      <c r="AS103" s="250"/>
      <c r="AT103" s="250"/>
      <c r="AU103" s="250"/>
    </row>
    <row r="104" spans="1:47" outlineLevel="3" x14ac:dyDescent="0.2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43733</v>
      </c>
      <c r="AP104" s="784">
        <f>INDEX(Periods!$F$21:$O$31,INDEX(Annual!EndGS,1,$E104+2)+2,$E104+2)</f>
        <v>43784</v>
      </c>
      <c r="AQ104" s="275"/>
      <c r="AR104" s="262"/>
      <c r="AS104" s="250"/>
      <c r="AT104" s="250"/>
      <c r="AU104" s="250"/>
    </row>
    <row r="105" spans="1:47" outlineLevel="2" x14ac:dyDescent="0.25">
      <c r="A105" s="250"/>
      <c r="B105" s="259"/>
      <c r="C105" s="252">
        <f t="shared" ref="C105" si="20">INT($C$29)+2</f>
        <v>3</v>
      </c>
      <c r="D105" s="275"/>
      <c r="E105" s="330">
        <v>3</v>
      </c>
      <c r="F105" s="737">
        <f t="shared" si="6"/>
        <v>43572</v>
      </c>
      <c r="G105" s="275"/>
      <c r="H105" s="296"/>
      <c r="I105" s="496" t="s">
        <v>735</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335</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0.1</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400</v>
      </c>
      <c r="AD105" s="733" cm="1">
        <f t="array" aca="1" ref="AD105" ca="1">INDEX(AD$65:AD$74,$AI105,1)*(1-$AH105)+INDEX(AD$65:AD$74,$AJ105,1)*($AH105)</f>
        <v>400</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43733</v>
      </c>
      <c r="AP105" s="771">
        <f>INDEX(Periods!$F$21:$O$31,INDEX(Annual!EndGS,1,$E105+2)+2,$E105+2)</f>
        <v>43766</v>
      </c>
      <c r="AQ105" s="275"/>
      <c r="AR105" s="262"/>
      <c r="AS105" s="250"/>
      <c r="AT105" s="250"/>
      <c r="AU105" s="250"/>
    </row>
    <row r="106" spans="1:47" outlineLevel="3" collapsed="1" x14ac:dyDescent="0.2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200</v>
      </c>
      <c r="P106" s="665" cm="1">
        <f t="array" aca="1" ref="P106" ca="1">INDEX(P$65:P$74,$AI106,1)*(1-$AH106)+INDEX(P$65:P$74,$AJ106,1)*($AH106)</f>
        <v>488.83720930232562</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7.5581395348837219E-2</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100</v>
      </c>
      <c r="AC106" s="734" cm="1">
        <f t="array" aca="1" ref="AC106" ca="1">INDEX(AC$65:AC$74,$AI106,1)*(1-$AH106)+INDEX(AC$65:AC$74,$AJ106,1)*($AH106)</f>
        <v>277.90697674418607</v>
      </c>
      <c r="AD106" s="734" cm="1">
        <f t="array" aca="1" ref="AD106" ca="1">INDEX(AD$65:AD$74,$AI106,1)*(1-$AH106)+INDEX(AD$65:AD$74,$AJ106,1)*($AH106)</f>
        <v>277.90697674418607</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0.48837209302325579</v>
      </c>
      <c r="AI106" s="280">
        <f t="shared" si="14"/>
        <v>2</v>
      </c>
      <c r="AJ106" s="280">
        <f t="shared" si="15"/>
        <v>3</v>
      </c>
      <c r="AK106" s="296" t="str">
        <f t="shared" si="7"/>
        <v>Early</v>
      </c>
      <c r="AL106" s="280">
        <f t="shared" si="9"/>
        <v>21</v>
      </c>
      <c r="AM106" s="280"/>
      <c r="AN106" s="350">
        <f t="shared" si="19"/>
        <v>43572</v>
      </c>
      <c r="AO106" s="350">
        <f t="shared" si="8"/>
        <v>43733</v>
      </c>
      <c r="AP106" s="774">
        <f>INDEX(Periods!$F$21:$O$31,INDEX(Annual!EndGS,1,$E106+2)+2,$E106+2)</f>
        <v>43766</v>
      </c>
      <c r="AQ106" s="275"/>
      <c r="AR106" s="262"/>
      <c r="AS106" s="250"/>
      <c r="AT106" s="250"/>
      <c r="AU106" s="250"/>
    </row>
    <row r="107" spans="1:47" outlineLevel="3" x14ac:dyDescent="0.2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204.12053571428569</v>
      </c>
      <c r="P107" s="665" cm="1">
        <f t="array" aca="1" ref="P107" ca="1">INDEX(P$65:P$74,$AI107,1)*(1-$AH107)+INDEX(P$65:P$74,$AJ107,1)*($AH107)</f>
        <v>684.82142857142856</v>
      </c>
      <c r="Q107" s="666" cm="1">
        <f t="array" aca="1" ref="Q107" ca="1">INDEX(Q$65:Q$74,$AI107,1)*(1-$AH107)+INDEX(Q$65:Q$74,$AJ107,1)*($AH107)</f>
        <v>0.81</v>
      </c>
      <c r="R107" s="666" cm="1">
        <f t="array" aca="1" ref="R107" ca="1">INDEX(R$65:R$74,$AI107,1)*(1-$AH107)+INDEX(R$65:R$74,$AJ107,1)*($AH107)</f>
        <v>0.81</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3.8392857142857145E-2</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111.60714285714285</v>
      </c>
      <c r="AC107" s="734" cm="1">
        <f t="array" aca="1" ref="AC107" ca="1">INDEX(AC$65:AC$74,$AI107,1)*(1-$AH107)+INDEX(AC$65:AC$74,$AJ107,1)*($AH107)</f>
        <v>138.39285714285714</v>
      </c>
      <c r="AD107" s="734" cm="1">
        <f t="array" aca="1" ref="AD107" ca="1">INDEX(AD$65:AD$74,$AI107,1)*(1-$AH107)+INDEX(AD$65:AD$74,$AJ107,1)*($AH107)</f>
        <v>150</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3</v>
      </c>
      <c r="AJ107" s="280">
        <f t="shared" si="15"/>
        <v>4</v>
      </c>
      <c r="AK107" s="296" t="str">
        <f t="shared" si="7"/>
        <v>Early</v>
      </c>
      <c r="AL107" s="280">
        <f t="shared" si="9"/>
        <v>56</v>
      </c>
      <c r="AM107" s="280"/>
      <c r="AN107" s="350">
        <f t="shared" si="19"/>
        <v>43572</v>
      </c>
      <c r="AO107" s="350">
        <f t="shared" si="8"/>
        <v>43733</v>
      </c>
      <c r="AP107" s="774">
        <f>INDEX(Periods!$F$21:$O$31,INDEX(Annual!EndGS,1,$E107+2)+2,$E107+2)</f>
        <v>43766</v>
      </c>
      <c r="AQ107" s="275"/>
      <c r="AR107" s="262"/>
      <c r="AS107" s="250"/>
      <c r="AT107" s="250"/>
      <c r="AU107" s="250"/>
    </row>
    <row r="108" spans="1:47" outlineLevel="3" x14ac:dyDescent="0.2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226.30612244897958</v>
      </c>
      <c r="P108" s="665" cm="1">
        <f t="array" aca="1" ref="P108" ca="1">INDEX(P$65:P$74,$AI108,1)*(1-$AH108)+INDEX(P$65:P$74,$AJ108,1)*($AH108)</f>
        <v>1012.2448979591836</v>
      </c>
      <c r="Q108" s="666" cm="1">
        <f t="array" aca="1" ref="Q108" ca="1">INDEX(Q$65:Q$74,$AI108,1)*(1-$AH108)+INDEX(Q$65:Q$74,$AJ108,1)*($AH108)</f>
        <v>0.80734693877551023</v>
      </c>
      <c r="R108" s="666" cm="1">
        <f t="array" aca="1" ref="R108" ca="1">INDEX(R$65:R$74,$AI108,1)*(1-$AH108)+INDEX(R$65:R$74,$AJ108,1)*($AH108)</f>
        <v>0.80734693877551023</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1</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113.26530612244898</v>
      </c>
      <c r="AD108" s="734" cm="1">
        <f t="array" aca="1" ref="AD108" ca="1">INDEX(AD$65:AD$74,$AI108,1)*(1-$AH108)+INDEX(AD$65:AD$74,$AJ108,1)*($AH108)</f>
        <v>136.734693877551</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0.26530612244897961</v>
      </c>
      <c r="AI108" s="280">
        <f t="shared" si="14"/>
        <v>4</v>
      </c>
      <c r="AJ108" s="280">
        <f t="shared" si="15"/>
        <v>5</v>
      </c>
      <c r="AK108" s="296" t="str">
        <f t="shared" si="7"/>
        <v>Early</v>
      </c>
      <c r="AL108" s="280">
        <f t="shared" si="9"/>
        <v>112</v>
      </c>
      <c r="AM108" s="280"/>
      <c r="AN108" s="350">
        <f t="shared" si="19"/>
        <v>43572</v>
      </c>
      <c r="AO108" s="350">
        <f t="shared" si="8"/>
        <v>43733</v>
      </c>
      <c r="AP108" s="774">
        <f>INDEX(Periods!$F$21:$O$31,INDEX(Annual!EndGS,1,$E108+2)+2,$E108+2)</f>
        <v>43766</v>
      </c>
      <c r="AQ108" s="275"/>
      <c r="AR108" s="262"/>
      <c r="AS108" s="250"/>
      <c r="AT108" s="250"/>
      <c r="AU108" s="250"/>
    </row>
    <row r="109" spans="1:47" outlineLevel="3" x14ac:dyDescent="0.2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1600</v>
      </c>
      <c r="Q109" s="666" cm="1">
        <f t="array" aca="1" ref="Q109" ca="1">INDEX(Q$65:Q$74,$AI109,1)*(1-$AH109)+INDEX(Q$65:Q$74,$AJ109,1)*($AH109)</f>
        <v>0.8</v>
      </c>
      <c r="R109" s="666" cm="1">
        <f t="array" aca="1" ref="R109" ca="1">INDEX(R$65:R$74,$AI109,1)*(1-$AH109)+INDEX(R$65:R$74,$AJ109,1)*($AH109)</f>
        <v>0.8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1</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100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5</v>
      </c>
      <c r="AJ109" s="280">
        <f t="shared" si="15"/>
        <v>6</v>
      </c>
      <c r="AK109" s="296" t="str">
        <f t="shared" si="7"/>
        <v>Late</v>
      </c>
      <c r="AL109" s="280">
        <f t="shared" si="9"/>
        <v>0</v>
      </c>
      <c r="AM109" s="280"/>
      <c r="AN109" s="350">
        <f t="shared" si="19"/>
        <v>43572</v>
      </c>
      <c r="AO109" s="350">
        <f t="shared" si="8"/>
        <v>43733</v>
      </c>
      <c r="AP109" s="774">
        <f>INDEX(Periods!$F$21:$O$31,INDEX(Annual!EndGS,1,$E109+2)+2,$E109+2)</f>
        <v>43766</v>
      </c>
      <c r="AQ109" s="275"/>
      <c r="AR109" s="262"/>
      <c r="AS109" s="250"/>
      <c r="AT109" s="250"/>
      <c r="AU109" s="250"/>
    </row>
    <row r="110" spans="1:47" outlineLevel="3" x14ac:dyDescent="0.2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v>
      </c>
      <c r="AI110" s="280">
        <f t="shared" si="14"/>
        <v>6</v>
      </c>
      <c r="AJ110" s="280">
        <f t="shared" si="15"/>
        <v>6</v>
      </c>
      <c r="AK110" s="296" t="str">
        <f t="shared" si="7"/>
        <v>Late</v>
      </c>
      <c r="AL110" s="280">
        <f t="shared" si="9"/>
        <v>20</v>
      </c>
      <c r="AM110" s="280"/>
      <c r="AN110" s="350">
        <f t="shared" si="19"/>
        <v>43572</v>
      </c>
      <c r="AO110" s="350">
        <f t="shared" si="8"/>
        <v>43733</v>
      </c>
      <c r="AP110" s="774">
        <f>INDEX(Periods!$F$21:$O$31,INDEX(Annual!EndGS,1,$E110+2)+2,$E110+2)</f>
        <v>43766</v>
      </c>
      <c r="AQ110" s="275"/>
      <c r="AR110" s="262"/>
      <c r="AS110" s="250"/>
      <c r="AT110" s="250"/>
      <c r="AU110" s="250"/>
    </row>
    <row r="111" spans="1:47" outlineLevel="3" x14ac:dyDescent="0.2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43733</v>
      </c>
      <c r="AP111" s="774">
        <f>INDEX(Periods!$F$21:$O$31,INDEX(Annual!EndGS,1,$E111+2)+2,$E111+2)</f>
        <v>43766</v>
      </c>
      <c r="AQ111" s="275"/>
      <c r="AR111" s="262"/>
      <c r="AS111" s="250"/>
      <c r="AT111" s="250"/>
      <c r="AU111" s="250"/>
    </row>
    <row r="112" spans="1:47" outlineLevel="3" x14ac:dyDescent="0.2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43733</v>
      </c>
      <c r="AP112" s="774">
        <f>INDEX(Periods!$F$21:$O$31,INDEX(Annual!EndGS,1,$E112+2)+2,$E112+2)</f>
        <v>43766</v>
      </c>
      <c r="AQ112" s="275"/>
      <c r="AR112" s="262"/>
      <c r="AS112" s="250"/>
      <c r="AT112" s="250"/>
      <c r="AU112" s="250"/>
    </row>
    <row r="113" spans="1:47" outlineLevel="3" x14ac:dyDescent="0.2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43733</v>
      </c>
      <c r="AP113" s="774">
        <f>INDEX(Periods!$F$21:$O$31,INDEX(Annual!EndGS,1,$E113+2)+2,$E113+2)</f>
        <v>43766</v>
      </c>
      <c r="AQ113" s="275"/>
      <c r="AR113" s="262"/>
      <c r="AS113" s="250"/>
      <c r="AT113" s="250"/>
      <c r="AU113" s="250"/>
    </row>
    <row r="114" spans="1:47" outlineLevel="3" x14ac:dyDescent="0.2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43733</v>
      </c>
      <c r="AP114" s="784">
        <f>INDEX(Periods!$F$21:$O$31,INDEX(Annual!EndGS,1,$E114+2)+2,$E114+2)</f>
        <v>43766</v>
      </c>
      <c r="AQ114" s="275"/>
      <c r="AR114" s="262"/>
      <c r="AS114" s="250"/>
      <c r="AT114" s="250"/>
      <c r="AU114" s="250"/>
    </row>
    <row r="115" spans="1:47" outlineLevel="2" x14ac:dyDescent="0.25">
      <c r="A115" s="250"/>
      <c r="B115" s="259"/>
      <c r="C115" s="252">
        <f t="shared" ref="C115" si="21">INT($C$29)+2</f>
        <v>3</v>
      </c>
      <c r="D115" s="275"/>
      <c r="E115" s="330">
        <v>4</v>
      </c>
      <c r="F115" s="737">
        <f t="shared" si="6"/>
        <v>43936</v>
      </c>
      <c r="G115" s="275"/>
      <c r="H115" s="296"/>
      <c r="I115" s="496" t="s">
        <v>736</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43733</v>
      </c>
      <c r="AP115" s="771">
        <f>INDEX(Periods!$F$21:$O$31,INDEX(Annual!EndGS,1,$E115+2)+2,$E115+2)</f>
        <v>43789</v>
      </c>
      <c r="AQ115" s="275"/>
      <c r="AR115" s="262"/>
      <c r="AS115" s="250"/>
      <c r="AT115" s="250"/>
      <c r="AU115" s="250"/>
    </row>
    <row r="116" spans="1:47" outlineLevel="3" collapsed="1" x14ac:dyDescent="0.2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335</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0.1</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400</v>
      </c>
      <c r="AD116" s="734" cm="1">
        <f t="array" aca="1" ref="AD116" ca="1">INDEX(AD$65:AD$74,$AI116,1)*(1-$AH116)+INDEX(AD$65:AD$74,$AJ116,1)*($AH116)</f>
        <v>400</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43733</v>
      </c>
      <c r="AP116" s="774">
        <f>INDEX(Periods!$F$21:$O$31,INDEX(Annual!EndGS,1,$E116+2)+2,$E116+2)</f>
        <v>43789</v>
      </c>
      <c r="AQ116" s="275"/>
      <c r="AR116" s="262"/>
      <c r="AS116" s="250"/>
      <c r="AT116" s="250"/>
      <c r="AU116" s="250"/>
    </row>
    <row r="117" spans="1:47" outlineLevel="3" x14ac:dyDescent="0.2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200</v>
      </c>
      <c r="P117" s="665" cm="1">
        <f t="array" aca="1" ref="P117" ca="1">INDEX(P$65:P$74,$AI117,1)*(1-$AH117)+INDEX(P$65:P$74,$AJ117,1)*($AH117)</f>
        <v>591.39534883720933</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5.9302325581395351E-2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100</v>
      </c>
      <c r="AC117" s="734" cm="1">
        <f t="array" aca="1" ref="AC117" ca="1">INDEX(AC$65:AC$74,$AI117,1)*(1-$AH117)+INDEX(AC$65:AC$74,$AJ117,1)*($AH117)</f>
        <v>196.51162790697674</v>
      </c>
      <c r="AD117" s="734" cm="1">
        <f t="array" aca="1" ref="AD117" ca="1">INDEX(AD$65:AD$74,$AI117,1)*(1-$AH117)+INDEX(AD$65:AD$74,$AJ117,1)*($AH117)</f>
        <v>196.51162790697674</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0.81395348837209303</v>
      </c>
      <c r="AI117" s="280">
        <f t="shared" si="14"/>
        <v>2</v>
      </c>
      <c r="AJ117" s="280">
        <f t="shared" si="15"/>
        <v>3</v>
      </c>
      <c r="AK117" s="296" t="str">
        <f t="shared" si="7"/>
        <v>Early</v>
      </c>
      <c r="AL117" s="280">
        <f t="shared" si="9"/>
        <v>35</v>
      </c>
      <c r="AM117" s="280"/>
      <c r="AN117" s="350">
        <f t="shared" si="19"/>
        <v>43593</v>
      </c>
      <c r="AO117" s="350">
        <f t="shared" si="8"/>
        <v>43733</v>
      </c>
      <c r="AP117" s="774">
        <f>INDEX(Periods!$F$21:$O$31,INDEX(Annual!EndGS,1,$E117+2)+2,$E117+2)</f>
        <v>43789</v>
      </c>
      <c r="AQ117" s="275"/>
      <c r="AR117" s="262"/>
      <c r="AS117" s="250"/>
      <c r="AT117" s="250"/>
      <c r="AU117" s="250"/>
    </row>
    <row r="118" spans="1:47" outlineLevel="3" x14ac:dyDescent="0.2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215.21428571428572</v>
      </c>
      <c r="P118" s="665" cm="1">
        <f t="array" aca="1" ref="P118" ca="1">INDEX(P$65:P$74,$AI118,1)*(1-$AH118)+INDEX(P$65:P$74,$AJ118,1)*($AH118)</f>
        <v>778.57142857142856</v>
      </c>
      <c r="Q118" s="666" cm="1">
        <f t="array" aca="1" ref="Q118" ca="1">INDEX(Q$65:Q$74,$AI118,1)*(1-$AH118)+INDEX(Q$65:Q$74,$AJ118,1)*($AH118)</f>
        <v>0.81</v>
      </c>
      <c r="R118" s="666" cm="1">
        <f t="array" aca="1" ref="R118" ca="1">INDEX(R$65:R$74,$AI118,1)*(1-$AH118)+INDEX(R$65:R$74,$AJ118,1)*($AH118)</f>
        <v>0.81</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7.1428571428571452E-3</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142.85714285714283</v>
      </c>
      <c r="AC118" s="734" cm="1">
        <f t="array" aca="1" ref="AC118" ca="1">INDEX(AC$65:AC$74,$AI118,1)*(1-$AH118)+INDEX(AC$65:AC$74,$AJ118,1)*($AH118)</f>
        <v>107.14285714285714</v>
      </c>
      <c r="AD118" s="734" cm="1">
        <f t="array" aca="1" ref="AD118" ca="1">INDEX(AD$65:AD$74,$AI118,1)*(1-$AH118)+INDEX(AD$65:AD$74,$AJ118,1)*($AH118)</f>
        <v>150</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0.8571428571428571</v>
      </c>
      <c r="AI118" s="280">
        <f t="shared" si="14"/>
        <v>3</v>
      </c>
      <c r="AJ118" s="280">
        <f t="shared" si="15"/>
        <v>4</v>
      </c>
      <c r="AK118" s="296" t="str">
        <f t="shared" si="7"/>
        <v>Early</v>
      </c>
      <c r="AL118" s="280">
        <f t="shared" si="9"/>
        <v>91</v>
      </c>
      <c r="AM118" s="280"/>
      <c r="AN118" s="350">
        <f t="shared" si="19"/>
        <v>43593</v>
      </c>
      <c r="AO118" s="350">
        <f t="shared" si="8"/>
        <v>43733</v>
      </c>
      <c r="AP118" s="774">
        <f>INDEX(Periods!$F$21:$O$31,INDEX(Annual!EndGS,1,$E118+2)+2,$E118+2)</f>
        <v>43789</v>
      </c>
      <c r="AQ118" s="275"/>
      <c r="AR118" s="262"/>
      <c r="AS118" s="250"/>
      <c r="AT118" s="250"/>
      <c r="AU118" s="250"/>
    </row>
    <row r="119" spans="1:47" outlineLevel="3" x14ac:dyDescent="0.2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1600</v>
      </c>
      <c r="Q119" s="666" cm="1">
        <f t="array" aca="1" ref="Q119" ca="1">INDEX(Q$65:Q$74,$AI119,1)*(1-$AH119)+INDEX(Q$65:Q$74,$AJ119,1)*($AH119)</f>
        <v>0.8</v>
      </c>
      <c r="R119" s="666" cm="1">
        <f t="array" aca="1" ref="R119" ca="1">INDEX(R$65:R$74,$AI119,1)*(1-$AH119)+INDEX(R$65:R$74,$AJ119,1)*($AH119)</f>
        <v>0.8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1</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100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5</v>
      </c>
      <c r="AJ119" s="280">
        <f t="shared" si="15"/>
        <v>6</v>
      </c>
      <c r="AK119" s="296" t="str">
        <f t="shared" si="7"/>
        <v>Late</v>
      </c>
      <c r="AL119" s="280">
        <f t="shared" si="9"/>
        <v>0</v>
      </c>
      <c r="AM119" s="280"/>
      <c r="AN119" s="350">
        <f t="shared" si="19"/>
        <v>43593</v>
      </c>
      <c r="AO119" s="350">
        <f t="shared" si="8"/>
        <v>43733</v>
      </c>
      <c r="AP119" s="774">
        <f>INDEX(Periods!$F$21:$O$31,INDEX(Annual!EndGS,1,$E119+2)+2,$E119+2)</f>
        <v>43789</v>
      </c>
      <c r="AQ119" s="275"/>
      <c r="AR119" s="262"/>
      <c r="AS119" s="250"/>
      <c r="AT119" s="250"/>
      <c r="AU119" s="250"/>
    </row>
    <row r="120" spans="1:47" outlineLevel="3" x14ac:dyDescent="0.2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v>
      </c>
      <c r="AI120" s="280">
        <f t="shared" si="14"/>
        <v>6</v>
      </c>
      <c r="AJ120" s="280">
        <f t="shared" si="15"/>
        <v>6</v>
      </c>
      <c r="AK120" s="296" t="str">
        <f t="shared" si="7"/>
        <v>Late</v>
      </c>
      <c r="AL120" s="280">
        <f t="shared" si="9"/>
        <v>20</v>
      </c>
      <c r="AM120" s="280"/>
      <c r="AN120" s="350">
        <f t="shared" si="19"/>
        <v>43593</v>
      </c>
      <c r="AO120" s="350">
        <f t="shared" si="8"/>
        <v>43733</v>
      </c>
      <c r="AP120" s="774">
        <f>INDEX(Periods!$F$21:$O$31,INDEX(Annual!EndGS,1,$E120+2)+2,$E120+2)</f>
        <v>43789</v>
      </c>
      <c r="AQ120" s="275"/>
      <c r="AR120" s="262"/>
      <c r="AS120" s="250"/>
      <c r="AT120" s="250"/>
      <c r="AU120" s="250"/>
    </row>
    <row r="121" spans="1:47" outlineLevel="3" x14ac:dyDescent="0.2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43733</v>
      </c>
      <c r="AP121" s="774">
        <f>INDEX(Periods!$F$21:$O$31,INDEX(Annual!EndGS,1,$E121+2)+2,$E121+2)</f>
        <v>43789</v>
      </c>
      <c r="AQ121" s="275"/>
      <c r="AR121" s="262"/>
      <c r="AS121" s="250"/>
      <c r="AT121" s="250"/>
      <c r="AU121" s="250"/>
    </row>
    <row r="122" spans="1:47" outlineLevel="3" x14ac:dyDescent="0.2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43733</v>
      </c>
      <c r="AP122" s="774">
        <f>INDEX(Periods!$F$21:$O$31,INDEX(Annual!EndGS,1,$E122+2)+2,$E122+2)</f>
        <v>43789</v>
      </c>
      <c r="AQ122" s="275"/>
      <c r="AR122" s="262"/>
      <c r="AS122" s="250"/>
      <c r="AT122" s="250"/>
      <c r="AU122" s="250"/>
    </row>
    <row r="123" spans="1:47" outlineLevel="3" x14ac:dyDescent="0.2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43733</v>
      </c>
      <c r="AP123" s="774">
        <f>INDEX(Periods!$F$21:$O$31,INDEX(Annual!EndGS,1,$E123+2)+2,$E123+2)</f>
        <v>43789</v>
      </c>
      <c r="AQ123" s="275"/>
      <c r="AR123" s="262"/>
      <c r="AS123" s="250"/>
      <c r="AT123" s="250"/>
      <c r="AU123" s="250"/>
    </row>
    <row r="124" spans="1:47" outlineLevel="3" x14ac:dyDescent="0.2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43733</v>
      </c>
      <c r="AP124" s="784">
        <f>INDEX(Periods!$F$21:$O$31,INDEX(Annual!EndGS,1,$E124+2)+2,$E124+2)</f>
        <v>43789</v>
      </c>
      <c r="AQ124" s="275"/>
      <c r="AR124" s="262"/>
      <c r="AS124" s="250"/>
      <c r="AT124" s="250"/>
      <c r="AU124" s="250"/>
    </row>
    <row r="125" spans="1:47" outlineLevel="2" x14ac:dyDescent="0.25">
      <c r="A125" s="250"/>
      <c r="B125" s="259"/>
      <c r="C125" s="252">
        <f t="shared" ref="C125" si="22">INT($C$29)+2</f>
        <v>3</v>
      </c>
      <c r="D125" s="275"/>
      <c r="E125" s="330">
        <v>5</v>
      </c>
      <c r="F125" s="737">
        <f t="shared" si="6"/>
        <v>43936</v>
      </c>
      <c r="G125" s="275"/>
      <c r="H125" s="296"/>
      <c r="I125" s="496" t="s">
        <v>737</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43733</v>
      </c>
      <c r="AP125" s="771">
        <f>INDEX(Periods!$F$21:$O$31,INDEX(Annual!EndGS,1,$E125+2)+2,$E125+2)</f>
        <v>43775</v>
      </c>
      <c r="AQ125" s="275"/>
      <c r="AR125" s="262"/>
      <c r="AS125" s="250"/>
      <c r="AT125" s="250"/>
      <c r="AU125" s="250"/>
    </row>
    <row r="126" spans="1:47" outlineLevel="3" collapsed="1" x14ac:dyDescent="0.2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335</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0.1</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400</v>
      </c>
      <c r="AD126" s="734" cm="1">
        <f t="array" aca="1" ref="AD126" ca="1">INDEX(AD$65:AD$74,$AI126,1)*(1-$AH126)+INDEX(AD$65:AD$74,$AJ126,1)*($AH126)</f>
        <v>400</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43733</v>
      </c>
      <c r="AP126" s="774">
        <f>INDEX(Periods!$F$21:$O$31,INDEX(Annual!EndGS,1,$E126+2)+2,$E126+2)</f>
        <v>43775</v>
      </c>
      <c r="AQ126" s="275"/>
      <c r="AR126" s="262"/>
      <c r="AS126" s="250"/>
      <c r="AT126" s="250"/>
      <c r="AU126" s="250"/>
    </row>
    <row r="127" spans="1:47" outlineLevel="3" x14ac:dyDescent="0.2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200</v>
      </c>
      <c r="P127" s="665" cm="1">
        <f t="array" aca="1" ref="P127" ca="1">INDEX(P$65:P$74,$AI127,1)*(1-$AH127)+INDEX(P$65:P$74,$AJ127,1)*($AH127)</f>
        <v>591.39534883720933</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5.9302325581395351E-2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100</v>
      </c>
      <c r="AC127" s="734" cm="1">
        <f t="array" aca="1" ref="AC127" ca="1">INDEX(AC$65:AC$74,$AI127,1)*(1-$AH127)+INDEX(AC$65:AC$74,$AJ127,1)*($AH127)</f>
        <v>196.51162790697674</v>
      </c>
      <c r="AD127" s="734" cm="1">
        <f t="array" aca="1" ref="AD127" ca="1">INDEX(AD$65:AD$74,$AI127,1)*(1-$AH127)+INDEX(AD$65:AD$74,$AJ127,1)*($AH127)</f>
        <v>196.51162790697674</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0.81395348837209303</v>
      </c>
      <c r="AI127" s="280">
        <f t="shared" si="14"/>
        <v>2</v>
      </c>
      <c r="AJ127" s="280">
        <f t="shared" si="15"/>
        <v>3</v>
      </c>
      <c r="AK127" s="296" t="str">
        <f t="shared" si="7"/>
        <v>Early</v>
      </c>
      <c r="AL127" s="280">
        <f t="shared" si="9"/>
        <v>35</v>
      </c>
      <c r="AM127" s="280"/>
      <c r="AN127" s="350">
        <f t="shared" si="19"/>
        <v>43593</v>
      </c>
      <c r="AO127" s="350">
        <f t="shared" si="8"/>
        <v>43733</v>
      </c>
      <c r="AP127" s="774">
        <f>INDEX(Periods!$F$21:$O$31,INDEX(Annual!EndGS,1,$E127+2)+2,$E127+2)</f>
        <v>43775</v>
      </c>
      <c r="AQ127" s="275"/>
      <c r="AR127" s="262"/>
      <c r="AS127" s="250"/>
      <c r="AT127" s="250"/>
      <c r="AU127" s="250"/>
    </row>
    <row r="128" spans="1:47" outlineLevel="3" x14ac:dyDescent="0.2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215.21428571428572</v>
      </c>
      <c r="P128" s="665" cm="1">
        <f t="array" aca="1" ref="P128" ca="1">INDEX(P$65:P$74,$AI128,1)*(1-$AH128)+INDEX(P$65:P$74,$AJ128,1)*($AH128)</f>
        <v>778.57142857142856</v>
      </c>
      <c r="Q128" s="666" cm="1">
        <f t="array" aca="1" ref="Q128" ca="1">INDEX(Q$65:Q$74,$AI128,1)*(1-$AH128)+INDEX(Q$65:Q$74,$AJ128,1)*($AH128)</f>
        <v>0.81</v>
      </c>
      <c r="R128" s="666" cm="1">
        <f t="array" aca="1" ref="R128" ca="1">INDEX(R$65:R$74,$AI128,1)*(1-$AH128)+INDEX(R$65:R$74,$AJ128,1)*($AH128)</f>
        <v>0.81</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7.1428571428571452E-3</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142.85714285714283</v>
      </c>
      <c r="AC128" s="734" cm="1">
        <f t="array" aca="1" ref="AC128" ca="1">INDEX(AC$65:AC$74,$AI128,1)*(1-$AH128)+INDEX(AC$65:AC$74,$AJ128,1)*($AH128)</f>
        <v>107.14285714285714</v>
      </c>
      <c r="AD128" s="734" cm="1">
        <f t="array" aca="1" ref="AD128" ca="1">INDEX(AD$65:AD$74,$AI128,1)*(1-$AH128)+INDEX(AD$65:AD$74,$AJ128,1)*($AH128)</f>
        <v>150</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0.8571428571428571</v>
      </c>
      <c r="AI128" s="280">
        <f t="shared" si="14"/>
        <v>3</v>
      </c>
      <c r="AJ128" s="280">
        <f t="shared" si="15"/>
        <v>4</v>
      </c>
      <c r="AK128" s="296" t="str">
        <f t="shared" si="7"/>
        <v>Early</v>
      </c>
      <c r="AL128" s="280">
        <f t="shared" si="9"/>
        <v>91</v>
      </c>
      <c r="AM128" s="280"/>
      <c r="AN128" s="350">
        <f t="shared" si="19"/>
        <v>43593</v>
      </c>
      <c r="AO128" s="350">
        <f t="shared" si="8"/>
        <v>43733</v>
      </c>
      <c r="AP128" s="774">
        <f>INDEX(Periods!$F$21:$O$31,INDEX(Annual!EndGS,1,$E128+2)+2,$E128+2)</f>
        <v>43775</v>
      </c>
      <c r="AQ128" s="275"/>
      <c r="AR128" s="262"/>
      <c r="AS128" s="250"/>
      <c r="AT128" s="250"/>
      <c r="AU128" s="250"/>
    </row>
    <row r="129" spans="1:47" outlineLevel="3" x14ac:dyDescent="0.2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1600</v>
      </c>
      <c r="Q129" s="666" cm="1">
        <f t="array" aca="1" ref="Q129" ca="1">INDEX(Q$65:Q$74,$AI129,1)*(1-$AH129)+INDEX(Q$65:Q$74,$AJ129,1)*($AH129)</f>
        <v>0.8</v>
      </c>
      <c r="R129" s="666" cm="1">
        <f t="array" aca="1" ref="R129" ca="1">INDEX(R$65:R$74,$AI129,1)*(1-$AH129)+INDEX(R$65:R$74,$AJ129,1)*($AH129)</f>
        <v>0.8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1</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100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5</v>
      </c>
      <c r="AJ129" s="280">
        <f t="shared" si="15"/>
        <v>6</v>
      </c>
      <c r="AK129" s="296" t="str">
        <f t="shared" si="7"/>
        <v>Late</v>
      </c>
      <c r="AL129" s="280">
        <f t="shared" si="9"/>
        <v>0</v>
      </c>
      <c r="AM129" s="280"/>
      <c r="AN129" s="350">
        <f t="shared" ref="AN129:AN164" si="24">INDEX(i_break_date,$E129+2,1)</f>
        <v>43593</v>
      </c>
      <c r="AO129" s="350">
        <f t="shared" si="8"/>
        <v>43733</v>
      </c>
      <c r="AP129" s="774">
        <f>INDEX(Periods!$F$21:$O$31,INDEX(Annual!EndGS,1,$E129+2)+2,$E129+2)</f>
        <v>43775</v>
      </c>
      <c r="AQ129" s="275"/>
      <c r="AR129" s="262"/>
      <c r="AS129" s="250"/>
      <c r="AT129" s="250"/>
      <c r="AU129" s="250"/>
    </row>
    <row r="130" spans="1:47" outlineLevel="3" x14ac:dyDescent="0.2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v>
      </c>
      <c r="AI130" s="280">
        <f t="shared" si="14"/>
        <v>6</v>
      </c>
      <c r="AJ130" s="280">
        <f t="shared" si="15"/>
        <v>6</v>
      </c>
      <c r="AK130" s="296" t="str">
        <f t="shared" ref="AK130:AK164" si="27">IF($K130&lt;$AN130,"Dry",IF($K130&lt;$AO130,"Early",IF($K130&lt;$AP130,"Late","Dry")))</f>
        <v>Late</v>
      </c>
      <c r="AL130" s="280">
        <f t="shared" si="9"/>
        <v>20</v>
      </c>
      <c r="AM130" s="280"/>
      <c r="AN130" s="350">
        <f t="shared" si="24"/>
        <v>43593</v>
      </c>
      <c r="AO130" s="350">
        <f t="shared" si="8"/>
        <v>43733</v>
      </c>
      <c r="AP130" s="774">
        <f>INDEX(Periods!$F$21:$O$31,INDEX(Annual!EndGS,1,$E130+2)+2,$E130+2)</f>
        <v>43775</v>
      </c>
      <c r="AQ130" s="275"/>
      <c r="AR130" s="262"/>
      <c r="AS130" s="250"/>
      <c r="AT130" s="250"/>
      <c r="AU130" s="250"/>
    </row>
    <row r="131" spans="1:47" outlineLevel="3" x14ac:dyDescent="0.2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43733</v>
      </c>
      <c r="AP131" s="774">
        <f>INDEX(Periods!$F$21:$O$31,INDEX(Annual!EndGS,1,$E131+2)+2,$E131+2)</f>
        <v>43775</v>
      </c>
      <c r="AQ131" s="275"/>
      <c r="AR131" s="262"/>
      <c r="AS131" s="250"/>
      <c r="AT131" s="250"/>
      <c r="AU131" s="250"/>
    </row>
    <row r="132" spans="1:47" outlineLevel="3" x14ac:dyDescent="0.2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43733</v>
      </c>
      <c r="AP132" s="774">
        <f>INDEX(Periods!$F$21:$O$31,INDEX(Annual!EndGS,1,$E132+2)+2,$E132+2)</f>
        <v>43775</v>
      </c>
      <c r="AQ132" s="275"/>
      <c r="AR132" s="262"/>
      <c r="AS132" s="250"/>
      <c r="AT132" s="250"/>
      <c r="AU132" s="250"/>
    </row>
    <row r="133" spans="1:47" outlineLevel="3" x14ac:dyDescent="0.2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43733</v>
      </c>
      <c r="AP133" s="774">
        <f>INDEX(Periods!$F$21:$O$31,INDEX(Annual!EndGS,1,$E133+2)+2,$E133+2)</f>
        <v>43775</v>
      </c>
      <c r="AQ133" s="275"/>
      <c r="AR133" s="262"/>
      <c r="AS133" s="250"/>
      <c r="AT133" s="250"/>
      <c r="AU133" s="250"/>
    </row>
    <row r="134" spans="1:47" outlineLevel="3" x14ac:dyDescent="0.2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43733</v>
      </c>
      <c r="AP134" s="784">
        <f>INDEX(Periods!$F$21:$O$31,INDEX(Annual!EndGS,1,$E134+2)+2,$E134+2)</f>
        <v>43775</v>
      </c>
      <c r="AQ134" s="275"/>
      <c r="AR134" s="262"/>
      <c r="AS134" s="250"/>
      <c r="AT134" s="250"/>
      <c r="AU134" s="250"/>
    </row>
    <row r="135" spans="1:47" outlineLevel="2" x14ac:dyDescent="0.25">
      <c r="A135" s="250"/>
      <c r="B135" s="259"/>
      <c r="C135" s="252">
        <f t="shared" ref="C135" si="30">INT($C$29)+2</f>
        <v>3</v>
      </c>
      <c r="D135" s="275"/>
      <c r="E135" s="330">
        <v>6</v>
      </c>
      <c r="F135" s="737">
        <f t="shared" si="26"/>
        <v>43936</v>
      </c>
      <c r="G135" s="275"/>
      <c r="H135" s="296"/>
      <c r="I135" s="496" t="s">
        <v>738</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43733</v>
      </c>
      <c r="AP135" s="771">
        <f>INDEX(Periods!$F$21:$O$31,INDEX(Annual!EndGS,1,$E135+2)+2,$E135+2)</f>
        <v>43797</v>
      </c>
      <c r="AQ135" s="275"/>
      <c r="AR135" s="262"/>
      <c r="AS135" s="250"/>
      <c r="AT135" s="250"/>
      <c r="AU135" s="250"/>
    </row>
    <row r="136" spans="1:47" outlineLevel="3" collapsed="1" x14ac:dyDescent="0.2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43733</v>
      </c>
      <c r="AP136" s="774">
        <f>INDEX(Periods!$F$21:$O$31,INDEX(Annual!EndGS,1,$E136+2)+2,$E136+2)</f>
        <v>43797</v>
      </c>
      <c r="AQ136" s="275"/>
      <c r="AR136" s="262"/>
      <c r="AS136" s="250"/>
      <c r="AT136" s="250"/>
      <c r="AU136" s="250"/>
    </row>
    <row r="137" spans="1:47" outlineLevel="3" x14ac:dyDescent="0.2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335</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0.1</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400</v>
      </c>
      <c r="AD137" s="734" cm="1">
        <f t="array" aca="1" ref="AD137" ca="1">INDEX(AD$65:AD$74,$AI137,1)*(1-$AH137)+INDEX(AD$65:AD$74,$AJ137,1)*($AH137)</f>
        <v>400</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43733</v>
      </c>
      <c r="AP137" s="774">
        <f>INDEX(Periods!$F$21:$O$31,INDEX(Annual!EndGS,1,$E137+2)+2,$E137+2)</f>
        <v>43797</v>
      </c>
      <c r="AQ137" s="275"/>
      <c r="AR137" s="262"/>
      <c r="AS137" s="250"/>
      <c r="AT137" s="250"/>
      <c r="AU137" s="250"/>
    </row>
    <row r="138" spans="1:47" outlineLevel="3" x14ac:dyDescent="0.2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208.55803571428569</v>
      </c>
      <c r="P138" s="665" cm="1">
        <f t="array" aca="1" ref="P138" ca="1">INDEX(P$65:P$74,$AI138,1)*(1-$AH138)+INDEX(P$65:P$74,$AJ138,1)*($AH138)</f>
        <v>722.32142857142856</v>
      </c>
      <c r="Q138" s="666" cm="1">
        <f t="array" aca="1" ref="Q138" ca="1">INDEX(Q$65:Q$74,$AI138,1)*(1-$AH138)+INDEX(Q$65:Q$74,$AJ138,1)*($AH138)</f>
        <v>0.81</v>
      </c>
      <c r="R138" s="666" cm="1">
        <f t="array" aca="1" ref="R138" ca="1">INDEX(R$65:R$74,$AI138,1)*(1-$AH138)+INDEX(R$65:R$74,$AJ138,1)*($AH138)</f>
        <v>0.81</v>
      </c>
      <c r="S138" s="662">
        <f>INDEX(Annual!i_pasture_stage_p6z,$J138+1,ROUNDDOWN((ROW($J138)-ROW($J$65))/i_p6_len,0)+1)</f>
        <v>1</v>
      </c>
      <c r="T138" s="666" cm="1">
        <f t="array" aca="1" ref="T138" ca="1">INDEX(T$65:T$74,$AI138,1)*(1-$AH138)+INDEX(T$65:T$74,$AJ138,1)*($AH138)</f>
        <v>0.29999999999999993</v>
      </c>
      <c r="U138" s="661" cm="1">
        <f t="array" aca="1" ref="U138" ca="1">INDEX(U$65:U$74,$AI138,1)*(1-$AH138)+INDEX(U$65:U$74,$AJ138,1)*($AH138)</f>
        <v>10</v>
      </c>
      <c r="V138" s="666" cm="1">
        <f t="array" aca="1" ref="V138" ca="1">INDEX(V$65:V$74,$AI138,1)*(1-$AH138)+INDEX(V$65:V$74,$AJ138,1)*($AH138)</f>
        <v>2.5892857142857141E-2</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124.10714285714285</v>
      </c>
      <c r="AC138" s="734" cm="1">
        <f t="array" aca="1" ref="AC138" ca="1">INDEX(AC$65:AC$74,$AI138,1)*(1-$AH138)+INDEX(AC$65:AC$74,$AJ138,1)*($AH138)</f>
        <v>125.89285714285714</v>
      </c>
      <c r="AD138" s="734" cm="1">
        <f t="array" aca="1" ref="AD138" ca="1">INDEX(AD$65:AD$74,$AI138,1)*(1-$AH138)+INDEX(AD$65:AD$74,$AJ138,1)*($AH138)</f>
        <v>150</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0.48214285714285715</v>
      </c>
      <c r="AI138" s="280">
        <f t="shared" si="14"/>
        <v>3</v>
      </c>
      <c r="AJ138" s="280">
        <f t="shared" si="15"/>
        <v>4</v>
      </c>
      <c r="AK138" s="296" t="str">
        <f t="shared" si="27"/>
        <v>Early</v>
      </c>
      <c r="AL138" s="280">
        <f t="shared" si="29"/>
        <v>70</v>
      </c>
      <c r="AM138" s="280"/>
      <c r="AN138" s="350">
        <f t="shared" si="24"/>
        <v>43614</v>
      </c>
      <c r="AO138" s="350">
        <f t="shared" si="28"/>
        <v>43733</v>
      </c>
      <c r="AP138" s="774">
        <f>INDEX(Periods!$F$21:$O$31,INDEX(Annual!EndGS,1,$E138+2)+2,$E138+2)</f>
        <v>43797</v>
      </c>
      <c r="AQ138" s="275"/>
      <c r="AR138" s="262"/>
      <c r="AS138" s="250"/>
      <c r="AT138" s="250"/>
      <c r="AU138" s="250"/>
    </row>
    <row r="139" spans="1:47" outlineLevel="3" x14ac:dyDescent="0.2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1600</v>
      </c>
      <c r="Q139" s="666" cm="1">
        <f t="array" aca="1" ref="Q139" ca="1">INDEX(Q$65:Q$74,$AI139,1)*(1-$AH139)+INDEX(Q$65:Q$74,$AJ139,1)*($AH139)</f>
        <v>0.8</v>
      </c>
      <c r="R139" s="666" cm="1">
        <f t="array" aca="1" ref="R139" ca="1">INDEX(R$65:R$74,$AI139,1)*(1-$AH139)+INDEX(R$65:R$74,$AJ139,1)*($AH139)</f>
        <v>0.8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1</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100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5</v>
      </c>
      <c r="AJ139" s="280">
        <f t="shared" si="15"/>
        <v>6</v>
      </c>
      <c r="AK139" s="296" t="str">
        <f t="shared" si="27"/>
        <v>Late</v>
      </c>
      <c r="AL139" s="280">
        <f t="shared" si="29"/>
        <v>0</v>
      </c>
      <c r="AM139" s="280"/>
      <c r="AN139" s="350">
        <f t="shared" si="24"/>
        <v>43614</v>
      </c>
      <c r="AO139" s="350">
        <f t="shared" si="28"/>
        <v>43733</v>
      </c>
      <c r="AP139" s="774">
        <f>INDEX(Periods!$F$21:$O$31,INDEX(Annual!EndGS,1,$E139+2)+2,$E139+2)</f>
        <v>43797</v>
      </c>
      <c r="AQ139" s="275"/>
      <c r="AR139" s="262"/>
      <c r="AS139" s="250"/>
      <c r="AT139" s="250"/>
      <c r="AU139" s="250"/>
    </row>
    <row r="140" spans="1:47" outlineLevel="3" x14ac:dyDescent="0.2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v>
      </c>
      <c r="AI140" s="280">
        <f t="shared" ref="AI140:AI164" si="32">MOD(SUMIFS($AM$65:$AM$74,$AK$65:$AK$74,$AK140,$AL$65:$AL$74,"&lt;="&amp;$AL140)-1,$AJ$62)+1</f>
        <v>6</v>
      </c>
      <c r="AJ140" s="280">
        <f t="shared" si="15"/>
        <v>6</v>
      </c>
      <c r="AK140" s="296" t="str">
        <f t="shared" si="27"/>
        <v>Late</v>
      </c>
      <c r="AL140" s="280">
        <f t="shared" si="29"/>
        <v>20</v>
      </c>
      <c r="AM140" s="280"/>
      <c r="AN140" s="350">
        <f t="shared" si="24"/>
        <v>43614</v>
      </c>
      <c r="AO140" s="350">
        <f t="shared" si="28"/>
        <v>43733</v>
      </c>
      <c r="AP140" s="774">
        <f>INDEX(Periods!$F$21:$O$31,INDEX(Annual!EndGS,1,$E140+2)+2,$E140+2)</f>
        <v>43797</v>
      </c>
      <c r="AQ140" s="275"/>
      <c r="AR140" s="262"/>
      <c r="AS140" s="250"/>
      <c r="AT140" s="250"/>
      <c r="AU140" s="250"/>
    </row>
    <row r="141" spans="1:47" outlineLevel="3" x14ac:dyDescent="0.2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43733</v>
      </c>
      <c r="AP141" s="774">
        <f>INDEX(Periods!$F$21:$O$31,INDEX(Annual!EndGS,1,$E141+2)+2,$E141+2)</f>
        <v>43797</v>
      </c>
      <c r="AQ141" s="275"/>
      <c r="AR141" s="262"/>
      <c r="AS141" s="250"/>
      <c r="AT141" s="250"/>
      <c r="AU141" s="250"/>
    </row>
    <row r="142" spans="1:47" outlineLevel="3" x14ac:dyDescent="0.2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43733</v>
      </c>
      <c r="AP142" s="774">
        <f>INDEX(Periods!$F$21:$O$31,INDEX(Annual!EndGS,1,$E142+2)+2,$E142+2)</f>
        <v>43797</v>
      </c>
      <c r="AQ142" s="275"/>
      <c r="AR142" s="262"/>
      <c r="AS142" s="250"/>
      <c r="AT142" s="250"/>
      <c r="AU142" s="250"/>
    </row>
    <row r="143" spans="1:47" outlineLevel="3" x14ac:dyDescent="0.2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43733</v>
      </c>
      <c r="AP143" s="774">
        <f>INDEX(Periods!$F$21:$O$31,INDEX(Annual!EndGS,1,$E143+2)+2,$E143+2)</f>
        <v>43797</v>
      </c>
      <c r="AQ143" s="275"/>
      <c r="AR143" s="262"/>
      <c r="AS143" s="250"/>
      <c r="AT143" s="250"/>
      <c r="AU143" s="250"/>
    </row>
    <row r="144" spans="1:47" outlineLevel="3" x14ac:dyDescent="0.2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43733</v>
      </c>
      <c r="AP144" s="784">
        <f>INDEX(Periods!$F$21:$O$31,INDEX(Annual!EndGS,1,$E144+2)+2,$E144+2)</f>
        <v>43797</v>
      </c>
      <c r="AQ144" s="275"/>
      <c r="AR144" s="262"/>
      <c r="AS144" s="250"/>
      <c r="AT144" s="250"/>
      <c r="AU144" s="250"/>
    </row>
    <row r="145" spans="1:47" outlineLevel="2" x14ac:dyDescent="0.25">
      <c r="A145" s="250"/>
      <c r="B145" s="259"/>
      <c r="C145" s="252">
        <f t="shared" ref="C145" si="34">INT($C$29)+2</f>
        <v>3</v>
      </c>
      <c r="D145" s="275"/>
      <c r="E145" s="330">
        <v>7</v>
      </c>
      <c r="F145" s="737">
        <f t="shared" si="26"/>
        <v>43936</v>
      </c>
      <c r="G145" s="275"/>
      <c r="H145" s="296"/>
      <c r="I145" s="496" t="s">
        <v>739</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43733</v>
      </c>
      <c r="AP145" s="771">
        <f>INDEX(Periods!$F$21:$O$31,INDEX(Annual!EndGS,1,$E145+2)+2,$E145+2)</f>
        <v>43770</v>
      </c>
      <c r="AQ145" s="275"/>
      <c r="AR145" s="262"/>
      <c r="AS145" s="250"/>
      <c r="AT145" s="250"/>
      <c r="AU145" s="250"/>
    </row>
    <row r="146" spans="1:47" outlineLevel="3" collapsed="1" x14ac:dyDescent="0.2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43733</v>
      </c>
      <c r="AP146" s="774">
        <f>INDEX(Periods!$F$21:$O$31,INDEX(Annual!EndGS,1,$E146+2)+2,$E146+2)</f>
        <v>43770</v>
      </c>
      <c r="AQ146" s="275"/>
      <c r="AR146" s="262"/>
      <c r="AS146" s="250"/>
      <c r="AT146" s="250"/>
      <c r="AU146" s="250"/>
    </row>
    <row r="147" spans="1:47" outlineLevel="3" x14ac:dyDescent="0.2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335</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0.1</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400</v>
      </c>
      <c r="AD147" s="734" cm="1">
        <f t="array" aca="1" ref="AD147" ca="1">INDEX(AD$65:AD$74,$AI147,1)*(1-$AH147)+INDEX(AD$65:AD$74,$AJ147,1)*($AH147)</f>
        <v>400</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43733</v>
      </c>
      <c r="AP147" s="774">
        <f>INDEX(Periods!$F$21:$O$31,INDEX(Annual!EndGS,1,$E147+2)+2,$E147+2)</f>
        <v>43770</v>
      </c>
      <c r="AQ147" s="275"/>
      <c r="AR147" s="262"/>
      <c r="AS147" s="250"/>
      <c r="AT147" s="250"/>
      <c r="AU147" s="250"/>
    </row>
    <row r="148" spans="1:47" outlineLevel="3" x14ac:dyDescent="0.2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208.55803571428569</v>
      </c>
      <c r="P148" s="665" cm="1">
        <f t="array" aca="1" ref="P148" ca="1">INDEX(P$65:P$74,$AI148,1)*(1-$AH148)+INDEX(P$65:P$74,$AJ148,1)*($AH148)</f>
        <v>722.32142857142856</v>
      </c>
      <c r="Q148" s="666" cm="1">
        <f t="array" aca="1" ref="Q148" ca="1">INDEX(Q$65:Q$74,$AI148,1)*(1-$AH148)+INDEX(Q$65:Q$74,$AJ148,1)*($AH148)</f>
        <v>0.81</v>
      </c>
      <c r="R148" s="666" cm="1">
        <f t="array" aca="1" ref="R148" ca="1">INDEX(R$65:R$74,$AI148,1)*(1-$AH148)+INDEX(R$65:R$74,$AJ148,1)*($AH148)</f>
        <v>0.81</v>
      </c>
      <c r="S148" s="662">
        <f>INDEX(Annual!i_pasture_stage_p6z,$J148+1,ROUNDDOWN((ROW($J148)-ROW($J$65))/i_p6_len,0)+1)</f>
        <v>1</v>
      </c>
      <c r="T148" s="666" cm="1">
        <f t="array" aca="1" ref="T148" ca="1">INDEX(T$65:T$74,$AI148,1)*(1-$AH148)+INDEX(T$65:T$74,$AJ148,1)*($AH148)</f>
        <v>0.29999999999999993</v>
      </c>
      <c r="U148" s="661" cm="1">
        <f t="array" aca="1" ref="U148" ca="1">INDEX(U$65:U$74,$AI148,1)*(1-$AH148)+INDEX(U$65:U$74,$AJ148,1)*($AH148)</f>
        <v>10</v>
      </c>
      <c r="V148" s="666" cm="1">
        <f t="array" aca="1" ref="V148" ca="1">INDEX(V$65:V$74,$AI148,1)*(1-$AH148)+INDEX(V$65:V$74,$AJ148,1)*($AH148)</f>
        <v>2.5892857142857141E-2</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124.10714285714285</v>
      </c>
      <c r="AC148" s="734" cm="1">
        <f t="array" aca="1" ref="AC148" ca="1">INDEX(AC$65:AC$74,$AI148,1)*(1-$AH148)+INDEX(AC$65:AC$74,$AJ148,1)*($AH148)</f>
        <v>125.89285714285714</v>
      </c>
      <c r="AD148" s="734" cm="1">
        <f t="array" aca="1" ref="AD148" ca="1">INDEX(AD$65:AD$74,$AI148,1)*(1-$AH148)+INDEX(AD$65:AD$74,$AJ148,1)*($AH148)</f>
        <v>150</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0.48214285714285715</v>
      </c>
      <c r="AI148" s="280">
        <f t="shared" si="32"/>
        <v>3</v>
      </c>
      <c r="AJ148" s="280">
        <f t="shared" si="33"/>
        <v>4</v>
      </c>
      <c r="AK148" s="296" t="str">
        <f t="shared" si="27"/>
        <v>Early</v>
      </c>
      <c r="AL148" s="280">
        <f t="shared" si="29"/>
        <v>70</v>
      </c>
      <c r="AM148" s="280"/>
      <c r="AN148" s="350">
        <f t="shared" si="24"/>
        <v>43614</v>
      </c>
      <c r="AO148" s="350">
        <f t="shared" si="28"/>
        <v>43733</v>
      </c>
      <c r="AP148" s="774">
        <f>INDEX(Periods!$F$21:$O$31,INDEX(Annual!EndGS,1,$E148+2)+2,$E148+2)</f>
        <v>43770</v>
      </c>
      <c r="AQ148" s="275"/>
      <c r="AR148" s="262"/>
      <c r="AS148" s="250"/>
      <c r="AT148" s="250"/>
      <c r="AU148" s="250"/>
    </row>
    <row r="149" spans="1:47" outlineLevel="3" x14ac:dyDescent="0.2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1600</v>
      </c>
      <c r="Q149" s="666" cm="1">
        <f t="array" aca="1" ref="Q149" ca="1">INDEX(Q$65:Q$74,$AI149,1)*(1-$AH149)+INDEX(Q$65:Q$74,$AJ149,1)*($AH149)</f>
        <v>0.8</v>
      </c>
      <c r="R149" s="666" cm="1">
        <f t="array" aca="1" ref="R149" ca="1">INDEX(R$65:R$74,$AI149,1)*(1-$AH149)+INDEX(R$65:R$74,$AJ149,1)*($AH149)</f>
        <v>0.8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1</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100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5</v>
      </c>
      <c r="AJ149" s="280">
        <f t="shared" si="33"/>
        <v>6</v>
      </c>
      <c r="AK149" s="296" t="str">
        <f t="shared" si="27"/>
        <v>Late</v>
      </c>
      <c r="AL149" s="280">
        <f t="shared" si="29"/>
        <v>0</v>
      </c>
      <c r="AM149" s="280"/>
      <c r="AN149" s="350">
        <f t="shared" si="24"/>
        <v>43614</v>
      </c>
      <c r="AO149" s="350">
        <f t="shared" si="28"/>
        <v>43733</v>
      </c>
      <c r="AP149" s="774">
        <f>INDEX(Periods!$F$21:$O$31,INDEX(Annual!EndGS,1,$E149+2)+2,$E149+2)</f>
        <v>43770</v>
      </c>
      <c r="AQ149" s="275"/>
      <c r="AR149" s="262"/>
      <c r="AS149" s="250"/>
      <c r="AT149" s="250"/>
      <c r="AU149" s="250"/>
    </row>
    <row r="150" spans="1:47" outlineLevel="3" x14ac:dyDescent="0.2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v>
      </c>
      <c r="AI150" s="280">
        <f t="shared" si="32"/>
        <v>6</v>
      </c>
      <c r="AJ150" s="280">
        <f t="shared" si="33"/>
        <v>6</v>
      </c>
      <c r="AK150" s="296" t="str">
        <f t="shared" si="27"/>
        <v>Late</v>
      </c>
      <c r="AL150" s="280">
        <f t="shared" si="29"/>
        <v>20</v>
      </c>
      <c r="AM150" s="280"/>
      <c r="AN150" s="350">
        <f t="shared" si="24"/>
        <v>43614</v>
      </c>
      <c r="AO150" s="350">
        <f t="shared" si="28"/>
        <v>43733</v>
      </c>
      <c r="AP150" s="774">
        <f>INDEX(Periods!$F$21:$O$31,INDEX(Annual!EndGS,1,$E150+2)+2,$E150+2)</f>
        <v>43770</v>
      </c>
      <c r="AQ150" s="275"/>
      <c r="AR150" s="262"/>
      <c r="AS150" s="250"/>
      <c r="AT150" s="250"/>
      <c r="AU150" s="250"/>
    </row>
    <row r="151" spans="1:47" outlineLevel="3" x14ac:dyDescent="0.2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43733</v>
      </c>
      <c r="AP151" s="774">
        <f>INDEX(Periods!$F$21:$O$31,INDEX(Annual!EndGS,1,$E151+2)+2,$E151+2)</f>
        <v>43770</v>
      </c>
      <c r="AQ151" s="275"/>
      <c r="AR151" s="262"/>
      <c r="AS151" s="250"/>
      <c r="AT151" s="250"/>
      <c r="AU151" s="250"/>
    </row>
    <row r="152" spans="1:47" outlineLevel="3" x14ac:dyDescent="0.2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43733</v>
      </c>
      <c r="AP152" s="774">
        <f>INDEX(Periods!$F$21:$O$31,INDEX(Annual!EndGS,1,$E152+2)+2,$E152+2)</f>
        <v>43770</v>
      </c>
      <c r="AQ152" s="275"/>
      <c r="AR152" s="262"/>
      <c r="AS152" s="250"/>
      <c r="AT152" s="250"/>
      <c r="AU152" s="250"/>
    </row>
    <row r="153" spans="1:47" outlineLevel="3" x14ac:dyDescent="0.2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43733</v>
      </c>
      <c r="AP153" s="774">
        <f>INDEX(Periods!$F$21:$O$31,INDEX(Annual!EndGS,1,$E153+2)+2,$E153+2)</f>
        <v>43770</v>
      </c>
      <c r="AQ153" s="275"/>
      <c r="AR153" s="262"/>
      <c r="AS153" s="250"/>
      <c r="AT153" s="250"/>
      <c r="AU153" s="250"/>
    </row>
    <row r="154" spans="1:47" outlineLevel="3" x14ac:dyDescent="0.2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43733</v>
      </c>
      <c r="AP154" s="784">
        <f>INDEX(Periods!$F$21:$O$31,INDEX(Annual!EndGS,1,$E154+2)+2,$E154+2)</f>
        <v>43770</v>
      </c>
      <c r="AQ154" s="275"/>
      <c r="AR154" s="262"/>
      <c r="AS154" s="250"/>
      <c r="AT154" s="250"/>
      <c r="AU154" s="250"/>
    </row>
    <row r="155" spans="1:47" outlineLevel="2" x14ac:dyDescent="0.25">
      <c r="A155" s="250"/>
      <c r="B155" s="259"/>
      <c r="C155" s="252">
        <f t="shared" ref="C155" si="35">INT($C$29)+2</f>
        <v>3</v>
      </c>
      <c r="D155" s="275"/>
      <c r="E155" s="330">
        <v>8</v>
      </c>
      <c r="F155" s="737">
        <f t="shared" si="26"/>
        <v>43936</v>
      </c>
      <c r="G155" s="275"/>
      <c r="H155" s="296"/>
      <c r="I155" s="496" t="s">
        <v>740</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43733</v>
      </c>
      <c r="AP155" s="771">
        <f>INDEX(Periods!$F$21:$O$31,INDEX(Annual!EndGS,1,$E155+2)+2,$E155+2)</f>
        <v>43770</v>
      </c>
      <c r="AQ155" s="275"/>
      <c r="AR155" s="262"/>
      <c r="AS155" s="250"/>
      <c r="AT155" s="250"/>
      <c r="AU155" s="250"/>
    </row>
    <row r="156" spans="1:47" outlineLevel="3" collapsed="1" x14ac:dyDescent="0.2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43733</v>
      </c>
      <c r="AP156" s="774">
        <f>INDEX(Periods!$F$21:$O$31,INDEX(Annual!EndGS,1,$E156+2)+2,$E156+2)</f>
        <v>43770</v>
      </c>
      <c r="AQ156" s="275"/>
      <c r="AR156" s="262"/>
      <c r="AS156" s="250"/>
      <c r="AT156" s="250"/>
      <c r="AU156" s="250"/>
    </row>
    <row r="157" spans="1:47" outlineLevel="3" x14ac:dyDescent="0.2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335</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0.1</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400</v>
      </c>
      <c r="AD157" s="734" cm="1">
        <f t="array" aca="1" ref="AD157" ca="1">INDEX(AD$65:AD$74,$AI157,1)*(1-$AH157)+INDEX(AD$65:AD$74,$AJ157,1)*($AH157)</f>
        <v>400</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43733</v>
      </c>
      <c r="AP157" s="774">
        <f>INDEX(Periods!$F$21:$O$31,INDEX(Annual!EndGS,1,$E157+2)+2,$E157+2)</f>
        <v>43770</v>
      </c>
      <c r="AQ157" s="275"/>
      <c r="AR157" s="262"/>
      <c r="AS157" s="250"/>
      <c r="AT157" s="250"/>
      <c r="AU157" s="250"/>
    </row>
    <row r="158" spans="1:47" outlineLevel="3" x14ac:dyDescent="0.2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208.55803571428569</v>
      </c>
      <c r="P158" s="665" cm="1">
        <f t="array" aca="1" ref="P158" ca="1">INDEX(P$65:P$74,$AI158,1)*(1-$AH158)+INDEX(P$65:P$74,$AJ158,1)*($AH158)</f>
        <v>722.32142857142856</v>
      </c>
      <c r="Q158" s="666" cm="1">
        <f t="array" aca="1" ref="Q158" ca="1">INDEX(Q$65:Q$74,$AI158,1)*(1-$AH158)+INDEX(Q$65:Q$74,$AJ158,1)*($AH158)</f>
        <v>0.81</v>
      </c>
      <c r="R158" s="666" cm="1">
        <f t="array" aca="1" ref="R158" ca="1">INDEX(R$65:R$74,$AI158,1)*(1-$AH158)+INDEX(R$65:R$74,$AJ158,1)*($AH158)</f>
        <v>0.81</v>
      </c>
      <c r="S158" s="662">
        <f>INDEX(Annual!i_pasture_stage_p6z,$J158+1,ROUNDDOWN((ROW($J158)-ROW($J$65))/i_p6_len,0)+1)</f>
        <v>1</v>
      </c>
      <c r="T158" s="666" cm="1">
        <f t="array" aca="1" ref="T158" ca="1">INDEX(T$65:T$74,$AI158,1)*(1-$AH158)+INDEX(T$65:T$74,$AJ158,1)*($AH158)</f>
        <v>0.29999999999999993</v>
      </c>
      <c r="U158" s="661" cm="1">
        <f t="array" aca="1" ref="U158" ca="1">INDEX(U$65:U$74,$AI158,1)*(1-$AH158)+INDEX(U$65:U$74,$AJ158,1)*($AH158)</f>
        <v>10</v>
      </c>
      <c r="V158" s="666" cm="1">
        <f t="array" aca="1" ref="V158" ca="1">INDEX(V$65:V$74,$AI158,1)*(1-$AH158)+INDEX(V$65:V$74,$AJ158,1)*($AH158)</f>
        <v>2.5892857142857141E-2</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124.10714285714285</v>
      </c>
      <c r="AC158" s="734" cm="1">
        <f t="array" aca="1" ref="AC158" ca="1">INDEX(AC$65:AC$74,$AI158,1)*(1-$AH158)+INDEX(AC$65:AC$74,$AJ158,1)*($AH158)</f>
        <v>125.89285714285714</v>
      </c>
      <c r="AD158" s="734" cm="1">
        <f t="array" aca="1" ref="AD158" ca="1">INDEX(AD$65:AD$74,$AI158,1)*(1-$AH158)+INDEX(AD$65:AD$74,$AJ158,1)*($AH158)</f>
        <v>150</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0.48214285714285715</v>
      </c>
      <c r="AI158" s="280">
        <f t="shared" si="32"/>
        <v>3</v>
      </c>
      <c r="AJ158" s="280">
        <f t="shared" si="33"/>
        <v>4</v>
      </c>
      <c r="AK158" s="296" t="str">
        <f t="shared" si="27"/>
        <v>Early</v>
      </c>
      <c r="AL158" s="280">
        <f t="shared" si="29"/>
        <v>70</v>
      </c>
      <c r="AM158" s="280"/>
      <c r="AN158" s="350">
        <f t="shared" si="24"/>
        <v>43614</v>
      </c>
      <c r="AO158" s="350">
        <f t="shared" si="28"/>
        <v>43733</v>
      </c>
      <c r="AP158" s="774">
        <f>INDEX(Periods!$F$21:$O$31,INDEX(Annual!EndGS,1,$E158+2)+2,$E158+2)</f>
        <v>43770</v>
      </c>
      <c r="AQ158" s="275"/>
      <c r="AR158" s="262"/>
      <c r="AS158" s="250"/>
      <c r="AT158" s="250"/>
      <c r="AU158" s="250"/>
    </row>
    <row r="159" spans="1:47" outlineLevel="3" x14ac:dyDescent="0.2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1600</v>
      </c>
      <c r="Q159" s="666" cm="1">
        <f t="array" aca="1" ref="Q159" ca="1">INDEX(Q$65:Q$74,$AI159,1)*(1-$AH159)+INDEX(Q$65:Q$74,$AJ159,1)*($AH159)</f>
        <v>0.8</v>
      </c>
      <c r="R159" s="666" cm="1">
        <f t="array" aca="1" ref="R159" ca="1">INDEX(R$65:R$74,$AI159,1)*(1-$AH159)+INDEX(R$65:R$74,$AJ159,1)*($AH159)</f>
        <v>0.8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1</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100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5</v>
      </c>
      <c r="AJ159" s="280">
        <f t="shared" si="33"/>
        <v>6</v>
      </c>
      <c r="AK159" s="296" t="str">
        <f t="shared" si="27"/>
        <v>Late</v>
      </c>
      <c r="AL159" s="280">
        <f t="shared" si="29"/>
        <v>0</v>
      </c>
      <c r="AM159" s="280"/>
      <c r="AN159" s="350">
        <f t="shared" si="24"/>
        <v>43614</v>
      </c>
      <c r="AO159" s="350">
        <f t="shared" si="28"/>
        <v>43733</v>
      </c>
      <c r="AP159" s="774">
        <f>INDEX(Periods!$F$21:$O$31,INDEX(Annual!EndGS,1,$E159+2)+2,$E159+2)</f>
        <v>43770</v>
      </c>
      <c r="AQ159" s="275"/>
      <c r="AR159" s="262"/>
      <c r="AS159" s="250"/>
      <c r="AT159" s="250"/>
      <c r="AU159" s="250"/>
    </row>
    <row r="160" spans="1:47" outlineLevel="3" x14ac:dyDescent="0.2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v>
      </c>
      <c r="AI160" s="280">
        <f t="shared" si="32"/>
        <v>6</v>
      </c>
      <c r="AJ160" s="280">
        <f t="shared" si="33"/>
        <v>6</v>
      </c>
      <c r="AK160" s="296" t="str">
        <f t="shared" si="27"/>
        <v>Late</v>
      </c>
      <c r="AL160" s="280">
        <f t="shared" si="29"/>
        <v>20</v>
      </c>
      <c r="AM160" s="280"/>
      <c r="AN160" s="350">
        <f t="shared" si="24"/>
        <v>43614</v>
      </c>
      <c r="AO160" s="350">
        <f t="shared" si="28"/>
        <v>43733</v>
      </c>
      <c r="AP160" s="774">
        <f>INDEX(Periods!$F$21:$O$31,INDEX(Annual!EndGS,1,$E160+2)+2,$E160+2)</f>
        <v>43770</v>
      </c>
      <c r="AQ160" s="275"/>
      <c r="AR160" s="262"/>
      <c r="AS160" s="250"/>
      <c r="AT160" s="250"/>
      <c r="AU160" s="250"/>
    </row>
    <row r="161" spans="1:47" outlineLevel="3" x14ac:dyDescent="0.2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43733</v>
      </c>
      <c r="AP161" s="774">
        <f>INDEX(Periods!$F$21:$O$31,INDEX(Annual!EndGS,1,$E161+2)+2,$E161+2)</f>
        <v>43770</v>
      </c>
      <c r="AQ161" s="275"/>
      <c r="AR161" s="262"/>
      <c r="AS161" s="250"/>
      <c r="AT161" s="250"/>
      <c r="AU161" s="250"/>
    </row>
    <row r="162" spans="1:47" outlineLevel="3" x14ac:dyDescent="0.2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43733</v>
      </c>
      <c r="AP162" s="774">
        <f>INDEX(Periods!$F$21:$O$31,INDEX(Annual!EndGS,1,$E162+2)+2,$E162+2)</f>
        <v>43770</v>
      </c>
      <c r="AQ162" s="275"/>
      <c r="AR162" s="262"/>
      <c r="AS162" s="250"/>
      <c r="AT162" s="250"/>
      <c r="AU162" s="250"/>
    </row>
    <row r="163" spans="1:47" outlineLevel="3" x14ac:dyDescent="0.2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43733</v>
      </c>
      <c r="AP163" s="774">
        <f>INDEX(Periods!$F$21:$O$31,INDEX(Annual!EndGS,1,$E163+2)+2,$E163+2)</f>
        <v>43770</v>
      </c>
      <c r="AQ163" s="275"/>
      <c r="AR163" s="262"/>
      <c r="AS163" s="250"/>
      <c r="AT163" s="250"/>
      <c r="AU163" s="250"/>
    </row>
    <row r="164" spans="1:47" outlineLevel="3" x14ac:dyDescent="0.2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43733</v>
      </c>
      <c r="AP164" s="784">
        <f>INDEX(Periods!$F$21:$O$31,INDEX(Annual!EndGS,1,$E164+2)+2,$E164+2)</f>
        <v>43770</v>
      </c>
      <c r="AQ164" s="275"/>
      <c r="AR164" s="262"/>
      <c r="AS164" s="250"/>
      <c r="AT164" s="250"/>
      <c r="AU164" s="250"/>
    </row>
    <row r="165" spans="1:47" outlineLevel="3" x14ac:dyDescent="0.2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0999999999999996" customHeight="1" outlineLevel="2" x14ac:dyDescent="0.2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0999999999999996" customHeight="1" outlineLevel="3" x14ac:dyDescent="0.2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2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0999999999999996" customHeight="1" outlineLevel="2" x14ac:dyDescent="0.2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7.25" outlineLevel="1" x14ac:dyDescent="0.2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1135</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2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865</v>
      </c>
      <c r="S171" s="309" t="s">
        <v>456</v>
      </c>
      <c r="T171" s="309" t="s">
        <v>457</v>
      </c>
      <c r="U171" s="265" t="s">
        <v>458</v>
      </c>
      <c r="V171" s="265"/>
      <c r="W171" s="265"/>
      <c r="X171" s="265"/>
      <c r="Y171" s="310"/>
      <c r="Z171" s="310"/>
      <c r="AA171" s="310"/>
      <c r="AB171" s="315"/>
      <c r="AC171" s="315" t="s">
        <v>1136</v>
      </c>
      <c r="AD171" s="315" t="s">
        <v>1137</v>
      </c>
      <c r="AE171" s="315"/>
      <c r="AF171" s="315"/>
      <c r="AG171" s="315"/>
      <c r="AH171" s="315"/>
      <c r="AI171" s="315"/>
      <c r="AJ171" s="315"/>
      <c r="AK171" s="315"/>
      <c r="AL171" s="315"/>
      <c r="AM171" s="315"/>
      <c r="AN171" s="315"/>
      <c r="AO171" s="315"/>
      <c r="AP171" s="315"/>
      <c r="AQ171" s="275"/>
      <c r="AR171" s="262"/>
      <c r="AS171" s="250"/>
      <c r="AT171" s="250"/>
      <c r="AU171" s="250"/>
    </row>
    <row r="172" spans="1:47" ht="5.0999999999999996" customHeight="1" outlineLevel="3" x14ac:dyDescent="0.2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2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x14ac:dyDescent="0.2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outlineLevel="3" x14ac:dyDescent="0.2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outlineLevel="3" x14ac:dyDescent="0.2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outlineLevel="3" x14ac:dyDescent="0.2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outlineLevel="3" x14ac:dyDescent="0.2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outlineLevel="3" x14ac:dyDescent="0.2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outlineLevel="3" x14ac:dyDescent="0.2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outlineLevel="3" x14ac:dyDescent="0.2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outlineLevel="3" x14ac:dyDescent="0.2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outlineLevel="3" x14ac:dyDescent="0.2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outlineLevel="3" x14ac:dyDescent="0.2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0999999999999996" customHeight="1" outlineLevel="2" x14ac:dyDescent="0.2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0999999999999996" customHeight="1" outlineLevel="3" x14ac:dyDescent="0.2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25">
      <c r="A187" s="250"/>
      <c r="B187" s="259"/>
      <c r="C187" s="252">
        <f>INT($C$29)+2</f>
        <v>3</v>
      </c>
      <c r="D187" s="275"/>
      <c r="E187" s="330"/>
      <c r="F187" s="330"/>
      <c r="G187" s="275"/>
      <c r="H187" s="296" t="s">
        <v>867</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0999999999999996" customHeight="1" outlineLevel="2" x14ac:dyDescent="0.2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x14ac:dyDescent="0.2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0999999999999996" customHeight="1" outlineLevel="3" x14ac:dyDescent="0.2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8" outlineLevel="2" x14ac:dyDescent="0.2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25">
      <c r="A192" s="250"/>
      <c r="B192" s="259"/>
      <c r="C192" s="252">
        <f>INT($C$29)+2</f>
        <v>3</v>
      </c>
      <c r="D192" s="275"/>
      <c r="E192" s="330"/>
      <c r="F192" s="330"/>
      <c r="G192" s="275"/>
      <c r="H192" s="280" t="s">
        <v>1134</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2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2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2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2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2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2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2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2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2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25">
      <c r="A202" s="250"/>
      <c r="B202" s="259"/>
      <c r="C202" s="252">
        <f t="shared" si="42"/>
        <v>4</v>
      </c>
      <c r="D202" s="275"/>
      <c r="E202" s="330"/>
      <c r="F202" s="330"/>
      <c r="G202" s="275"/>
      <c r="H202" s="282" t="s">
        <v>483</v>
      </c>
      <c r="I202" s="296"/>
      <c r="J202" s="321">
        <v>0</v>
      </c>
      <c r="K202" s="321">
        <v>0</v>
      </c>
      <c r="L202" s="321">
        <v>0.5</v>
      </c>
      <c r="M202" s="321">
        <v>0.5</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0999999999999996" customHeight="1" outlineLevel="2" x14ac:dyDescent="0.2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x14ac:dyDescent="0.2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0999999999999996" customHeight="1" outlineLevel="3" x14ac:dyDescent="0.2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2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0999999999999996" customHeight="1" outlineLevel="2" x14ac:dyDescent="0.2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x14ac:dyDescent="0.2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0999999999999996" customHeight="1" outlineLevel="3" x14ac:dyDescent="0.2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2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2" x14ac:dyDescent="0.2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0999999999999996" customHeight="1" outlineLevel="2" x14ac:dyDescent="0.2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395</v>
      </c>
      <c r="AR212" s="262"/>
      <c r="AS212" s="250"/>
      <c r="AT212" s="250"/>
      <c r="AU212" s="250"/>
    </row>
    <row r="213" spans="1:47" ht="30" customHeight="1" outlineLevel="1" x14ac:dyDescent="0.25">
      <c r="A213" s="250"/>
      <c r="B213" s="259"/>
      <c r="C213" s="252">
        <f>INT($C$29)+1</f>
        <v>2</v>
      </c>
      <c r="D213" s="275"/>
      <c r="E213" s="330"/>
      <c r="F213" s="330"/>
      <c r="G213" s="275"/>
      <c r="H213" s="292" t="s">
        <v>920</v>
      </c>
      <c r="I213" s="293"/>
      <c r="J213" s="877" t="s">
        <v>922</v>
      </c>
      <c r="K213" s="877"/>
      <c r="L213" s="877" t="s">
        <v>921</v>
      </c>
      <c r="M213" s="877"/>
      <c r="N213" s="309"/>
      <c r="O213" s="309" t="s">
        <v>943</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0999999999999996" customHeight="1" outlineLevel="3" x14ac:dyDescent="0.25">
      <c r="A214" s="250"/>
      <c r="B214" s="259"/>
      <c r="C214" s="252">
        <f>INT($C$29)+3.005</f>
        <v>4.0049999999999999</v>
      </c>
      <c r="D214" s="275" t="s">
        <v>391</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25">
      <c r="A215" s="250"/>
      <c r="B215" s="259"/>
      <c r="C215" s="252">
        <f>INT($C$29)+2</f>
        <v>3</v>
      </c>
      <c r="D215" s="275"/>
      <c r="E215" s="330"/>
      <c r="F215" s="330"/>
      <c r="G215" s="275"/>
      <c r="H215" s="280" t="str">
        <f>H248</f>
        <v>Aut</v>
      </c>
      <c r="I215" s="296"/>
      <c r="J215" s="374">
        <f>DATE(i_startyear,MONTH(MAX($N$682:$U$684)+21),DAY(MAX($N$682:$U$684)+21))</f>
        <v>43805</v>
      </c>
      <c r="K215" s="695">
        <f>MIN(363,INT((J215 - DATE(YEAR(J215),1,1))))+364*(YEAR(J215)-i_startyear)</f>
        <v>339</v>
      </c>
      <c r="L215" s="374">
        <f>DATE(i_startyear,MONTH(MIN($N$682:$U$684)-21),DAY(MIN($N$682:$U$684)-21))</f>
        <v>43763</v>
      </c>
      <c r="M215" s="695">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25">
      <c r="A216" s="250"/>
      <c r="B216" s="259"/>
      <c r="C216" s="252">
        <f t="shared" ref="C216:C219" si="43">INT($C$29)+2</f>
        <v>3</v>
      </c>
      <c r="D216" s="275"/>
      <c r="E216" s="330"/>
      <c r="F216" s="330"/>
      <c r="G216" s="275"/>
      <c r="H216" s="280" t="str">
        <f t="shared" ref="H216:H217" si="44">H249</f>
        <v>Win</v>
      </c>
      <c r="I216" s="296"/>
      <c r="J216" s="374">
        <f>DATE(i_startyear,MONTH(MAX($N$706:$U$708)+21),DAY(MAX($N$706:$U$708)+21))</f>
        <v>43823</v>
      </c>
      <c r="K216" s="695">
        <f>MIN(363,INT((J216 - DATE(YEAR(J216),1,1))))+364*(YEAR(J216)-i_startyear)</f>
        <v>357</v>
      </c>
      <c r="L216" s="374">
        <f>DATE(i_startyear,MONTH(MIN($N$706:$U$708)-21),DAY(MIN($N$706:$U$708)-21))</f>
        <v>43781</v>
      </c>
      <c r="M216" s="695">
        <f>MIN(363,INT((L216 - DATE(YEAR(L216),1,1))))+364*(YEAR(L216)-i_startyear)</f>
        <v>315</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25">
      <c r="A217" s="250"/>
      <c r="B217" s="259"/>
      <c r="C217" s="252">
        <f t="shared" si="43"/>
        <v>3</v>
      </c>
      <c r="D217" s="275"/>
      <c r="E217" s="330"/>
      <c r="F217" s="330"/>
      <c r="G217" s="275"/>
      <c r="H217" s="280" t="str">
        <f t="shared" si="44"/>
        <v>Spr</v>
      </c>
      <c r="I217" s="296"/>
      <c r="J217" s="374">
        <f>DATE(i_startyear,MONTH(MAX($N$730:$U$732)+21),DAY(MAX($N$730:$U$732)+21))</f>
        <v>43501</v>
      </c>
      <c r="K217" s="695">
        <f>MIN(363,INT((J217 - DATE(YEAR(J217),1,1))))+364*(YEAR(J217)-i_startyear)</f>
        <v>35</v>
      </c>
      <c r="L217" s="374">
        <f>DATE(i_startyear,MONTH(MIN($N$730:$U$732)-21),DAY(MIN($N$730:$U$732)-21))</f>
        <v>43824</v>
      </c>
      <c r="M217" s="695">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25">
      <c r="A218" s="250"/>
      <c r="B218" s="259"/>
      <c r="C218" s="252">
        <f t="shared" si="43"/>
        <v>3</v>
      </c>
      <c r="D218" s="275"/>
      <c r="E218" s="330"/>
      <c r="F218" s="330"/>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25">
      <c r="A219" s="250"/>
      <c r="B219" s="259"/>
      <c r="C219" s="252">
        <f t="shared" si="43"/>
        <v>3</v>
      </c>
      <c r="D219" s="275"/>
      <c r="E219" s="330"/>
      <c r="F219" s="330"/>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0999999999999996" customHeight="1" outlineLevel="2" x14ac:dyDescent="0.2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395</v>
      </c>
      <c r="AR220" s="262"/>
      <c r="AS220" s="250"/>
      <c r="AT220" s="250"/>
      <c r="AU220" s="250"/>
    </row>
    <row r="221" spans="1:47" ht="5.0999999999999996" customHeight="1" outlineLevel="2" x14ac:dyDescent="0.2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0999999999999996" customHeight="1" outlineLevel="1" x14ac:dyDescent="0.2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116</v>
      </c>
      <c r="AS222" s="250"/>
      <c r="AT222" s="250"/>
      <c r="AU222" s="250"/>
    </row>
    <row r="223" spans="1:47" ht="5.0999999999999996" customHeight="1" x14ac:dyDescent="0.2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2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2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0999999999999996" customHeight="1" thickBot="1" x14ac:dyDescent="0.3">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0999999999999996" customHeight="1" outlineLevel="1" x14ac:dyDescent="0.2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outlineLevel="4" x14ac:dyDescent="0.2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00000000000001" customHeight="1" x14ac:dyDescent="0.25">
      <c r="A229" s="250"/>
      <c r="B229" s="259"/>
      <c r="C229" s="252">
        <v>1.02</v>
      </c>
      <c r="D229" s="263"/>
      <c r="E229" s="323" t="s">
        <v>383</v>
      </c>
      <c r="F229" s="324"/>
      <c r="G229" s="264"/>
      <c r="H229" s="613"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5"/>
      <c r="Z229" s="325"/>
      <c r="AA229" s="325"/>
      <c r="AB229" s="325"/>
      <c r="AC229" s="325"/>
      <c r="AD229" s="325"/>
      <c r="AE229" s="325"/>
      <c r="AF229" s="325"/>
      <c r="AG229" s="325"/>
      <c r="AH229" s="325"/>
      <c r="AI229" s="325"/>
      <c r="AJ229" s="325"/>
      <c r="AK229" s="325"/>
      <c r="AL229" s="325"/>
      <c r="AM229" s="325"/>
      <c r="AN229" s="325"/>
      <c r="AO229" s="325"/>
      <c r="AP229" s="325"/>
      <c r="AQ229" s="326"/>
      <c r="AR229" s="262"/>
      <c r="AS229" s="250"/>
      <c r="AT229" s="250"/>
      <c r="AU229" s="250"/>
    </row>
    <row r="230" spans="1:47" ht="20.100000000000001" customHeight="1" outlineLevel="1" x14ac:dyDescent="0.25">
      <c r="A230" s="250"/>
      <c r="B230" s="259"/>
      <c r="C230" s="252">
        <f>INT($C$229)+1.02</f>
        <v>2.02</v>
      </c>
      <c r="D230" s="263"/>
      <c r="E230" s="323" t="s">
        <v>385</v>
      </c>
      <c r="F230" s="327">
        <v>1</v>
      </c>
      <c r="G230" s="268"/>
      <c r="H230" s="269" t="s">
        <v>489</v>
      </c>
      <c r="I230" s="270"/>
      <c r="J230" s="270"/>
      <c r="K230" s="270"/>
      <c r="L230" s="270"/>
      <c r="M230" s="270"/>
      <c r="N230" s="270"/>
      <c r="O230" s="270"/>
      <c r="P230" s="270"/>
      <c r="Q230" s="270"/>
      <c r="R230" s="270"/>
      <c r="S230" s="270"/>
      <c r="T230" s="270"/>
      <c r="U230" s="270"/>
      <c r="V230" s="270"/>
      <c r="W230" s="270"/>
      <c r="X230" s="270"/>
      <c r="Y230" s="328"/>
      <c r="Z230" s="328"/>
      <c r="AA230" s="328"/>
      <c r="AB230" s="328"/>
      <c r="AC230" s="328"/>
      <c r="AD230" s="328"/>
      <c r="AE230" s="328"/>
      <c r="AF230" s="328"/>
      <c r="AG230" s="328"/>
      <c r="AH230" s="328"/>
      <c r="AI230" s="328"/>
      <c r="AJ230" s="328"/>
      <c r="AK230" s="328"/>
      <c r="AL230" s="328"/>
      <c r="AM230" s="328"/>
      <c r="AN230" s="328"/>
      <c r="AO230" s="328"/>
      <c r="AP230" s="328"/>
      <c r="AQ230" s="329"/>
      <c r="AR230" s="262"/>
      <c r="AS230" s="250"/>
      <c r="AT230" s="250"/>
      <c r="AU230" s="250"/>
    </row>
    <row r="231" spans="1:47" ht="5.0999999999999996" customHeight="1" outlineLevel="2" x14ac:dyDescent="0.2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25">
      <c r="A232" s="250"/>
      <c r="B232" s="259"/>
      <c r="C232" s="252">
        <f>INT($C$229)+2</f>
        <v>3</v>
      </c>
      <c r="D232" s="260"/>
      <c r="E232" s="330"/>
      <c r="F232" s="330"/>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25">
      <c r="A233" s="250"/>
      <c r="B233" s="259"/>
      <c r="C233" s="252">
        <f>INT($C$229)+2</f>
        <v>3</v>
      </c>
      <c r="D233" s="260"/>
      <c r="E233" s="330"/>
      <c r="F233" s="330"/>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25">
      <c r="A234" s="250"/>
      <c r="B234" s="259"/>
      <c r="C234" s="252">
        <f>INT($C$229)+2</f>
        <v>3</v>
      </c>
      <c r="D234" s="260"/>
      <c r="E234" s="330"/>
      <c r="F234" s="330"/>
      <c r="G234" s="260"/>
      <c r="H234" s="274"/>
      <c r="I234" s="274"/>
      <c r="J234" s="274"/>
      <c r="K234" s="331" t="s">
        <v>425</v>
      </c>
      <c r="L234" s="331"/>
      <c r="M234" s="331"/>
      <c r="N234" s="331" t="s">
        <v>426</v>
      </c>
      <c r="O234" s="331"/>
      <c r="P234" s="331"/>
      <c r="Q234" s="331"/>
      <c r="R234" s="331" t="s">
        <v>428</v>
      </c>
      <c r="S234" s="331"/>
      <c r="T234" s="331"/>
      <c r="U234" s="331"/>
      <c r="V234" s="332"/>
      <c r="W234" s="332"/>
      <c r="X234" s="332"/>
      <c r="Y234" s="332"/>
      <c r="Z234" s="332"/>
      <c r="AA234" s="332"/>
      <c r="AB234" s="332"/>
      <c r="AC234" s="332"/>
      <c r="AD234" s="332"/>
      <c r="AE234" s="332"/>
      <c r="AF234" s="332"/>
      <c r="AG234" s="332"/>
      <c r="AH234" s="332"/>
      <c r="AI234" s="332"/>
      <c r="AJ234" s="332"/>
      <c r="AK234" s="332"/>
      <c r="AL234" s="332"/>
      <c r="AM234" s="332"/>
      <c r="AN234" s="332"/>
      <c r="AO234" s="332"/>
      <c r="AP234" s="332"/>
      <c r="AQ234" s="260"/>
      <c r="AR234" s="262"/>
      <c r="AS234" s="250"/>
      <c r="AT234" s="250"/>
      <c r="AU234" s="250"/>
    </row>
    <row r="235" spans="1:47" outlineLevel="2" x14ac:dyDescent="0.25">
      <c r="A235" s="250"/>
      <c r="B235" s="259"/>
      <c r="C235" s="252">
        <f>INT($C$229)+2</f>
        <v>3</v>
      </c>
      <c r="D235" s="260"/>
      <c r="E235" s="330"/>
      <c r="F235" s="330"/>
      <c r="G235" s="260"/>
      <c r="H235" s="274"/>
      <c r="I235" s="274"/>
      <c r="J235" s="274"/>
      <c r="K235" s="320" t="s">
        <v>14</v>
      </c>
      <c r="L235" s="320" t="s">
        <v>490</v>
      </c>
      <c r="M235" s="320" t="s">
        <v>4</v>
      </c>
      <c r="N235" s="320" t="s">
        <v>491</v>
      </c>
      <c r="O235" s="320" t="s">
        <v>492</v>
      </c>
      <c r="P235" s="320" t="s">
        <v>493</v>
      </c>
      <c r="Q235" s="320" t="s">
        <v>494</v>
      </c>
      <c r="R235" s="320" t="s">
        <v>491</v>
      </c>
      <c r="S235" s="320" t="s">
        <v>492</v>
      </c>
      <c r="T235" s="320" t="s">
        <v>493</v>
      </c>
      <c r="U235" s="320" t="s">
        <v>494</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85" customHeight="1" outlineLevel="2" x14ac:dyDescent="0.25">
      <c r="A236" s="250"/>
      <c r="B236" s="259" t="s">
        <v>388</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outlineLevel="3" x14ac:dyDescent="0.25">
      <c r="A237" s="250"/>
      <c r="B237" s="259"/>
      <c r="C237" s="252">
        <f>INT(MAX($C$241:$C$354))</f>
        <v>4</v>
      </c>
      <c r="D237" s="275"/>
      <c r="E237" s="330"/>
      <c r="F237" s="330"/>
      <c r="G237" s="275"/>
      <c r="H237" s="330" t="s">
        <v>495</v>
      </c>
      <c r="I237" s="330"/>
      <c r="J237" s="330"/>
      <c r="K237" s="283">
        <v>0</v>
      </c>
      <c r="L237" s="283">
        <v>0</v>
      </c>
      <c r="M237" s="283">
        <v>0</v>
      </c>
      <c r="N237" s="283">
        <v>0</v>
      </c>
      <c r="O237" s="283">
        <v>0</v>
      </c>
      <c r="P237" s="283">
        <v>0</v>
      </c>
      <c r="Q237" s="283">
        <v>1</v>
      </c>
      <c r="R237" s="283">
        <v>0</v>
      </c>
      <c r="S237" s="283">
        <v>1</v>
      </c>
      <c r="T237" s="283">
        <v>2</v>
      </c>
      <c r="U237" s="283">
        <v>3</v>
      </c>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75"/>
      <c r="AR237" s="262"/>
      <c r="AS237" s="250"/>
      <c r="AT237" s="250"/>
      <c r="AU237" s="250"/>
    </row>
    <row r="238" spans="1:47" outlineLevel="4" x14ac:dyDescent="0.25">
      <c r="A238" s="250"/>
      <c r="B238" s="259" t="s">
        <v>389</v>
      </c>
      <c r="C238" s="252">
        <f>INT(MAX($C$241:$C$354))+1</f>
        <v>5</v>
      </c>
      <c r="D238" s="275" t="s">
        <v>390</v>
      </c>
      <c r="E238" s="330"/>
      <c r="F238" s="330"/>
      <c r="G238" s="275"/>
      <c r="H238" s="330" t="s">
        <v>496</v>
      </c>
      <c r="I238" s="330"/>
      <c r="J238" s="330"/>
      <c r="K238" s="330"/>
      <c r="L238" s="330"/>
      <c r="M238" s="330"/>
      <c r="N238" s="283">
        <v>0</v>
      </c>
      <c r="O238" s="283">
        <v>1</v>
      </c>
      <c r="P238" s="283">
        <v>2</v>
      </c>
      <c r="Q238" s="283">
        <v>2</v>
      </c>
      <c r="R238" s="330"/>
      <c r="S238" s="330"/>
      <c r="T238" s="330"/>
      <c r="U238" s="330"/>
      <c r="V238" s="330"/>
      <c r="W238" s="330"/>
      <c r="X238" s="330"/>
      <c r="Y238" s="330"/>
      <c r="Z238" s="330"/>
      <c r="AA238" s="330"/>
      <c r="AB238" s="330"/>
      <c r="AC238" s="330"/>
      <c r="AD238" s="330"/>
      <c r="AE238" s="330"/>
      <c r="AF238" s="330"/>
      <c r="AG238" s="330"/>
      <c r="AH238" s="330"/>
      <c r="AI238" s="330"/>
      <c r="AJ238" s="330"/>
      <c r="AK238" s="330"/>
      <c r="AL238" s="330"/>
      <c r="AM238" s="330"/>
      <c r="AN238" s="330"/>
      <c r="AO238" s="330"/>
      <c r="AP238" s="330"/>
      <c r="AQ238" s="275"/>
      <c r="AR238" s="262"/>
      <c r="AS238" s="250"/>
      <c r="AT238" s="250"/>
      <c r="AU238" s="250"/>
    </row>
    <row r="239" spans="1:47" outlineLevel="4" x14ac:dyDescent="0.25">
      <c r="A239" s="250"/>
      <c r="B239" s="259" t="s">
        <v>389</v>
      </c>
      <c r="C239" s="252">
        <f>INT(MAX($C$241:$C$354))+1</f>
        <v>5</v>
      </c>
      <c r="D239" s="275" t="s">
        <v>390</v>
      </c>
      <c r="E239" s="330"/>
      <c r="F239" s="330"/>
      <c r="G239" s="275"/>
      <c r="H239" s="330" t="s">
        <v>969</v>
      </c>
      <c r="I239" s="330"/>
      <c r="J239" s="330"/>
      <c r="K239" s="330"/>
      <c r="L239" s="330"/>
      <c r="M239" s="330"/>
      <c r="N239" s="330"/>
      <c r="O239" s="330"/>
      <c r="P239" s="330"/>
      <c r="Q239" s="330"/>
      <c r="R239" s="283">
        <v>0</v>
      </c>
      <c r="S239" s="283">
        <v>3</v>
      </c>
      <c r="T239" s="283">
        <v>4</v>
      </c>
      <c r="U239" s="283">
        <v>4</v>
      </c>
      <c r="V239" s="330"/>
      <c r="W239" s="330"/>
      <c r="X239" s="330"/>
      <c r="Y239" s="330"/>
      <c r="Z239" s="330"/>
      <c r="AA239" s="330"/>
      <c r="AB239" s="330"/>
      <c r="AC239" s="330"/>
      <c r="AD239" s="330"/>
      <c r="AE239" s="330"/>
      <c r="AF239" s="330"/>
      <c r="AG239" s="330"/>
      <c r="AH239" s="330"/>
      <c r="AI239" s="330"/>
      <c r="AJ239" s="330"/>
      <c r="AK239" s="330"/>
      <c r="AL239" s="330"/>
      <c r="AM239" s="330"/>
      <c r="AN239" s="330"/>
      <c r="AO239" s="330"/>
      <c r="AP239" s="330"/>
      <c r="AQ239" s="275"/>
      <c r="AR239" s="262"/>
      <c r="AS239" s="250"/>
      <c r="AT239" s="250"/>
      <c r="AU239" s="250"/>
    </row>
    <row r="240" spans="1:47" outlineLevel="1" x14ac:dyDescent="0.25">
      <c r="A240" s="250"/>
      <c r="B240" s="259"/>
      <c r="C240" s="252">
        <f>INT($C$229)+1</f>
        <v>2</v>
      </c>
      <c r="D240" s="275"/>
      <c r="E240" s="330"/>
      <c r="F240" s="330"/>
      <c r="G240" s="275"/>
      <c r="H240" s="333" t="s">
        <v>497</v>
      </c>
      <c r="I240" s="293"/>
      <c r="J240" s="293"/>
      <c r="K240" s="265"/>
      <c r="L240" s="265"/>
      <c r="M240" s="265"/>
      <c r="N240" s="265"/>
      <c r="O240" s="265"/>
      <c r="P240" s="265"/>
      <c r="Q240" s="265"/>
      <c r="R240" s="265"/>
      <c r="S240" s="265"/>
      <c r="T240" s="265"/>
      <c r="U240" s="265"/>
      <c r="V240" s="265"/>
      <c r="W240" s="265"/>
      <c r="X240" s="265"/>
      <c r="Y240" s="265"/>
      <c r="Z240" s="322"/>
      <c r="AA240" s="322"/>
      <c r="AB240" s="322"/>
      <c r="AC240" s="322"/>
      <c r="AD240" s="322"/>
      <c r="AE240" s="322"/>
      <c r="AF240" s="322"/>
      <c r="AG240" s="322"/>
      <c r="AH240" s="322"/>
      <c r="AI240" s="322"/>
      <c r="AJ240" s="322"/>
      <c r="AK240" s="322"/>
      <c r="AL240" s="322"/>
      <c r="AM240" s="322"/>
      <c r="AN240" s="322"/>
      <c r="AO240" s="322"/>
      <c r="AP240" s="322"/>
      <c r="AQ240" s="275"/>
      <c r="AR240" s="262"/>
      <c r="AS240" s="250"/>
      <c r="AT240" s="250"/>
      <c r="AU240" s="250"/>
    </row>
    <row r="241" spans="1:47" ht="5.0999999999999996" customHeight="1" outlineLevel="3" x14ac:dyDescent="0.25">
      <c r="A241" s="250"/>
      <c r="B241" s="259"/>
      <c r="C241" s="252">
        <f>INT($C$229)+3.005</f>
        <v>4.0049999999999999</v>
      </c>
      <c r="D241" s="275" t="s">
        <v>391</v>
      </c>
      <c r="E241" s="275"/>
      <c r="F241" s="275"/>
      <c r="G241" s="275"/>
      <c r="H241" s="334"/>
      <c r="I241" s="334"/>
      <c r="J241" s="334"/>
      <c r="K241" s="334"/>
      <c r="L241" s="334"/>
      <c r="M241" s="334"/>
      <c r="N241" s="334"/>
      <c r="O241" s="334"/>
      <c r="P241" s="334"/>
      <c r="Q241" s="334"/>
      <c r="R241" s="334"/>
      <c r="S241" s="334"/>
      <c r="T241" s="334"/>
      <c r="U241" s="334"/>
      <c r="V241" s="334"/>
      <c r="W241" s="334"/>
      <c r="X241" s="334"/>
      <c r="Y241" s="334"/>
      <c r="Z241" s="334"/>
      <c r="AA241" s="334"/>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25">
      <c r="A242" s="250"/>
      <c r="B242" s="259"/>
      <c r="C242" s="252">
        <f>INT($C$229)+2</f>
        <v>3</v>
      </c>
      <c r="D242" s="275"/>
      <c r="E242" s="330"/>
      <c r="F242" s="330"/>
      <c r="G242" s="275"/>
      <c r="H242" s="279" t="s">
        <v>498</v>
      </c>
      <c r="I242" s="279"/>
      <c r="J242" s="279"/>
      <c r="K242" s="320">
        <v>1</v>
      </c>
      <c r="L242" s="320">
        <v>6</v>
      </c>
      <c r="M242" s="320">
        <v>7</v>
      </c>
      <c r="N242" s="279"/>
      <c r="O242" s="279"/>
      <c r="P242" s="279"/>
      <c r="Q242" s="279"/>
      <c r="R242" s="279"/>
      <c r="S242" s="279"/>
      <c r="T242" s="279"/>
      <c r="U242" s="279"/>
      <c r="V242" s="279"/>
      <c r="W242" s="279"/>
      <c r="X242" s="279"/>
      <c r="Y242" s="279"/>
      <c r="Z242" s="279"/>
      <c r="AA242" s="279"/>
      <c r="AB242" s="335"/>
      <c r="AC242" s="335"/>
      <c r="AD242" s="335"/>
      <c r="AE242" s="335"/>
      <c r="AF242" s="335"/>
      <c r="AG242" s="335"/>
      <c r="AH242" s="335"/>
      <c r="AI242" s="335"/>
      <c r="AJ242" s="335"/>
      <c r="AK242" s="335"/>
      <c r="AL242" s="335"/>
      <c r="AM242" s="335"/>
      <c r="AN242" s="335"/>
      <c r="AO242" s="335"/>
      <c r="AP242" s="335"/>
      <c r="AQ242" s="275"/>
      <c r="AR242" s="262"/>
      <c r="AS242" s="250"/>
      <c r="AT242" s="250"/>
      <c r="AU242" s="250"/>
    </row>
    <row r="243" spans="1:47" outlineLevel="2" x14ac:dyDescent="0.25">
      <c r="A243" s="250"/>
      <c r="B243" s="259"/>
      <c r="C243" s="252">
        <f>INT($C$229)+2</f>
        <v>3</v>
      </c>
      <c r="D243" s="275"/>
      <c r="E243" s="330"/>
      <c r="F243" s="330"/>
      <c r="G243" s="275"/>
      <c r="H243" s="280" t="s">
        <v>499</v>
      </c>
      <c r="I243" s="280"/>
      <c r="J243" s="280"/>
      <c r="K243" s="280"/>
      <c r="L243" s="280"/>
      <c r="M243" s="280"/>
      <c r="N243" s="280"/>
      <c r="O243" s="280"/>
      <c r="P243" s="280"/>
      <c r="Q243" s="280"/>
      <c r="R243" s="320" t="b">
        <v>1</v>
      </c>
      <c r="S243" s="320" t="b">
        <v>0</v>
      </c>
      <c r="T243" s="320" t="b">
        <v>0</v>
      </c>
      <c r="U243" s="320"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outlineLevel="3" x14ac:dyDescent="0.25">
      <c r="A244" s="250"/>
      <c r="B244" s="259"/>
      <c r="C244" s="252">
        <f>INT($C$229)+3</f>
        <v>4</v>
      </c>
      <c r="D244" s="275"/>
      <c r="E244" s="330"/>
      <c r="F244" s="330"/>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0999999999999996" customHeight="1" outlineLevel="2" x14ac:dyDescent="0.2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395</v>
      </c>
      <c r="AR245" s="262"/>
      <c r="AS245" s="250"/>
      <c r="AT245" s="250"/>
      <c r="AU245" s="250"/>
    </row>
    <row r="246" spans="1:47" outlineLevel="1" x14ac:dyDescent="0.25">
      <c r="A246" s="250"/>
      <c r="B246" s="259"/>
      <c r="C246" s="252">
        <f>INT($C$229)+1</f>
        <v>2</v>
      </c>
      <c r="D246" s="275"/>
      <c r="E246" s="330"/>
      <c r="F246" s="330"/>
      <c r="G246" s="275"/>
      <c r="H246" s="333" t="s">
        <v>500</v>
      </c>
      <c r="I246" s="265" t="s">
        <v>501</v>
      </c>
      <c r="J246" s="336"/>
      <c r="K246" s="265" t="s">
        <v>502</v>
      </c>
      <c r="L246" s="265"/>
      <c r="M246" s="265"/>
      <c r="N246" s="265"/>
      <c r="O246" s="265"/>
      <c r="P246" s="265"/>
      <c r="Q246" s="265"/>
      <c r="R246" s="322"/>
      <c r="S246" s="265"/>
      <c r="T246" s="265"/>
      <c r="U246" s="265"/>
      <c r="V246" s="265"/>
      <c r="W246" s="265"/>
      <c r="X246" s="265"/>
      <c r="Y246" s="265"/>
      <c r="Z246" s="322"/>
      <c r="AA246" s="322"/>
      <c r="AB246" s="322"/>
      <c r="AC246" s="322"/>
      <c r="AD246" s="322"/>
      <c r="AE246" s="322"/>
      <c r="AF246" s="322"/>
      <c r="AG246" s="322"/>
      <c r="AH246" s="322"/>
      <c r="AI246" s="322"/>
      <c r="AJ246" s="322"/>
      <c r="AK246" s="322"/>
      <c r="AL246" s="322"/>
      <c r="AM246" s="322"/>
      <c r="AN246" s="322"/>
      <c r="AO246" s="322"/>
      <c r="AP246" s="322"/>
      <c r="AQ246" s="275"/>
      <c r="AR246" s="262"/>
      <c r="AS246" s="250"/>
      <c r="AT246" s="250"/>
      <c r="AU246" s="250"/>
    </row>
    <row r="247" spans="1:47" ht="5.0999999999999996" customHeight="1" outlineLevel="3" x14ac:dyDescent="0.25">
      <c r="A247" s="250"/>
      <c r="B247" s="259"/>
      <c r="C247" s="252">
        <f>INT($C$229)+3.005</f>
        <v>4.0049999999999999</v>
      </c>
      <c r="D247" s="275" t="s">
        <v>391</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25">
      <c r="A248" s="250"/>
      <c r="B248" s="259"/>
      <c r="C248" s="252">
        <f>INT($C$229)+2</f>
        <v>3</v>
      </c>
      <c r="D248" s="275"/>
      <c r="E248" s="330"/>
      <c r="F248" s="330"/>
      <c r="G248" s="275"/>
      <c r="H248" s="337" t="s">
        <v>825</v>
      </c>
      <c r="I248" s="338" t="b">
        <v>0</v>
      </c>
      <c r="J248" s="338" t="b">
        <v>0</v>
      </c>
      <c r="K248" s="339">
        <f t="shared" ref="K248:Q248" si="45">DATE($I$251,MONTH(INDEX($N$257:$Q$257,1,K$237+1)),DAY(INDEX($N$257:$Q$257,1,K$237+1)))</f>
        <v>43600</v>
      </c>
      <c r="L248" s="339">
        <f t="shared" si="45"/>
        <v>43600</v>
      </c>
      <c r="M248" s="339">
        <f t="shared" si="45"/>
        <v>43600</v>
      </c>
      <c r="N248" s="339">
        <f t="shared" si="45"/>
        <v>43600</v>
      </c>
      <c r="O248" s="339">
        <f t="shared" si="45"/>
        <v>43600</v>
      </c>
      <c r="P248" s="339">
        <f t="shared" si="45"/>
        <v>43600</v>
      </c>
      <c r="Q248" s="339">
        <f t="shared" si="45"/>
        <v>43600</v>
      </c>
      <c r="R248" s="280"/>
      <c r="S248" s="280"/>
      <c r="T248" s="280"/>
      <c r="U248" s="280"/>
      <c r="V248" s="280"/>
      <c r="W248" s="302"/>
      <c r="X248" s="302"/>
      <c r="Y248" s="302"/>
      <c r="Z248" s="302"/>
      <c r="AA248" s="302"/>
      <c r="AB248" s="280"/>
      <c r="AC248" s="844" t="s">
        <v>504</v>
      </c>
      <c r="AD248" s="845"/>
      <c r="AE248" s="845"/>
      <c r="AF248" s="846"/>
      <c r="AG248" s="280"/>
      <c r="AH248" s="280"/>
      <c r="AI248" s="280"/>
      <c r="AJ248" s="280"/>
      <c r="AK248" s="280"/>
      <c r="AL248" s="280"/>
      <c r="AM248" s="280"/>
      <c r="AN248" s="280"/>
      <c r="AO248" s="280"/>
      <c r="AP248" s="280"/>
      <c r="AQ248" s="275"/>
      <c r="AR248" s="262"/>
      <c r="AS248" s="250"/>
      <c r="AT248" s="250"/>
      <c r="AU248" s="250"/>
    </row>
    <row r="249" spans="1:47" outlineLevel="2" x14ac:dyDescent="0.25">
      <c r="A249" s="250"/>
      <c r="B249" s="259"/>
      <c r="C249" s="252">
        <f>INT($C$229)+2</f>
        <v>3</v>
      </c>
      <c r="D249" s="275"/>
      <c r="E249" s="330"/>
      <c r="F249" s="330"/>
      <c r="G249" s="275"/>
      <c r="H249" s="520" t="s">
        <v>824</v>
      </c>
      <c r="I249" s="338" t="b">
        <v>0</v>
      </c>
      <c r="J249" s="338" t="b">
        <v>0</v>
      </c>
      <c r="K249" s="342">
        <f>DATE($I$251,MONTH(INDEX($N$265:$Q$265,1,K$237+1)),DAY(INDEX($N$265:$Q$265,1,K$237+1)))</f>
        <v>43647</v>
      </c>
      <c r="L249" s="342">
        <f t="shared" ref="L249:Q249" si="46">DATE($I$251,MONTH(INDEX($N$265:$Q$265,1,L$237+1)),DAY(INDEX($N$265:$Q$265,1,L$237+1)))</f>
        <v>43647</v>
      </c>
      <c r="M249" s="342">
        <f t="shared" si="46"/>
        <v>43647</v>
      </c>
      <c r="N249" s="342">
        <f t="shared" si="46"/>
        <v>43647</v>
      </c>
      <c r="O249" s="342">
        <f t="shared" si="46"/>
        <v>43647</v>
      </c>
      <c r="P249" s="342">
        <f t="shared" si="46"/>
        <v>43647</v>
      </c>
      <c r="Q249" s="342">
        <f t="shared" si="46"/>
        <v>43647</v>
      </c>
      <c r="R249" s="280"/>
      <c r="S249" s="280"/>
      <c r="T249" s="280"/>
      <c r="U249" s="280"/>
      <c r="V249" s="280"/>
      <c r="W249" s="302"/>
      <c r="X249" s="302"/>
      <c r="Y249" s="302"/>
      <c r="Z249" s="302"/>
      <c r="AA249" s="302"/>
      <c r="AB249" s="280"/>
      <c r="AC249" s="847"/>
      <c r="AD249" s="848"/>
      <c r="AE249" s="848"/>
      <c r="AF249" s="849"/>
      <c r="AG249" s="280"/>
      <c r="AH249" s="280"/>
      <c r="AI249" s="280"/>
      <c r="AJ249" s="280"/>
      <c r="AK249" s="280"/>
      <c r="AL249" s="280"/>
      <c r="AM249" s="280"/>
      <c r="AN249" s="280"/>
      <c r="AO249" s="280"/>
      <c r="AP249" s="280"/>
      <c r="AQ249" s="275"/>
      <c r="AR249" s="262"/>
      <c r="AS249" s="250"/>
      <c r="AT249" s="250"/>
      <c r="AU249" s="250"/>
    </row>
    <row r="250" spans="1:47" outlineLevel="2" x14ac:dyDescent="0.25">
      <c r="A250" s="250"/>
      <c r="B250" s="259"/>
      <c r="C250" s="252">
        <f>INT($C$229)+2</f>
        <v>3</v>
      </c>
      <c r="D250" s="275"/>
      <c r="E250" s="330"/>
      <c r="F250" s="330"/>
      <c r="G250" s="275"/>
      <c r="H250" s="340" t="s">
        <v>823</v>
      </c>
      <c r="I250" s="341" t="b">
        <f>NOT(OR(I248,I249))</f>
        <v>1</v>
      </c>
      <c r="J250" s="297" t="b">
        <v>1</v>
      </c>
      <c r="K250" s="352">
        <f t="shared" ref="K250:Q250" si="47">DATE($I$251,MONTH(INDEX($N$273:$Q$273,1,K$237+1)),DAY(INDEX($N$273:$Q$273,1,K$237+1)))</f>
        <v>43669</v>
      </c>
      <c r="L250" s="352">
        <f t="shared" si="47"/>
        <v>43669</v>
      </c>
      <c r="M250" s="352">
        <f t="shared" si="47"/>
        <v>43669</v>
      </c>
      <c r="N250" s="352">
        <f t="shared" si="47"/>
        <v>43669</v>
      </c>
      <c r="O250" s="352">
        <f t="shared" si="47"/>
        <v>43669</v>
      </c>
      <c r="P250" s="352">
        <f t="shared" si="47"/>
        <v>43669</v>
      </c>
      <c r="Q250" s="352">
        <f t="shared" si="47"/>
        <v>43669</v>
      </c>
      <c r="R250" s="280"/>
      <c r="S250" s="280"/>
      <c r="T250" s="280"/>
      <c r="U250" s="280"/>
      <c r="V250" s="280"/>
      <c r="W250" s="296"/>
      <c r="X250" s="296"/>
      <c r="Y250" s="296"/>
      <c r="Z250" s="296"/>
      <c r="AA250" s="296"/>
      <c r="AB250" s="296"/>
      <c r="AC250" s="850"/>
      <c r="AD250" s="851"/>
      <c r="AE250" s="851"/>
      <c r="AF250" s="852"/>
      <c r="AG250" s="296"/>
      <c r="AH250" s="296"/>
      <c r="AI250" s="296"/>
      <c r="AJ250" s="296"/>
      <c r="AK250" s="296"/>
      <c r="AL250" s="296"/>
      <c r="AM250" s="296"/>
      <c r="AN250" s="296"/>
      <c r="AO250" s="296"/>
      <c r="AP250" s="296"/>
      <c r="AQ250" s="275"/>
      <c r="AR250" s="262"/>
      <c r="AS250" s="250"/>
      <c r="AT250" s="250"/>
      <c r="AU250" s="250"/>
    </row>
    <row r="251" spans="1:47" outlineLevel="2" x14ac:dyDescent="0.25">
      <c r="A251" s="250"/>
      <c r="B251" s="259"/>
      <c r="C251" s="252">
        <f>INT($C$229)+3</f>
        <v>4</v>
      </c>
      <c r="D251" s="275"/>
      <c r="E251" s="330"/>
      <c r="F251" s="330"/>
      <c r="G251" s="275"/>
      <c r="H251" s="279" t="s">
        <v>505</v>
      </c>
      <c r="I251" s="414">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44" t="s">
        <v>1023</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25">
      <c r="A252" s="250"/>
      <c r="B252" s="259"/>
      <c r="C252" s="252">
        <f>INT($C$229)+3</f>
        <v>4</v>
      </c>
      <c r="D252" s="275"/>
      <c r="E252" s="330"/>
      <c r="F252" s="330"/>
      <c r="G252" s="275"/>
      <c r="H252" s="280" t="s">
        <v>506</v>
      </c>
      <c r="I252" s="280">
        <f>YEAR(MIN(N248:Q250)+MIN(R351:U353))</f>
        <v>2019</v>
      </c>
      <c r="J252" s="280"/>
      <c r="K252" s="280"/>
      <c r="L252" s="280"/>
      <c r="M252" s="280"/>
      <c r="N252" s="280"/>
      <c r="O252" s="280"/>
      <c r="P252" s="280"/>
      <c r="Q252" s="280"/>
      <c r="R252" s="280"/>
      <c r="S252" s="280"/>
      <c r="T252" s="280"/>
      <c r="U252" s="280"/>
      <c r="V252" s="280"/>
      <c r="W252" s="557" t="s">
        <v>503</v>
      </c>
      <c r="X252" s="280"/>
      <c r="Y252" s="280"/>
      <c r="Z252" s="280"/>
      <c r="AA252" s="280"/>
      <c r="AB252" s="280"/>
      <c r="AC252" s="850"/>
      <c r="AD252" s="851"/>
      <c r="AE252" s="851"/>
      <c r="AF252" s="852"/>
      <c r="AG252" s="280"/>
      <c r="AH252" s="280"/>
      <c r="AI252" s="280"/>
      <c r="AJ252" s="280"/>
      <c r="AK252" s="280"/>
      <c r="AL252" s="280"/>
      <c r="AM252" s="280"/>
      <c r="AN252" s="280"/>
      <c r="AO252" s="280"/>
      <c r="AP252" s="280"/>
      <c r="AQ252" s="275"/>
      <c r="AR252" s="262"/>
      <c r="AS252" s="250"/>
      <c r="AT252" s="250"/>
      <c r="AU252" s="250"/>
    </row>
    <row r="253" spans="1:47" outlineLevel="2" x14ac:dyDescent="0.25">
      <c r="A253" s="250"/>
      <c r="B253" s="259"/>
      <c r="C253" s="252">
        <f>INT($C$229)+2</f>
        <v>3</v>
      </c>
      <c r="D253" s="275"/>
      <c r="E253" s="330" t="s">
        <v>507</v>
      </c>
      <c r="F253" s="330"/>
      <c r="G253" s="275"/>
      <c r="H253" s="343" t="s">
        <v>508</v>
      </c>
      <c r="I253" s="303" t="s">
        <v>509</v>
      </c>
      <c r="J253" s="344"/>
      <c r="K253" s="283">
        <f>COUNTA($H$254:$H$309)</f>
        <v>3</v>
      </c>
      <c r="L253" s="283">
        <f>COUNTA($I$254:$I$309)/K253</f>
        <v>8</v>
      </c>
      <c r="M253" s="345">
        <v>-8</v>
      </c>
      <c r="N253" s="303" t="s">
        <v>787</v>
      </c>
      <c r="O253" s="303"/>
      <c r="P253" s="303"/>
      <c r="Q253" s="303"/>
      <c r="R253" s="303" t="s">
        <v>510</v>
      </c>
      <c r="S253" s="303"/>
      <c r="T253" s="303"/>
      <c r="U253" s="303"/>
      <c r="V253" s="280"/>
      <c r="W253" s="346" t="s">
        <v>511</v>
      </c>
      <c r="X253" s="346" t="s">
        <v>512</v>
      </c>
      <c r="Y253" s="346" t="s">
        <v>513</v>
      </c>
      <c r="Z253" s="346" t="s">
        <v>514</v>
      </c>
      <c r="AA253" s="347"/>
      <c r="AB253" s="280"/>
      <c r="AC253" s="346" t="s">
        <v>511</v>
      </c>
      <c r="AD253" s="346" t="s">
        <v>512</v>
      </c>
      <c r="AE253" s="346" t="s">
        <v>513</v>
      </c>
      <c r="AF253" s="346" t="s">
        <v>514</v>
      </c>
      <c r="AG253" s="280"/>
      <c r="AH253" s="280"/>
      <c r="AI253" s="280"/>
      <c r="AJ253" s="280"/>
      <c r="AK253" s="280"/>
      <c r="AL253" s="280"/>
      <c r="AM253" s="280"/>
      <c r="AN253" s="280"/>
      <c r="AO253" s="280"/>
      <c r="AP253" s="280"/>
      <c r="AQ253" s="275"/>
      <c r="AR253" s="262"/>
      <c r="AS253" s="250"/>
      <c r="AT253" s="250"/>
      <c r="AU253" s="250"/>
    </row>
    <row r="254" spans="1:47" outlineLevel="2" x14ac:dyDescent="0.25">
      <c r="A254" s="250"/>
      <c r="B254" s="259"/>
      <c r="C254" s="252">
        <f>INT($C$229)+2</f>
        <v>3</v>
      </c>
      <c r="D254" s="275"/>
      <c r="E254" s="330">
        <v>1</v>
      </c>
      <c r="F254" s="330"/>
      <c r="G254" s="275"/>
      <c r="H254" s="296" t="str">
        <f>H$248</f>
        <v>Aut</v>
      </c>
      <c r="I254" s="348">
        <v>0</v>
      </c>
      <c r="J254" s="349" t="s">
        <v>515</v>
      </c>
      <c r="K254" s="350"/>
      <c r="L254" s="350"/>
      <c r="M254" s="280"/>
      <c r="N254" s="351">
        <v>43966</v>
      </c>
      <c r="O254" s="351">
        <v>43966</v>
      </c>
      <c r="P254" s="351">
        <v>43966</v>
      </c>
      <c r="Q254" s="351">
        <v>43966</v>
      </c>
      <c r="R254" s="352">
        <f t="shared" ref="R254:U277" si="48">DATE($I$251,MONTH(INDEX($N254:$Q254,1,R$237+1)),DAY(INDEX($N254:$Q254,1,R$237+1)))</f>
        <v>43600</v>
      </c>
      <c r="S254" s="352">
        <f t="shared" si="48"/>
        <v>43600</v>
      </c>
      <c r="T254" s="352">
        <f t="shared" si="48"/>
        <v>43600</v>
      </c>
      <c r="U254" s="352">
        <f t="shared" si="48"/>
        <v>43600</v>
      </c>
      <c r="V254" s="280"/>
      <c r="W254" s="353">
        <f>((N254-150)-INDEX(N$248:N$250,$E254,1))/30.5</f>
        <v>7.081967213114754</v>
      </c>
      <c r="X254" s="353">
        <f t="shared" ref="X254:X277" si="49">((O254-150)-INDEX(O$248:O$250,$E254,1))/30.5</f>
        <v>7.081967213114754</v>
      </c>
      <c r="Y254" s="353">
        <f t="shared" ref="Y254:Y277" si="50">((P254-150)-INDEX(P$248:P$250,$E254,1))/30.5</f>
        <v>7.081967213114754</v>
      </c>
      <c r="Z254" s="353">
        <f t="shared" ref="Z254:Z277" si="51">((Q254-150)-INDEX(Q$248:Q$250,$E254,1))/30.5</f>
        <v>7.081967213114754</v>
      </c>
      <c r="AA254" s="354"/>
      <c r="AB254" s="280"/>
      <c r="AC254" s="355">
        <v>0</v>
      </c>
      <c r="AD254" s="356">
        <v>0</v>
      </c>
      <c r="AE254" s="356">
        <v>0</v>
      </c>
      <c r="AF254" s="357">
        <v>0</v>
      </c>
      <c r="AG254" s="280"/>
      <c r="AH254" s="280"/>
      <c r="AI254" s="280"/>
      <c r="AJ254" s="280"/>
      <c r="AK254" s="280"/>
      <c r="AL254" s="280"/>
      <c r="AM254" s="280"/>
      <c r="AN254" s="280"/>
      <c r="AO254" s="280"/>
      <c r="AP254" s="280"/>
      <c r="AQ254" s="275"/>
      <c r="AR254" s="262"/>
      <c r="AS254" s="250"/>
      <c r="AT254" s="250"/>
      <c r="AU254" s="250"/>
    </row>
    <row r="255" spans="1:47" outlineLevel="3" x14ac:dyDescent="0.25">
      <c r="A255" s="250"/>
      <c r="B255" s="259"/>
      <c r="C255" s="252">
        <f>INT($C$229)+3</f>
        <v>4</v>
      </c>
      <c r="D255" s="275"/>
      <c r="E255" s="330">
        <v>1</v>
      </c>
      <c r="F255" s="330"/>
      <c r="G255" s="275"/>
      <c r="H255" s="280"/>
      <c r="I255" s="348">
        <v>1</v>
      </c>
      <c r="J255" s="358" t="s">
        <v>516</v>
      </c>
      <c r="K255" s="350"/>
      <c r="L255" s="350"/>
      <c r="M255" s="280"/>
      <c r="N255" s="351">
        <v>44331</v>
      </c>
      <c r="O255" s="351">
        <v>44331</v>
      </c>
      <c r="P255" s="351">
        <v>44331</v>
      </c>
      <c r="Q255" s="351">
        <v>44331</v>
      </c>
      <c r="R255" s="352">
        <f t="shared" si="48"/>
        <v>43600</v>
      </c>
      <c r="S255" s="352">
        <f t="shared" si="48"/>
        <v>43600</v>
      </c>
      <c r="T255" s="352">
        <f t="shared" si="48"/>
        <v>43600</v>
      </c>
      <c r="U255" s="352">
        <f t="shared" si="48"/>
        <v>43600</v>
      </c>
      <c r="V255" s="280"/>
      <c r="W255" s="359">
        <f t="shared" ref="W255:W277" si="52">((N255-150)-INDEX(N$248:N$250,$E255,1))/30.5</f>
        <v>19.049180327868854</v>
      </c>
      <c r="X255" s="359">
        <f t="shared" si="49"/>
        <v>19.049180327868854</v>
      </c>
      <c r="Y255" s="359">
        <f t="shared" si="50"/>
        <v>19.049180327868854</v>
      </c>
      <c r="Z255" s="359">
        <f t="shared" si="51"/>
        <v>19.049180327868854</v>
      </c>
      <c r="AA255" s="360"/>
      <c r="AB255" s="280"/>
      <c r="AC255" s="361">
        <v>0</v>
      </c>
      <c r="AD255" s="362">
        <v>0</v>
      </c>
      <c r="AE255" s="362">
        <v>0</v>
      </c>
      <c r="AF255" s="363">
        <v>0</v>
      </c>
      <c r="AG255" s="280"/>
      <c r="AH255" s="280"/>
      <c r="AI255" s="280"/>
      <c r="AJ255" s="280"/>
      <c r="AK255" s="280"/>
      <c r="AL255" s="280"/>
      <c r="AM255" s="280"/>
      <c r="AN255" s="280"/>
      <c r="AO255" s="280"/>
      <c r="AP255" s="280"/>
      <c r="AQ255" s="275"/>
      <c r="AR255" s="262"/>
      <c r="AS255" s="250"/>
      <c r="AT255" s="250"/>
      <c r="AU255" s="250"/>
    </row>
    <row r="256" spans="1:47" outlineLevel="3" x14ac:dyDescent="0.25">
      <c r="A256" s="250"/>
      <c r="B256" s="259"/>
      <c r="C256" s="252">
        <f t="shared" ref="C256:C261" si="53">INT($C$229+3)</f>
        <v>4</v>
      </c>
      <c r="D256" s="275"/>
      <c r="E256" s="330">
        <v>1</v>
      </c>
      <c r="F256" s="330"/>
      <c r="G256" s="275"/>
      <c r="H256" s="280"/>
      <c r="I256" s="348">
        <v>2</v>
      </c>
      <c r="J256" s="364" t="s">
        <v>517</v>
      </c>
      <c r="K256" s="365"/>
      <c r="L256" s="280"/>
      <c r="M256" s="280"/>
      <c r="N256" s="366">
        <f t="shared" ref="N256:Q261" si="54">DATEVALUE(DAY(N255)&amp;"/"&amp;MONTH(N255)&amp;"/"&amp;YEAR(N255)+1)</f>
        <v>44696</v>
      </c>
      <c r="O256" s="366">
        <f t="shared" si="54"/>
        <v>44696</v>
      </c>
      <c r="P256" s="366">
        <f t="shared" si="54"/>
        <v>44696</v>
      </c>
      <c r="Q256" s="366">
        <f t="shared" si="54"/>
        <v>44696</v>
      </c>
      <c r="R256" s="352">
        <f t="shared" si="48"/>
        <v>43600</v>
      </c>
      <c r="S256" s="352">
        <f t="shared" si="48"/>
        <v>43600</v>
      </c>
      <c r="T256" s="352">
        <f t="shared" si="48"/>
        <v>43600</v>
      </c>
      <c r="U256" s="352">
        <f t="shared" si="48"/>
        <v>43600</v>
      </c>
      <c r="V256" s="280"/>
      <c r="W256" s="359">
        <f t="shared" si="52"/>
        <v>31.016393442622952</v>
      </c>
      <c r="X256" s="359">
        <f t="shared" si="49"/>
        <v>31.016393442622952</v>
      </c>
      <c r="Y256" s="359">
        <f t="shared" si="50"/>
        <v>31.016393442622952</v>
      </c>
      <c r="Z256" s="359">
        <f t="shared" si="51"/>
        <v>31.016393442622952</v>
      </c>
      <c r="AA256" s="360"/>
      <c r="AB256" s="280"/>
      <c r="AC256" s="361">
        <v>0</v>
      </c>
      <c r="AD256" s="362">
        <v>0</v>
      </c>
      <c r="AE256" s="362">
        <v>0</v>
      </c>
      <c r="AF256" s="363">
        <v>0</v>
      </c>
      <c r="AG256" s="280"/>
      <c r="AH256" s="280"/>
      <c r="AI256" s="280"/>
      <c r="AJ256" s="280"/>
      <c r="AK256" s="280"/>
      <c r="AL256" s="280"/>
      <c r="AM256" s="280"/>
      <c r="AN256" s="280"/>
      <c r="AO256" s="280"/>
      <c r="AP256" s="280"/>
      <c r="AQ256" s="275"/>
      <c r="AR256" s="262"/>
      <c r="AS256" s="250"/>
      <c r="AT256" s="250"/>
      <c r="AU256" s="250"/>
    </row>
    <row r="257" spans="1:47" outlineLevel="3" x14ac:dyDescent="0.25">
      <c r="A257" s="250"/>
      <c r="B257" s="259"/>
      <c r="C257" s="252">
        <f t="shared" si="53"/>
        <v>4</v>
      </c>
      <c r="D257" s="275"/>
      <c r="E257" s="330">
        <v>1</v>
      </c>
      <c r="F257" s="330"/>
      <c r="G257" s="275"/>
      <c r="H257" s="280"/>
      <c r="I257" s="280">
        <v>3</v>
      </c>
      <c r="J257" s="279" t="s">
        <v>518</v>
      </c>
      <c r="K257" s="280"/>
      <c r="L257" s="280"/>
      <c r="M257" s="280"/>
      <c r="N257" s="366">
        <f t="shared" si="54"/>
        <v>45061</v>
      </c>
      <c r="O257" s="366">
        <f t="shared" si="54"/>
        <v>45061</v>
      </c>
      <c r="P257" s="366">
        <f t="shared" si="54"/>
        <v>45061</v>
      </c>
      <c r="Q257" s="366">
        <f t="shared" si="54"/>
        <v>45061</v>
      </c>
      <c r="R257" s="352">
        <f t="shared" si="48"/>
        <v>43600</v>
      </c>
      <c r="S257" s="352">
        <f t="shared" si="48"/>
        <v>43600</v>
      </c>
      <c r="T257" s="352">
        <f t="shared" si="48"/>
        <v>43600</v>
      </c>
      <c r="U257" s="352">
        <f t="shared" si="48"/>
        <v>43600</v>
      </c>
      <c r="V257" s="280"/>
      <c r="W257" s="359">
        <f t="shared" si="52"/>
        <v>42.983606557377051</v>
      </c>
      <c r="X257" s="359">
        <f t="shared" si="49"/>
        <v>42.983606557377051</v>
      </c>
      <c r="Y257" s="359">
        <f t="shared" si="50"/>
        <v>42.983606557377051</v>
      </c>
      <c r="Z257" s="359">
        <f t="shared" si="51"/>
        <v>42.983606557377051</v>
      </c>
      <c r="AA257" s="360"/>
      <c r="AB257" s="280"/>
      <c r="AC257" s="361">
        <v>0</v>
      </c>
      <c r="AD257" s="362">
        <v>0</v>
      </c>
      <c r="AE257" s="362">
        <v>0</v>
      </c>
      <c r="AF257" s="363">
        <v>0</v>
      </c>
      <c r="AG257" s="280"/>
      <c r="AH257" s="280"/>
      <c r="AI257" s="280"/>
      <c r="AJ257" s="280"/>
      <c r="AK257" s="280"/>
      <c r="AL257" s="280"/>
      <c r="AM257" s="280"/>
      <c r="AN257" s="280"/>
      <c r="AO257" s="280"/>
      <c r="AP257" s="280"/>
      <c r="AQ257" s="275"/>
      <c r="AR257" s="262"/>
      <c r="AS257" s="250"/>
      <c r="AT257" s="250"/>
      <c r="AU257" s="250"/>
    </row>
    <row r="258" spans="1:47" outlineLevel="3" x14ac:dyDescent="0.25">
      <c r="A258" s="250"/>
      <c r="B258" s="259"/>
      <c r="C258" s="252">
        <f t="shared" si="53"/>
        <v>4</v>
      </c>
      <c r="D258" s="275"/>
      <c r="E258" s="330">
        <v>1</v>
      </c>
      <c r="F258" s="330"/>
      <c r="G258" s="275"/>
      <c r="H258" s="280"/>
      <c r="I258" s="280">
        <v>4</v>
      </c>
      <c r="J258" s="280" t="s">
        <v>519</v>
      </c>
      <c r="K258" s="280"/>
      <c r="L258" s="280"/>
      <c r="M258" s="280"/>
      <c r="N258" s="366">
        <f t="shared" si="54"/>
        <v>45427</v>
      </c>
      <c r="O258" s="366">
        <f t="shared" si="54"/>
        <v>45427</v>
      </c>
      <c r="P258" s="366">
        <f t="shared" si="54"/>
        <v>45427</v>
      </c>
      <c r="Q258" s="366">
        <f t="shared" si="54"/>
        <v>45427</v>
      </c>
      <c r="R258" s="352">
        <f t="shared" si="48"/>
        <v>43600</v>
      </c>
      <c r="S258" s="352">
        <f>DATE($I$251,MONTH(INDEX($N258:$Q258,1,S$237+1)),DAY(INDEX($N258:$Q258,1,S$237+1)))</f>
        <v>43600</v>
      </c>
      <c r="T258" s="352">
        <f t="shared" si="48"/>
        <v>43600</v>
      </c>
      <c r="U258" s="352">
        <f t="shared" si="48"/>
        <v>43600</v>
      </c>
      <c r="V258" s="280"/>
      <c r="W258" s="359">
        <f t="shared" si="52"/>
        <v>54.983606557377051</v>
      </c>
      <c r="X258" s="359">
        <f t="shared" si="49"/>
        <v>54.983606557377051</v>
      </c>
      <c r="Y258" s="359">
        <f t="shared" si="50"/>
        <v>54.983606557377051</v>
      </c>
      <c r="Z258" s="359">
        <f t="shared" si="51"/>
        <v>54.983606557377051</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outlineLevel="3" x14ac:dyDescent="0.25">
      <c r="A259" s="250"/>
      <c r="B259" s="259"/>
      <c r="C259" s="252">
        <f t="shared" si="53"/>
        <v>4</v>
      </c>
      <c r="D259" s="275"/>
      <c r="E259" s="330">
        <v>1</v>
      </c>
      <c r="F259" s="330"/>
      <c r="G259" s="275"/>
      <c r="H259" s="280"/>
      <c r="I259" s="280">
        <v>5</v>
      </c>
      <c r="J259" s="280" t="s">
        <v>520</v>
      </c>
      <c r="K259" s="280"/>
      <c r="L259" s="280"/>
      <c r="M259" s="280"/>
      <c r="N259" s="366">
        <f t="shared" si="54"/>
        <v>45792</v>
      </c>
      <c r="O259" s="366">
        <f t="shared" si="54"/>
        <v>45792</v>
      </c>
      <c r="P259" s="366">
        <f t="shared" si="54"/>
        <v>45792</v>
      </c>
      <c r="Q259" s="366">
        <f t="shared" si="54"/>
        <v>45792</v>
      </c>
      <c r="R259" s="352">
        <f t="shared" si="48"/>
        <v>43600</v>
      </c>
      <c r="S259" s="352">
        <f>DATE($I$251,MONTH(INDEX($N259:$Q259,1,S$237+1)),DAY(INDEX($N259:$Q259,1,S$237+1)))</f>
        <v>43600</v>
      </c>
      <c r="T259" s="352">
        <f t="shared" si="48"/>
        <v>43600</v>
      </c>
      <c r="U259" s="352">
        <f t="shared" si="48"/>
        <v>43600</v>
      </c>
      <c r="V259" s="280"/>
      <c r="W259" s="359">
        <f t="shared" si="52"/>
        <v>66.950819672131146</v>
      </c>
      <c r="X259" s="359">
        <f t="shared" si="49"/>
        <v>66.950819672131146</v>
      </c>
      <c r="Y259" s="359">
        <f t="shared" si="50"/>
        <v>66.950819672131146</v>
      </c>
      <c r="Z259" s="359">
        <f t="shared" si="51"/>
        <v>66.950819672131146</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outlineLevel="3" x14ac:dyDescent="0.25">
      <c r="A260" s="250"/>
      <c r="B260" s="259"/>
      <c r="C260" s="252">
        <f t="shared" si="53"/>
        <v>4</v>
      </c>
      <c r="D260" s="275"/>
      <c r="E260" s="330">
        <v>1</v>
      </c>
      <c r="F260" s="330"/>
      <c r="G260" s="275"/>
      <c r="H260" s="280"/>
      <c r="I260" s="280">
        <v>6</v>
      </c>
      <c r="J260" s="280" t="s">
        <v>521</v>
      </c>
      <c r="K260" s="280"/>
      <c r="L260" s="280"/>
      <c r="M260" s="280"/>
      <c r="N260" s="366">
        <f t="shared" si="54"/>
        <v>46157</v>
      </c>
      <c r="O260" s="366">
        <f t="shared" si="54"/>
        <v>46157</v>
      </c>
      <c r="P260" s="366">
        <f t="shared" si="54"/>
        <v>46157</v>
      </c>
      <c r="Q260" s="366">
        <f t="shared" si="54"/>
        <v>46157</v>
      </c>
      <c r="R260" s="352">
        <f t="shared" si="48"/>
        <v>43600</v>
      </c>
      <c r="S260" s="352">
        <f t="shared" si="48"/>
        <v>43600</v>
      </c>
      <c r="T260" s="352">
        <f t="shared" si="48"/>
        <v>43600</v>
      </c>
      <c r="U260" s="352">
        <f t="shared" si="48"/>
        <v>43600</v>
      </c>
      <c r="V260" s="280"/>
      <c r="W260" s="359">
        <f t="shared" si="52"/>
        <v>78.918032786885249</v>
      </c>
      <c r="X260" s="359">
        <f t="shared" si="49"/>
        <v>78.918032786885249</v>
      </c>
      <c r="Y260" s="359">
        <f t="shared" si="50"/>
        <v>78.918032786885249</v>
      </c>
      <c r="Z260" s="359">
        <f t="shared" si="51"/>
        <v>78.918032786885249</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outlineLevel="3" x14ac:dyDescent="0.25">
      <c r="A261" s="250"/>
      <c r="B261" s="259"/>
      <c r="C261" s="252">
        <f t="shared" si="53"/>
        <v>4</v>
      </c>
      <c r="D261" s="275"/>
      <c r="E261" s="330">
        <v>1</v>
      </c>
      <c r="F261" s="330"/>
      <c r="G261" s="275"/>
      <c r="H261" s="280"/>
      <c r="I261" s="280">
        <v>7</v>
      </c>
      <c r="J261" s="280" t="s">
        <v>522</v>
      </c>
      <c r="K261" s="280"/>
      <c r="L261" s="280"/>
      <c r="M261" s="280"/>
      <c r="N261" s="366">
        <f t="shared" si="54"/>
        <v>46522</v>
      </c>
      <c r="O261" s="366">
        <f t="shared" si="54"/>
        <v>46522</v>
      </c>
      <c r="P261" s="366">
        <f t="shared" si="54"/>
        <v>46522</v>
      </c>
      <c r="Q261" s="366">
        <f t="shared" si="54"/>
        <v>46522</v>
      </c>
      <c r="R261" s="352">
        <f t="shared" si="48"/>
        <v>43600</v>
      </c>
      <c r="S261" s="352">
        <f t="shared" si="48"/>
        <v>43600</v>
      </c>
      <c r="T261" s="352">
        <f t="shared" si="48"/>
        <v>43600</v>
      </c>
      <c r="U261" s="352">
        <f t="shared" si="48"/>
        <v>43600</v>
      </c>
      <c r="V261" s="280"/>
      <c r="W261" s="367">
        <f t="shared" si="52"/>
        <v>90.885245901639351</v>
      </c>
      <c r="X261" s="367">
        <f t="shared" si="49"/>
        <v>90.885245901639351</v>
      </c>
      <c r="Y261" s="367">
        <f t="shared" si="50"/>
        <v>90.885245901639351</v>
      </c>
      <c r="Z261" s="367">
        <f t="shared" si="51"/>
        <v>90.885245901639351</v>
      </c>
      <c r="AA261" s="368"/>
      <c r="AB261" s="280"/>
      <c r="AC261" s="369">
        <v>0</v>
      </c>
      <c r="AD261" s="370">
        <v>0</v>
      </c>
      <c r="AE261" s="370">
        <v>0</v>
      </c>
      <c r="AF261" s="371">
        <v>0</v>
      </c>
      <c r="AG261" s="280"/>
      <c r="AH261" s="280"/>
      <c r="AI261" s="280"/>
      <c r="AJ261" s="280"/>
      <c r="AK261" s="280"/>
      <c r="AL261" s="280"/>
      <c r="AM261" s="280"/>
      <c r="AN261" s="280"/>
      <c r="AO261" s="280"/>
      <c r="AP261" s="280"/>
      <c r="AQ261" s="275"/>
      <c r="AR261" s="262"/>
      <c r="AS261" s="250"/>
      <c r="AT261" s="250"/>
      <c r="AU261" s="250"/>
    </row>
    <row r="262" spans="1:47" outlineLevel="2" x14ac:dyDescent="0.25">
      <c r="A262" s="250"/>
      <c r="B262" s="259"/>
      <c r="C262" s="252">
        <f>INT($C$229)+2</f>
        <v>3</v>
      </c>
      <c r="D262" s="275"/>
      <c r="E262" s="330">
        <v>2</v>
      </c>
      <c r="F262" s="330"/>
      <c r="G262" s="275"/>
      <c r="H262" s="296" t="str">
        <f>H$249</f>
        <v>Win</v>
      </c>
      <c r="I262" s="280">
        <v>0</v>
      </c>
      <c r="J262" s="349" t="s">
        <v>515</v>
      </c>
      <c r="K262" s="350"/>
      <c r="L262" s="350"/>
      <c r="M262" s="280"/>
      <c r="N262" s="351">
        <v>44013</v>
      </c>
      <c r="O262" s="351">
        <v>44013</v>
      </c>
      <c r="P262" s="351">
        <v>44013</v>
      </c>
      <c r="Q262" s="351">
        <v>44013</v>
      </c>
      <c r="R262" s="352">
        <f t="shared" si="48"/>
        <v>43647</v>
      </c>
      <c r="S262" s="352">
        <f t="shared" si="48"/>
        <v>43647</v>
      </c>
      <c r="T262" s="352">
        <f t="shared" si="48"/>
        <v>43647</v>
      </c>
      <c r="U262" s="352">
        <f t="shared" si="48"/>
        <v>43647</v>
      </c>
      <c r="V262" s="280"/>
      <c r="W262" s="353">
        <f t="shared" si="52"/>
        <v>7.081967213114754</v>
      </c>
      <c r="X262" s="353">
        <f t="shared" si="49"/>
        <v>7.081967213114754</v>
      </c>
      <c r="Y262" s="353">
        <f t="shared" si="50"/>
        <v>7.081967213114754</v>
      </c>
      <c r="Z262" s="353">
        <f t="shared" si="51"/>
        <v>7.081967213114754</v>
      </c>
      <c r="AA262" s="354"/>
      <c r="AB262" s="280"/>
      <c r="AC262" s="355">
        <v>1</v>
      </c>
      <c r="AD262" s="356">
        <v>1</v>
      </c>
      <c r="AE262" s="356">
        <v>1</v>
      </c>
      <c r="AF262" s="357">
        <v>1</v>
      </c>
      <c r="AG262" s="280"/>
      <c r="AH262" s="280"/>
      <c r="AI262" s="280"/>
      <c r="AJ262" s="280"/>
      <c r="AK262" s="280"/>
      <c r="AL262" s="280"/>
      <c r="AM262" s="280"/>
      <c r="AN262" s="280"/>
      <c r="AO262" s="280"/>
      <c r="AP262" s="280"/>
      <c r="AQ262" s="275"/>
      <c r="AR262" s="262"/>
      <c r="AS262" s="250"/>
      <c r="AT262" s="250"/>
      <c r="AU262" s="250"/>
    </row>
    <row r="263" spans="1:47" outlineLevel="3" x14ac:dyDescent="0.25">
      <c r="A263" s="250"/>
      <c r="B263" s="259"/>
      <c r="C263" s="252">
        <f>INT($C$229)+3</f>
        <v>4</v>
      </c>
      <c r="D263" s="275"/>
      <c r="E263" s="330">
        <v>2</v>
      </c>
      <c r="F263" s="330"/>
      <c r="G263" s="275"/>
      <c r="H263" s="280"/>
      <c r="I263" s="280">
        <v>1</v>
      </c>
      <c r="J263" s="358" t="s">
        <v>516</v>
      </c>
      <c r="K263" s="350"/>
      <c r="L263" s="350"/>
      <c r="M263" s="280"/>
      <c r="N263" s="351">
        <v>44378</v>
      </c>
      <c r="O263" s="351">
        <v>44378</v>
      </c>
      <c r="P263" s="351">
        <v>44378</v>
      </c>
      <c r="Q263" s="351">
        <v>44378</v>
      </c>
      <c r="R263" s="352">
        <f t="shared" si="48"/>
        <v>43647</v>
      </c>
      <c r="S263" s="352">
        <f t="shared" si="48"/>
        <v>43647</v>
      </c>
      <c r="T263" s="352">
        <f t="shared" si="48"/>
        <v>43647</v>
      </c>
      <c r="U263" s="352">
        <f t="shared" si="48"/>
        <v>43647</v>
      </c>
      <c r="V263" s="280"/>
      <c r="W263" s="359">
        <f t="shared" si="52"/>
        <v>19.049180327868854</v>
      </c>
      <c r="X263" s="359">
        <f t="shared" si="49"/>
        <v>19.049180327868854</v>
      </c>
      <c r="Y263" s="359">
        <f t="shared" si="50"/>
        <v>19.049180327868854</v>
      </c>
      <c r="Z263" s="359">
        <f t="shared" si="51"/>
        <v>19.049180327868854</v>
      </c>
      <c r="AA263" s="360"/>
      <c r="AB263" s="280"/>
      <c r="AC263" s="361">
        <v>1</v>
      </c>
      <c r="AD263" s="362">
        <v>1</v>
      </c>
      <c r="AE263" s="362">
        <v>1</v>
      </c>
      <c r="AF263" s="363">
        <v>1</v>
      </c>
      <c r="AG263" s="280"/>
      <c r="AH263" s="280"/>
      <c r="AI263" s="280"/>
      <c r="AJ263" s="280"/>
      <c r="AK263" s="280"/>
      <c r="AL263" s="280"/>
      <c r="AM263" s="280"/>
      <c r="AN263" s="280"/>
      <c r="AO263" s="280"/>
      <c r="AP263" s="280"/>
      <c r="AQ263" s="275"/>
      <c r="AR263" s="262"/>
      <c r="AS263" s="250"/>
      <c r="AT263" s="250"/>
      <c r="AU263" s="250"/>
    </row>
    <row r="264" spans="1:47" outlineLevel="3" x14ac:dyDescent="0.25">
      <c r="A264" s="250"/>
      <c r="B264" s="259"/>
      <c r="C264" s="252">
        <f t="shared" ref="C264:C269" si="55">INT($C$229+3)</f>
        <v>4</v>
      </c>
      <c r="D264" s="275"/>
      <c r="E264" s="330">
        <v>2</v>
      </c>
      <c r="F264" s="330"/>
      <c r="G264" s="275"/>
      <c r="H264" s="280"/>
      <c r="I264" s="280">
        <v>2</v>
      </c>
      <c r="J264" s="358" t="s">
        <v>523</v>
      </c>
      <c r="K264" s="280"/>
      <c r="L264" s="280"/>
      <c r="M264" s="280"/>
      <c r="N264" s="366">
        <f t="shared" ref="N264:Q264" si="56">DATEVALUE(DAY(N263)&amp;"/"&amp;MONTH(N263)&amp;"/"&amp;YEAR(N263)+1)</f>
        <v>44743</v>
      </c>
      <c r="O264" s="366">
        <f t="shared" si="56"/>
        <v>44743</v>
      </c>
      <c r="P264" s="366">
        <f t="shared" si="56"/>
        <v>44743</v>
      </c>
      <c r="Q264" s="366">
        <f t="shared" si="56"/>
        <v>44743</v>
      </c>
      <c r="R264" s="352">
        <f t="shared" si="48"/>
        <v>43647</v>
      </c>
      <c r="S264" s="352">
        <f t="shared" si="48"/>
        <v>43647</v>
      </c>
      <c r="T264" s="352">
        <f t="shared" si="48"/>
        <v>43647</v>
      </c>
      <c r="U264" s="352">
        <f t="shared" si="48"/>
        <v>43647</v>
      </c>
      <c r="V264" s="280"/>
      <c r="W264" s="359">
        <f t="shared" si="52"/>
        <v>31.016393442622952</v>
      </c>
      <c r="X264" s="359">
        <f t="shared" si="49"/>
        <v>31.016393442622952</v>
      </c>
      <c r="Y264" s="359">
        <f t="shared" si="50"/>
        <v>31.016393442622952</v>
      </c>
      <c r="Z264" s="359">
        <f t="shared" si="51"/>
        <v>31.016393442622952</v>
      </c>
      <c r="AA264" s="360"/>
      <c r="AB264" s="280"/>
      <c r="AC264" s="361">
        <v>1</v>
      </c>
      <c r="AD264" s="362">
        <v>1</v>
      </c>
      <c r="AE264" s="362">
        <v>1</v>
      </c>
      <c r="AF264" s="363">
        <v>1</v>
      </c>
      <c r="AG264" s="280"/>
      <c r="AH264" s="280"/>
      <c r="AI264" s="280"/>
      <c r="AJ264" s="280"/>
      <c r="AK264" s="280"/>
      <c r="AL264" s="280"/>
      <c r="AM264" s="280"/>
      <c r="AN264" s="280"/>
      <c r="AO264" s="280"/>
      <c r="AP264" s="280"/>
      <c r="AQ264" s="275"/>
      <c r="AR264" s="262"/>
      <c r="AS264" s="250"/>
      <c r="AT264" s="250"/>
      <c r="AU264" s="250"/>
    </row>
    <row r="265" spans="1:47" outlineLevel="3" x14ac:dyDescent="0.25">
      <c r="A265" s="250"/>
      <c r="B265" s="259"/>
      <c r="C265" s="252">
        <f t="shared" si="55"/>
        <v>4</v>
      </c>
      <c r="D265" s="275"/>
      <c r="E265" s="330">
        <v>2</v>
      </c>
      <c r="F265" s="330"/>
      <c r="G265" s="275"/>
      <c r="H265" s="280"/>
      <c r="I265" s="280">
        <v>3</v>
      </c>
      <c r="J265" s="358" t="s">
        <v>524</v>
      </c>
      <c r="K265" s="280"/>
      <c r="L265" s="280"/>
      <c r="M265" s="280"/>
      <c r="N265" s="366">
        <f t="shared" ref="N265:Q265" si="57">DATEVALUE(DAY(N264)&amp;"/"&amp;MONTH(N264)&amp;"/"&amp;YEAR(N264)+1)</f>
        <v>45108</v>
      </c>
      <c r="O265" s="366">
        <f t="shared" si="57"/>
        <v>45108</v>
      </c>
      <c r="P265" s="366">
        <f t="shared" si="57"/>
        <v>45108</v>
      </c>
      <c r="Q265" s="366">
        <f t="shared" si="57"/>
        <v>45108</v>
      </c>
      <c r="R265" s="352">
        <f t="shared" si="48"/>
        <v>43647</v>
      </c>
      <c r="S265" s="352">
        <f t="shared" si="48"/>
        <v>43647</v>
      </c>
      <c r="T265" s="352">
        <f t="shared" si="48"/>
        <v>43647</v>
      </c>
      <c r="U265" s="352">
        <f t="shared" si="48"/>
        <v>43647</v>
      </c>
      <c r="V265" s="280"/>
      <c r="W265" s="359">
        <f t="shared" si="52"/>
        <v>42.983606557377051</v>
      </c>
      <c r="X265" s="359">
        <f t="shared" si="49"/>
        <v>42.983606557377051</v>
      </c>
      <c r="Y265" s="359">
        <f t="shared" si="50"/>
        <v>42.983606557377051</v>
      </c>
      <c r="Z265" s="359">
        <f t="shared" si="51"/>
        <v>42.983606557377051</v>
      </c>
      <c r="AA265" s="360"/>
      <c r="AB265" s="280"/>
      <c r="AC265" s="361">
        <v>1</v>
      </c>
      <c r="AD265" s="362">
        <v>1</v>
      </c>
      <c r="AE265" s="362">
        <v>1</v>
      </c>
      <c r="AF265" s="363">
        <v>1</v>
      </c>
      <c r="AG265" s="280"/>
      <c r="AH265" s="280"/>
      <c r="AI265" s="280"/>
      <c r="AJ265" s="280"/>
      <c r="AK265" s="280"/>
      <c r="AL265" s="280"/>
      <c r="AM265" s="280"/>
      <c r="AN265" s="280"/>
      <c r="AO265" s="280"/>
      <c r="AP265" s="280"/>
      <c r="AQ265" s="275"/>
      <c r="AR265" s="262"/>
      <c r="AS265" s="250"/>
      <c r="AT265" s="250"/>
      <c r="AU265" s="250"/>
    </row>
    <row r="266" spans="1:47" outlineLevel="3" x14ac:dyDescent="0.25">
      <c r="A266" s="250"/>
      <c r="B266" s="259"/>
      <c r="C266" s="252">
        <f t="shared" si="55"/>
        <v>4</v>
      </c>
      <c r="D266" s="275"/>
      <c r="E266" s="330">
        <v>2</v>
      </c>
      <c r="F266" s="330"/>
      <c r="G266" s="275"/>
      <c r="H266" s="280"/>
      <c r="I266" s="280">
        <v>4</v>
      </c>
      <c r="J266" s="358" t="s">
        <v>525</v>
      </c>
      <c r="K266" s="280"/>
      <c r="L266" s="280"/>
      <c r="M266" s="280"/>
      <c r="N266" s="366">
        <f t="shared" ref="N266:Q266" si="58">DATEVALUE(DAY(N265)&amp;"/"&amp;MONTH(N265)&amp;"/"&amp;YEAR(N265)+1)</f>
        <v>45474</v>
      </c>
      <c r="O266" s="366">
        <f t="shared" si="58"/>
        <v>45474</v>
      </c>
      <c r="P266" s="366">
        <f t="shared" si="58"/>
        <v>45474</v>
      </c>
      <c r="Q266" s="366">
        <f t="shared" si="58"/>
        <v>45474</v>
      </c>
      <c r="R266" s="352">
        <f t="shared" si="48"/>
        <v>43647</v>
      </c>
      <c r="S266" s="352">
        <f t="shared" si="48"/>
        <v>43647</v>
      </c>
      <c r="T266" s="352">
        <f t="shared" si="48"/>
        <v>43647</v>
      </c>
      <c r="U266" s="352">
        <f t="shared" si="48"/>
        <v>43647</v>
      </c>
      <c r="V266" s="280"/>
      <c r="W266" s="359">
        <f t="shared" si="52"/>
        <v>54.983606557377051</v>
      </c>
      <c r="X266" s="359">
        <f t="shared" si="49"/>
        <v>54.983606557377051</v>
      </c>
      <c r="Y266" s="359">
        <f t="shared" si="50"/>
        <v>54.983606557377051</v>
      </c>
      <c r="Z266" s="359">
        <f t="shared" si="51"/>
        <v>54.983606557377051</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outlineLevel="3" x14ac:dyDescent="0.25">
      <c r="A267" s="250"/>
      <c r="B267" s="259"/>
      <c r="C267" s="252">
        <f t="shared" si="55"/>
        <v>4</v>
      </c>
      <c r="D267" s="275"/>
      <c r="E267" s="330">
        <v>2</v>
      </c>
      <c r="F267" s="330"/>
      <c r="G267" s="275"/>
      <c r="H267" s="280"/>
      <c r="I267" s="280">
        <v>5</v>
      </c>
      <c r="J267" s="358" t="s">
        <v>526</v>
      </c>
      <c r="K267" s="280"/>
      <c r="L267" s="280"/>
      <c r="M267" s="280"/>
      <c r="N267" s="366">
        <f t="shared" ref="N267:Q267" si="59">DATEVALUE(DAY(N266)&amp;"/"&amp;MONTH(N266)&amp;"/"&amp;YEAR(N266)+1)</f>
        <v>45839</v>
      </c>
      <c r="O267" s="366">
        <f t="shared" si="59"/>
        <v>45839</v>
      </c>
      <c r="P267" s="366">
        <f t="shared" si="59"/>
        <v>45839</v>
      </c>
      <c r="Q267" s="366">
        <f t="shared" si="59"/>
        <v>45839</v>
      </c>
      <c r="R267" s="352">
        <f t="shared" si="48"/>
        <v>43647</v>
      </c>
      <c r="S267" s="352">
        <f t="shared" si="48"/>
        <v>43647</v>
      </c>
      <c r="T267" s="352">
        <f t="shared" si="48"/>
        <v>43647</v>
      </c>
      <c r="U267" s="352">
        <f t="shared" si="48"/>
        <v>43647</v>
      </c>
      <c r="V267" s="280"/>
      <c r="W267" s="359">
        <f t="shared" si="52"/>
        <v>66.950819672131146</v>
      </c>
      <c r="X267" s="359">
        <f t="shared" si="49"/>
        <v>66.950819672131146</v>
      </c>
      <c r="Y267" s="359">
        <f t="shared" si="50"/>
        <v>66.950819672131146</v>
      </c>
      <c r="Z267" s="359">
        <f t="shared" si="51"/>
        <v>66.950819672131146</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outlineLevel="3" x14ac:dyDescent="0.25">
      <c r="A268" s="250"/>
      <c r="B268" s="259"/>
      <c r="C268" s="252">
        <f t="shared" si="55"/>
        <v>4</v>
      </c>
      <c r="D268" s="275"/>
      <c r="E268" s="330">
        <v>2</v>
      </c>
      <c r="F268" s="330"/>
      <c r="G268" s="275"/>
      <c r="H268" s="280"/>
      <c r="I268" s="280">
        <v>6</v>
      </c>
      <c r="J268" s="358" t="s">
        <v>527</v>
      </c>
      <c r="K268" s="280"/>
      <c r="L268" s="280"/>
      <c r="M268" s="280"/>
      <c r="N268" s="366">
        <f t="shared" ref="N268:Q268" si="60">DATEVALUE(DAY(N267)&amp;"/"&amp;MONTH(N267)&amp;"/"&amp;YEAR(N267)+1)</f>
        <v>46204</v>
      </c>
      <c r="O268" s="366">
        <f t="shared" si="60"/>
        <v>46204</v>
      </c>
      <c r="P268" s="366">
        <f t="shared" si="60"/>
        <v>46204</v>
      </c>
      <c r="Q268" s="366">
        <f t="shared" si="60"/>
        <v>46204</v>
      </c>
      <c r="R268" s="352">
        <f t="shared" si="48"/>
        <v>43647</v>
      </c>
      <c r="S268" s="352">
        <f t="shared" si="48"/>
        <v>43647</v>
      </c>
      <c r="T268" s="352">
        <f t="shared" si="48"/>
        <v>43647</v>
      </c>
      <c r="U268" s="352">
        <f t="shared" si="48"/>
        <v>43647</v>
      </c>
      <c r="V268" s="280"/>
      <c r="W268" s="359">
        <f t="shared" si="52"/>
        <v>78.918032786885249</v>
      </c>
      <c r="X268" s="359">
        <f t="shared" si="49"/>
        <v>78.918032786885249</v>
      </c>
      <c r="Y268" s="359">
        <f t="shared" si="50"/>
        <v>78.918032786885249</v>
      </c>
      <c r="Z268" s="359">
        <f t="shared" si="51"/>
        <v>78.918032786885249</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outlineLevel="3" x14ac:dyDescent="0.25">
      <c r="A269" s="250"/>
      <c r="B269" s="259"/>
      <c r="C269" s="252">
        <f t="shared" si="55"/>
        <v>4</v>
      </c>
      <c r="D269" s="275"/>
      <c r="E269" s="330">
        <v>2</v>
      </c>
      <c r="F269" s="330"/>
      <c r="G269" s="275"/>
      <c r="H269" s="280"/>
      <c r="I269" s="280">
        <v>7</v>
      </c>
      <c r="J269" s="522" t="s">
        <v>528</v>
      </c>
      <c r="K269" s="280"/>
      <c r="L269" s="280"/>
      <c r="M269" s="280"/>
      <c r="N269" s="366">
        <f t="shared" ref="N269:Q269" si="61">DATEVALUE(DAY(N268)&amp;"/"&amp;MONTH(N268)&amp;"/"&amp;YEAR(N268)+1)</f>
        <v>46569</v>
      </c>
      <c r="O269" s="366">
        <f t="shared" si="61"/>
        <v>46569</v>
      </c>
      <c r="P269" s="366">
        <f t="shared" si="61"/>
        <v>46569</v>
      </c>
      <c r="Q269" s="366">
        <f t="shared" si="61"/>
        <v>46569</v>
      </c>
      <c r="R269" s="352">
        <f t="shared" si="48"/>
        <v>43647</v>
      </c>
      <c r="S269" s="352">
        <f t="shared" si="48"/>
        <v>43647</v>
      </c>
      <c r="T269" s="352">
        <f t="shared" si="48"/>
        <v>43647</v>
      </c>
      <c r="U269" s="352">
        <f t="shared" si="48"/>
        <v>43647</v>
      </c>
      <c r="V269" s="280"/>
      <c r="W269" s="367">
        <f t="shared" si="52"/>
        <v>90.885245901639351</v>
      </c>
      <c r="X269" s="367">
        <f t="shared" si="49"/>
        <v>90.885245901639351</v>
      </c>
      <c r="Y269" s="367">
        <f t="shared" si="50"/>
        <v>90.885245901639351</v>
      </c>
      <c r="Z269" s="367">
        <f t="shared" si="51"/>
        <v>90.885245901639351</v>
      </c>
      <c r="AA269" s="368"/>
      <c r="AB269" s="280"/>
      <c r="AC269" s="369">
        <v>1</v>
      </c>
      <c r="AD269" s="370">
        <v>1</v>
      </c>
      <c r="AE269" s="370">
        <v>1</v>
      </c>
      <c r="AF269" s="371">
        <v>1</v>
      </c>
      <c r="AG269" s="280"/>
      <c r="AH269" s="280"/>
      <c r="AI269" s="280"/>
      <c r="AJ269" s="280"/>
      <c r="AK269" s="280"/>
      <c r="AL269" s="280"/>
      <c r="AM269" s="280"/>
      <c r="AN269" s="280"/>
      <c r="AO269" s="280"/>
      <c r="AP269" s="280"/>
      <c r="AQ269" s="275"/>
      <c r="AR269" s="262"/>
      <c r="AS269" s="250"/>
      <c r="AT269" s="250"/>
      <c r="AU269" s="250"/>
    </row>
    <row r="270" spans="1:47" outlineLevel="2" x14ac:dyDescent="0.25">
      <c r="A270" s="250"/>
      <c r="B270" s="259"/>
      <c r="C270" s="252">
        <f>INT($C$229)+2</f>
        <v>3</v>
      </c>
      <c r="D270" s="275"/>
      <c r="E270" s="330">
        <v>3</v>
      </c>
      <c r="F270" s="330"/>
      <c r="G270" s="275"/>
      <c r="H270" s="296" t="str">
        <f>H$250</f>
        <v>Spr</v>
      </c>
      <c r="I270" s="348">
        <v>0</v>
      </c>
      <c r="J270" s="523" t="s">
        <v>515</v>
      </c>
      <c r="K270" s="521"/>
      <c r="L270" s="350"/>
      <c r="M270" s="280"/>
      <c r="N270" s="351">
        <v>44035</v>
      </c>
      <c r="O270" s="351">
        <v>44035</v>
      </c>
      <c r="P270" s="351">
        <v>44035</v>
      </c>
      <c r="Q270" s="351">
        <v>44035</v>
      </c>
      <c r="R270" s="352">
        <f t="shared" si="48"/>
        <v>43669</v>
      </c>
      <c r="S270" s="352">
        <f t="shared" si="48"/>
        <v>43669</v>
      </c>
      <c r="T270" s="352">
        <f t="shared" si="48"/>
        <v>43669</v>
      </c>
      <c r="U270" s="352">
        <f t="shared" si="48"/>
        <v>43669</v>
      </c>
      <c r="V270" s="280"/>
      <c r="W270" s="353">
        <f t="shared" si="52"/>
        <v>7.081967213114754</v>
      </c>
      <c r="X270" s="353">
        <f t="shared" si="49"/>
        <v>7.081967213114754</v>
      </c>
      <c r="Y270" s="353">
        <f t="shared" si="50"/>
        <v>7.081967213114754</v>
      </c>
      <c r="Z270" s="353">
        <f t="shared" si="51"/>
        <v>7.081967213114754</v>
      </c>
      <c r="AA270" s="354"/>
      <c r="AB270" s="280"/>
      <c r="AC270" s="355">
        <v>2</v>
      </c>
      <c r="AD270" s="356">
        <v>2</v>
      </c>
      <c r="AE270" s="356">
        <v>2</v>
      </c>
      <c r="AF270" s="357">
        <v>2</v>
      </c>
      <c r="AG270" s="280"/>
      <c r="AH270" s="280"/>
      <c r="AI270" s="280"/>
      <c r="AJ270" s="280"/>
      <c r="AK270" s="280"/>
      <c r="AL270" s="280"/>
      <c r="AM270" s="280"/>
      <c r="AN270" s="280"/>
      <c r="AO270" s="280"/>
      <c r="AP270" s="280"/>
      <c r="AQ270" s="275"/>
      <c r="AR270" s="262"/>
      <c r="AS270" s="250"/>
      <c r="AT270" s="250"/>
      <c r="AU270" s="250"/>
    </row>
    <row r="271" spans="1:47" outlineLevel="3" x14ac:dyDescent="0.25">
      <c r="A271" s="250"/>
      <c r="B271" s="259"/>
      <c r="C271" s="252">
        <f>INT($C$229)+3</f>
        <v>4</v>
      </c>
      <c r="D271" s="275"/>
      <c r="E271" s="330">
        <v>3</v>
      </c>
      <c r="F271" s="330"/>
      <c r="G271" s="275"/>
      <c r="H271" s="280"/>
      <c r="I271" s="348">
        <v>1</v>
      </c>
      <c r="J271" s="280" t="s">
        <v>516</v>
      </c>
      <c r="K271" s="521"/>
      <c r="L271" s="350"/>
      <c r="M271" s="280"/>
      <c r="N271" s="351">
        <v>44400</v>
      </c>
      <c r="O271" s="351">
        <v>44400</v>
      </c>
      <c r="P271" s="351">
        <v>44400</v>
      </c>
      <c r="Q271" s="351">
        <v>44400</v>
      </c>
      <c r="R271" s="352">
        <f t="shared" si="48"/>
        <v>43669</v>
      </c>
      <c r="S271" s="352">
        <f t="shared" si="48"/>
        <v>43669</v>
      </c>
      <c r="T271" s="352">
        <f t="shared" si="48"/>
        <v>43669</v>
      </c>
      <c r="U271" s="352">
        <f t="shared" si="48"/>
        <v>43669</v>
      </c>
      <c r="V271" s="280"/>
      <c r="W271" s="359">
        <f t="shared" si="52"/>
        <v>19.049180327868854</v>
      </c>
      <c r="X271" s="359">
        <f t="shared" si="49"/>
        <v>19.049180327868854</v>
      </c>
      <c r="Y271" s="359">
        <f t="shared" si="50"/>
        <v>19.049180327868854</v>
      </c>
      <c r="Z271" s="359">
        <f t="shared" si="51"/>
        <v>19.049180327868854</v>
      </c>
      <c r="AA271" s="360"/>
      <c r="AB271" s="280"/>
      <c r="AC271" s="361">
        <v>2</v>
      </c>
      <c r="AD271" s="362">
        <v>2</v>
      </c>
      <c r="AE271" s="362">
        <v>2</v>
      </c>
      <c r="AF271" s="363">
        <v>2</v>
      </c>
      <c r="AG271" s="280"/>
      <c r="AH271" s="280"/>
      <c r="AI271" s="280"/>
      <c r="AJ271" s="280"/>
      <c r="AK271" s="280"/>
      <c r="AL271" s="280"/>
      <c r="AM271" s="280"/>
      <c r="AN271" s="280"/>
      <c r="AO271" s="280"/>
      <c r="AP271" s="280"/>
      <c r="AQ271" s="275"/>
      <c r="AR271" s="262"/>
      <c r="AS271" s="250"/>
      <c r="AT271" s="250"/>
      <c r="AU271" s="250"/>
    </row>
    <row r="272" spans="1:47" outlineLevel="3" x14ac:dyDescent="0.25">
      <c r="A272" s="250"/>
      <c r="B272" s="259"/>
      <c r="C272" s="252">
        <f t="shared" ref="C272:C277" si="62">INT($C$229+3)</f>
        <v>4</v>
      </c>
      <c r="D272" s="275"/>
      <c r="E272" s="330">
        <v>3</v>
      </c>
      <c r="F272" s="330"/>
      <c r="G272" s="275"/>
      <c r="H272" s="280"/>
      <c r="I272" s="348">
        <v>2</v>
      </c>
      <c r="J272" s="280" t="s">
        <v>523</v>
      </c>
      <c r="K272" s="365"/>
      <c r="L272" s="280"/>
      <c r="M272" s="280"/>
      <c r="N272" s="366">
        <f t="shared" ref="N272:Q277" si="63">DATEVALUE(DAY(N271)&amp;"/"&amp;MONTH(N271)&amp;"/"&amp;YEAR(N271)+1)</f>
        <v>44765</v>
      </c>
      <c r="O272" s="366">
        <f t="shared" si="63"/>
        <v>44765</v>
      </c>
      <c r="P272" s="366">
        <f t="shared" si="63"/>
        <v>44765</v>
      </c>
      <c r="Q272" s="366">
        <f t="shared" si="63"/>
        <v>44765</v>
      </c>
      <c r="R272" s="352">
        <f t="shared" si="48"/>
        <v>43669</v>
      </c>
      <c r="S272" s="352">
        <f t="shared" si="48"/>
        <v>43669</v>
      </c>
      <c r="T272" s="352">
        <f t="shared" si="48"/>
        <v>43669</v>
      </c>
      <c r="U272" s="352">
        <f t="shared" si="48"/>
        <v>43669</v>
      </c>
      <c r="V272" s="280"/>
      <c r="W272" s="359">
        <f t="shared" si="52"/>
        <v>31.016393442622952</v>
      </c>
      <c r="X272" s="359">
        <f t="shared" si="49"/>
        <v>31.016393442622952</v>
      </c>
      <c r="Y272" s="359">
        <f t="shared" si="50"/>
        <v>31.016393442622952</v>
      </c>
      <c r="Z272" s="359">
        <f t="shared" si="51"/>
        <v>31.016393442622952</v>
      </c>
      <c r="AA272" s="360"/>
      <c r="AB272" s="280"/>
      <c r="AC272" s="361">
        <v>2</v>
      </c>
      <c r="AD272" s="362">
        <v>2</v>
      </c>
      <c r="AE272" s="362">
        <v>2</v>
      </c>
      <c r="AF272" s="363">
        <v>2</v>
      </c>
      <c r="AG272" s="280"/>
      <c r="AH272" s="280"/>
      <c r="AI272" s="280"/>
      <c r="AJ272" s="280"/>
      <c r="AK272" s="280"/>
      <c r="AL272" s="280"/>
      <c r="AM272" s="280"/>
      <c r="AN272" s="280"/>
      <c r="AO272" s="280"/>
      <c r="AP272" s="280"/>
      <c r="AQ272" s="275"/>
      <c r="AR272" s="262"/>
      <c r="AS272" s="250"/>
      <c r="AT272" s="250"/>
      <c r="AU272" s="250"/>
    </row>
    <row r="273" spans="1:47" outlineLevel="3" x14ac:dyDescent="0.25">
      <c r="A273" s="250"/>
      <c r="B273" s="259"/>
      <c r="C273" s="252">
        <f t="shared" si="62"/>
        <v>4</v>
      </c>
      <c r="D273" s="275"/>
      <c r="E273" s="330">
        <v>3</v>
      </c>
      <c r="F273" s="330"/>
      <c r="G273" s="275"/>
      <c r="H273" s="280"/>
      <c r="I273" s="348">
        <v>3</v>
      </c>
      <c r="J273" s="280" t="s">
        <v>524</v>
      </c>
      <c r="K273" s="365"/>
      <c r="L273" s="280"/>
      <c r="M273" s="280"/>
      <c r="N273" s="366">
        <f t="shared" si="63"/>
        <v>45130</v>
      </c>
      <c r="O273" s="366">
        <f t="shared" si="63"/>
        <v>45130</v>
      </c>
      <c r="P273" s="366">
        <f t="shared" si="63"/>
        <v>45130</v>
      </c>
      <c r="Q273" s="366">
        <f t="shared" si="63"/>
        <v>45130</v>
      </c>
      <c r="R273" s="352">
        <f t="shared" si="48"/>
        <v>43669</v>
      </c>
      <c r="S273" s="352">
        <f t="shared" si="48"/>
        <v>43669</v>
      </c>
      <c r="T273" s="352">
        <f t="shared" si="48"/>
        <v>43669</v>
      </c>
      <c r="U273" s="352">
        <f t="shared" si="48"/>
        <v>43669</v>
      </c>
      <c r="V273" s="280"/>
      <c r="W273" s="359">
        <f t="shared" si="52"/>
        <v>42.983606557377051</v>
      </c>
      <c r="X273" s="359">
        <f t="shared" si="49"/>
        <v>42.983606557377051</v>
      </c>
      <c r="Y273" s="359">
        <f t="shared" si="50"/>
        <v>42.983606557377051</v>
      </c>
      <c r="Z273" s="359">
        <f t="shared" si="51"/>
        <v>42.983606557377051</v>
      </c>
      <c r="AA273" s="360"/>
      <c r="AB273" s="280"/>
      <c r="AC273" s="361">
        <v>2</v>
      </c>
      <c r="AD273" s="362">
        <v>2</v>
      </c>
      <c r="AE273" s="362">
        <v>2</v>
      </c>
      <c r="AF273" s="363">
        <v>2</v>
      </c>
      <c r="AG273" s="280"/>
      <c r="AH273" s="280"/>
      <c r="AI273" s="280"/>
      <c r="AJ273" s="280"/>
      <c r="AK273" s="280"/>
      <c r="AL273" s="280"/>
      <c r="AM273" s="280"/>
      <c r="AN273" s="280"/>
      <c r="AO273" s="280"/>
      <c r="AP273" s="280"/>
      <c r="AQ273" s="275"/>
      <c r="AR273" s="262"/>
      <c r="AS273" s="250"/>
      <c r="AT273" s="250"/>
      <c r="AU273" s="250"/>
    </row>
    <row r="274" spans="1:47" outlineLevel="3" x14ac:dyDescent="0.25">
      <c r="A274" s="250"/>
      <c r="B274" s="259"/>
      <c r="C274" s="252">
        <f t="shared" si="62"/>
        <v>4</v>
      </c>
      <c r="D274" s="275"/>
      <c r="E274" s="330">
        <v>3</v>
      </c>
      <c r="F274" s="330"/>
      <c r="G274" s="275"/>
      <c r="H274" s="280"/>
      <c r="I274" s="348">
        <v>4</v>
      </c>
      <c r="J274" s="280" t="s">
        <v>525</v>
      </c>
      <c r="K274" s="365"/>
      <c r="L274" s="280"/>
      <c r="M274" s="280"/>
      <c r="N274" s="366">
        <f t="shared" si="63"/>
        <v>45496</v>
      </c>
      <c r="O274" s="366">
        <f t="shared" si="63"/>
        <v>45496</v>
      </c>
      <c r="P274" s="366">
        <f t="shared" si="63"/>
        <v>45496</v>
      </c>
      <c r="Q274" s="366">
        <f t="shared" si="63"/>
        <v>45496</v>
      </c>
      <c r="R274" s="352">
        <f t="shared" si="48"/>
        <v>43669</v>
      </c>
      <c r="S274" s="352">
        <f t="shared" si="48"/>
        <v>43669</v>
      </c>
      <c r="T274" s="352">
        <f t="shared" si="48"/>
        <v>43669</v>
      </c>
      <c r="U274" s="352">
        <f t="shared" si="48"/>
        <v>43669</v>
      </c>
      <c r="V274" s="280"/>
      <c r="W274" s="359">
        <f t="shared" si="52"/>
        <v>54.983606557377051</v>
      </c>
      <c r="X274" s="359">
        <f t="shared" si="49"/>
        <v>54.983606557377051</v>
      </c>
      <c r="Y274" s="359">
        <f t="shared" si="50"/>
        <v>54.983606557377051</v>
      </c>
      <c r="Z274" s="359">
        <f t="shared" si="51"/>
        <v>54.983606557377051</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outlineLevel="3" x14ac:dyDescent="0.25">
      <c r="A275" s="250"/>
      <c r="B275" s="259"/>
      <c r="C275" s="252">
        <f t="shared" si="62"/>
        <v>4</v>
      </c>
      <c r="D275" s="275"/>
      <c r="E275" s="330">
        <v>3</v>
      </c>
      <c r="F275" s="330"/>
      <c r="G275" s="275"/>
      <c r="H275" s="280"/>
      <c r="I275" s="348">
        <v>5</v>
      </c>
      <c r="J275" s="280" t="s">
        <v>526</v>
      </c>
      <c r="K275" s="365"/>
      <c r="L275" s="280"/>
      <c r="M275" s="280"/>
      <c r="N275" s="366">
        <f t="shared" si="63"/>
        <v>45861</v>
      </c>
      <c r="O275" s="366">
        <f t="shared" si="63"/>
        <v>45861</v>
      </c>
      <c r="P275" s="366">
        <f t="shared" si="63"/>
        <v>45861</v>
      </c>
      <c r="Q275" s="366">
        <f t="shared" si="63"/>
        <v>45861</v>
      </c>
      <c r="R275" s="352">
        <f t="shared" si="48"/>
        <v>43669</v>
      </c>
      <c r="S275" s="352">
        <f t="shared" si="48"/>
        <v>43669</v>
      </c>
      <c r="T275" s="352">
        <f t="shared" si="48"/>
        <v>43669</v>
      </c>
      <c r="U275" s="352">
        <f t="shared" si="48"/>
        <v>43669</v>
      </c>
      <c r="V275" s="280"/>
      <c r="W275" s="359">
        <f t="shared" si="52"/>
        <v>66.950819672131146</v>
      </c>
      <c r="X275" s="359">
        <f t="shared" si="49"/>
        <v>66.950819672131146</v>
      </c>
      <c r="Y275" s="359">
        <f t="shared" si="50"/>
        <v>66.950819672131146</v>
      </c>
      <c r="Z275" s="359">
        <f t="shared" si="51"/>
        <v>66.950819672131146</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outlineLevel="3" x14ac:dyDescent="0.25">
      <c r="A276" s="250"/>
      <c r="B276" s="259"/>
      <c r="C276" s="252">
        <f t="shared" si="62"/>
        <v>4</v>
      </c>
      <c r="D276" s="275"/>
      <c r="E276" s="330">
        <v>3</v>
      </c>
      <c r="F276" s="330"/>
      <c r="G276" s="275"/>
      <c r="H276" s="280"/>
      <c r="I276" s="348">
        <v>6</v>
      </c>
      <c r="J276" s="280" t="s">
        <v>527</v>
      </c>
      <c r="K276" s="365"/>
      <c r="L276" s="280"/>
      <c r="M276" s="280"/>
      <c r="N276" s="366">
        <f t="shared" si="63"/>
        <v>46226</v>
      </c>
      <c r="O276" s="366">
        <f t="shared" si="63"/>
        <v>46226</v>
      </c>
      <c r="P276" s="366">
        <f t="shared" si="63"/>
        <v>46226</v>
      </c>
      <c r="Q276" s="366">
        <f t="shared" si="63"/>
        <v>46226</v>
      </c>
      <c r="R276" s="352">
        <f t="shared" si="48"/>
        <v>43669</v>
      </c>
      <c r="S276" s="352">
        <f t="shared" si="48"/>
        <v>43669</v>
      </c>
      <c r="T276" s="352">
        <f t="shared" si="48"/>
        <v>43669</v>
      </c>
      <c r="U276" s="352">
        <f t="shared" si="48"/>
        <v>43669</v>
      </c>
      <c r="V276" s="280"/>
      <c r="W276" s="359">
        <f t="shared" si="52"/>
        <v>78.918032786885249</v>
      </c>
      <c r="X276" s="359">
        <f t="shared" si="49"/>
        <v>78.918032786885249</v>
      </c>
      <c r="Y276" s="359">
        <f t="shared" si="50"/>
        <v>78.918032786885249</v>
      </c>
      <c r="Z276" s="359">
        <f t="shared" si="51"/>
        <v>78.918032786885249</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outlineLevel="3" x14ac:dyDescent="0.25">
      <c r="A277" s="250"/>
      <c r="B277" s="259"/>
      <c r="C277" s="252">
        <f t="shared" si="62"/>
        <v>4</v>
      </c>
      <c r="D277" s="275"/>
      <c r="E277" s="330">
        <v>3</v>
      </c>
      <c r="F277" s="330"/>
      <c r="G277" s="275"/>
      <c r="H277" s="280"/>
      <c r="I277" s="348">
        <v>7</v>
      </c>
      <c r="J277" s="280" t="s">
        <v>528</v>
      </c>
      <c r="K277" s="365"/>
      <c r="L277" s="280"/>
      <c r="M277" s="280"/>
      <c r="N277" s="366">
        <f t="shared" si="63"/>
        <v>46591</v>
      </c>
      <c r="O277" s="366">
        <f t="shared" si="63"/>
        <v>46591</v>
      </c>
      <c r="P277" s="366">
        <f t="shared" si="63"/>
        <v>46591</v>
      </c>
      <c r="Q277" s="366">
        <f t="shared" si="63"/>
        <v>46591</v>
      </c>
      <c r="R277" s="352">
        <f t="shared" si="48"/>
        <v>43669</v>
      </c>
      <c r="S277" s="352">
        <f t="shared" si="48"/>
        <v>43669</v>
      </c>
      <c r="T277" s="352">
        <f t="shared" si="48"/>
        <v>43669</v>
      </c>
      <c r="U277" s="352">
        <f t="shared" si="48"/>
        <v>43669</v>
      </c>
      <c r="V277" s="280"/>
      <c r="W277" s="367">
        <f t="shared" si="52"/>
        <v>90.885245901639351</v>
      </c>
      <c r="X277" s="367">
        <f t="shared" si="49"/>
        <v>90.885245901639351</v>
      </c>
      <c r="Y277" s="367">
        <f t="shared" si="50"/>
        <v>90.885245901639351</v>
      </c>
      <c r="Z277" s="367">
        <f t="shared" si="51"/>
        <v>90.885245901639351</v>
      </c>
      <c r="AA277" s="368"/>
      <c r="AB277" s="280"/>
      <c r="AC277" s="369">
        <v>2</v>
      </c>
      <c r="AD277" s="370">
        <v>2</v>
      </c>
      <c r="AE277" s="370">
        <v>2</v>
      </c>
      <c r="AF277" s="371">
        <v>2</v>
      </c>
      <c r="AG277" s="280"/>
      <c r="AH277" s="280"/>
      <c r="AI277" s="280"/>
      <c r="AJ277" s="280"/>
      <c r="AK277" s="280"/>
      <c r="AL277" s="280"/>
      <c r="AM277" s="280"/>
      <c r="AN277" s="280"/>
      <c r="AO277" s="280"/>
      <c r="AP277" s="280"/>
      <c r="AQ277" s="275"/>
      <c r="AR277" s="262"/>
      <c r="AS277" s="250"/>
      <c r="AT277" s="250"/>
      <c r="AU277" s="250"/>
    </row>
    <row r="278" spans="1:47" outlineLevel="3" x14ac:dyDescent="0.25">
      <c r="A278" s="250"/>
      <c r="B278" s="259"/>
      <c r="C278" s="252"/>
      <c r="D278" s="275"/>
      <c r="E278" s="330"/>
      <c r="F278" s="330"/>
      <c r="G278" s="275"/>
      <c r="H278" s="280"/>
      <c r="I278" s="335"/>
      <c r="J278" s="335"/>
      <c r="K278" s="335"/>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outlineLevel="3" x14ac:dyDescent="0.25">
      <c r="A279" s="250"/>
      <c r="B279" s="259"/>
      <c r="C279" s="252"/>
      <c r="D279" s="275"/>
      <c r="E279" s="330"/>
      <c r="F279" s="330"/>
      <c r="G279" s="275"/>
      <c r="H279" s="280"/>
      <c r="I279" s="335"/>
      <c r="J279" s="335"/>
      <c r="K279" s="692" t="s">
        <v>1024</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customHeight="1" outlineLevel="3" x14ac:dyDescent="0.25">
      <c r="A280" s="250"/>
      <c r="B280" s="259"/>
      <c r="C280" s="252"/>
      <c r="D280" s="275"/>
      <c r="E280" s="330"/>
      <c r="F280" s="330"/>
      <c r="G280" s="275"/>
      <c r="H280" s="280"/>
      <c r="I280" s="335"/>
      <c r="J280" s="335"/>
      <c r="K280" s="335"/>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outlineLevel="3" x14ac:dyDescent="0.25">
      <c r="A281" s="250"/>
      <c r="B281" s="259"/>
      <c r="C281" s="252"/>
      <c r="D281" s="275"/>
      <c r="E281" s="330"/>
      <c r="F281" s="330"/>
      <c r="G281" s="275"/>
      <c r="H281" s="280"/>
      <c r="I281" s="335"/>
      <c r="J281" s="335"/>
      <c r="K281" s="695">
        <f t="shared" ref="K281:Q283" si="64">MIN(363,INT((K248 - DATE(YEAR(K248),1,1))))+364*(YEAR(K248)-i_startyear)</f>
        <v>134</v>
      </c>
      <c r="L281" s="695">
        <f t="shared" si="64"/>
        <v>134</v>
      </c>
      <c r="M281" s="695">
        <f t="shared" si="64"/>
        <v>134</v>
      </c>
      <c r="N281" s="695">
        <f t="shared" si="64"/>
        <v>134</v>
      </c>
      <c r="O281" s="695">
        <f t="shared" si="64"/>
        <v>134</v>
      </c>
      <c r="P281" s="695">
        <f t="shared" si="64"/>
        <v>134</v>
      </c>
      <c r="Q281" s="695">
        <f t="shared" si="64"/>
        <v>134</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outlineLevel="3" x14ac:dyDescent="0.25">
      <c r="A282" s="250"/>
      <c r="B282" s="259"/>
      <c r="C282" s="252"/>
      <c r="D282" s="275"/>
      <c r="E282" s="330"/>
      <c r="F282" s="330"/>
      <c r="G282" s="275"/>
      <c r="H282" s="280"/>
      <c r="I282" s="335"/>
      <c r="J282" s="335"/>
      <c r="K282" s="695">
        <f t="shared" si="64"/>
        <v>181</v>
      </c>
      <c r="L282" s="695">
        <f t="shared" si="64"/>
        <v>181</v>
      </c>
      <c r="M282" s="695">
        <f t="shared" si="64"/>
        <v>181</v>
      </c>
      <c r="N282" s="695">
        <f t="shared" si="64"/>
        <v>181</v>
      </c>
      <c r="O282" s="695">
        <f t="shared" si="64"/>
        <v>181</v>
      </c>
      <c r="P282" s="695">
        <f t="shared" si="64"/>
        <v>181</v>
      </c>
      <c r="Q282" s="695">
        <f t="shared" si="64"/>
        <v>181</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outlineLevel="3" x14ac:dyDescent="0.25">
      <c r="A283" s="250"/>
      <c r="B283" s="259"/>
      <c r="C283" s="252"/>
      <c r="D283" s="275"/>
      <c r="E283" s="330"/>
      <c r="F283" s="330"/>
      <c r="G283" s="275"/>
      <c r="H283" s="280"/>
      <c r="I283" s="335"/>
      <c r="J283" s="335"/>
      <c r="K283" s="695">
        <f t="shared" si="64"/>
        <v>203</v>
      </c>
      <c r="L283" s="695">
        <f t="shared" si="64"/>
        <v>203</v>
      </c>
      <c r="M283" s="695">
        <f t="shared" si="64"/>
        <v>203</v>
      </c>
      <c r="N283" s="695">
        <f t="shared" si="64"/>
        <v>203</v>
      </c>
      <c r="O283" s="695">
        <f t="shared" si="64"/>
        <v>203</v>
      </c>
      <c r="P283" s="695">
        <f t="shared" si="64"/>
        <v>203</v>
      </c>
      <c r="Q283" s="695">
        <f t="shared" si="64"/>
        <v>203</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outlineLevel="3" x14ac:dyDescent="0.25">
      <c r="A284" s="250"/>
      <c r="B284" s="259"/>
      <c r="C284" s="252"/>
      <c r="D284" s="275"/>
      <c r="E284" s="330"/>
      <c r="F284" s="330"/>
      <c r="G284" s="275"/>
      <c r="H284" s="280"/>
      <c r="I284" s="335"/>
      <c r="J284" s="335"/>
      <c r="K284" s="335"/>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outlineLevel="3" x14ac:dyDescent="0.25">
      <c r="A285" s="250"/>
      <c r="B285" s="259"/>
      <c r="C285" s="252"/>
      <c r="D285" s="275"/>
      <c r="E285" s="330"/>
      <c r="F285" s="330"/>
      <c r="G285" s="275"/>
      <c r="H285" s="280"/>
      <c r="I285" s="335"/>
      <c r="J285" s="335"/>
      <c r="K285" s="335"/>
      <c r="L285" s="280"/>
      <c r="M285" s="280"/>
      <c r="N285" s="695">
        <f>MIN(363,INT((N254 - DATE(YEAR(N254),1,1))))+364*INT(YEAR(N254)-i_startyear)</f>
        <v>499</v>
      </c>
      <c r="O285" s="695">
        <f t="shared" ref="O285:U294" si="65">MIN(363,INT((O254 - DATE(YEAR(O254),1,1))))+364*(YEAR(O254)-i_startyear)</f>
        <v>499</v>
      </c>
      <c r="P285" s="695">
        <f t="shared" si="65"/>
        <v>499</v>
      </c>
      <c r="Q285" s="695">
        <f t="shared" si="65"/>
        <v>499</v>
      </c>
      <c r="R285" s="698">
        <f t="shared" si="65"/>
        <v>134</v>
      </c>
      <c r="S285" s="698">
        <f t="shared" si="65"/>
        <v>134</v>
      </c>
      <c r="T285" s="698">
        <f t="shared" si="65"/>
        <v>134</v>
      </c>
      <c r="U285" s="698">
        <f t="shared" si="65"/>
        <v>134</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outlineLevel="3" x14ac:dyDescent="0.25">
      <c r="A286" s="250"/>
      <c r="B286" s="259"/>
      <c r="C286" s="252"/>
      <c r="D286" s="275"/>
      <c r="E286" s="330"/>
      <c r="F286" s="330"/>
      <c r="G286" s="275"/>
      <c r="H286" s="280"/>
      <c r="I286" s="335"/>
      <c r="J286" s="335"/>
      <c r="K286" s="335"/>
      <c r="L286" s="280"/>
      <c r="M286" s="280"/>
      <c r="N286" s="695">
        <f t="shared" ref="N286:N308" si="66">MIN(363,INT((N255 - DATE(YEAR(N255),1,1))))+364*(YEAR(N255)-i_startyear)</f>
        <v>862</v>
      </c>
      <c r="O286" s="696">
        <f t="shared" si="65"/>
        <v>862</v>
      </c>
      <c r="P286" s="696">
        <f t="shared" si="65"/>
        <v>862</v>
      </c>
      <c r="Q286" s="696">
        <f t="shared" si="65"/>
        <v>862</v>
      </c>
      <c r="R286" s="698">
        <f t="shared" si="65"/>
        <v>134</v>
      </c>
      <c r="S286" s="698">
        <f t="shared" si="65"/>
        <v>134</v>
      </c>
      <c r="T286" s="698">
        <f t="shared" si="65"/>
        <v>134</v>
      </c>
      <c r="U286" s="698">
        <f t="shared" si="65"/>
        <v>134</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outlineLevel="3" x14ac:dyDescent="0.25">
      <c r="A287" s="250"/>
      <c r="B287" s="259"/>
      <c r="C287" s="252"/>
      <c r="D287" s="275"/>
      <c r="E287" s="330"/>
      <c r="F287" s="330"/>
      <c r="G287" s="275"/>
      <c r="H287" s="280"/>
      <c r="I287" s="335"/>
      <c r="J287" s="335"/>
      <c r="K287" s="335"/>
      <c r="L287" s="280"/>
      <c r="M287" s="280"/>
      <c r="N287" s="695">
        <f t="shared" si="66"/>
        <v>1226</v>
      </c>
      <c r="O287" s="697">
        <f t="shared" si="65"/>
        <v>1226</v>
      </c>
      <c r="P287" s="697">
        <f t="shared" si="65"/>
        <v>1226</v>
      </c>
      <c r="Q287" s="697">
        <f t="shared" si="65"/>
        <v>1226</v>
      </c>
      <c r="R287" s="698">
        <f t="shared" si="65"/>
        <v>134</v>
      </c>
      <c r="S287" s="698">
        <f t="shared" si="65"/>
        <v>134</v>
      </c>
      <c r="T287" s="698">
        <f t="shared" si="65"/>
        <v>134</v>
      </c>
      <c r="U287" s="698">
        <f t="shared" si="65"/>
        <v>134</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outlineLevel="3" x14ac:dyDescent="0.25">
      <c r="A288" s="250"/>
      <c r="B288" s="259"/>
      <c r="C288" s="252"/>
      <c r="D288" s="275"/>
      <c r="E288" s="330"/>
      <c r="F288" s="330"/>
      <c r="G288" s="275"/>
      <c r="H288" s="280"/>
      <c r="I288" s="335"/>
      <c r="J288" s="335"/>
      <c r="K288" s="335"/>
      <c r="L288" s="280"/>
      <c r="M288" s="280"/>
      <c r="N288" s="695">
        <f t="shared" si="66"/>
        <v>1590</v>
      </c>
      <c r="O288" s="697">
        <f t="shared" si="65"/>
        <v>1590</v>
      </c>
      <c r="P288" s="697">
        <f t="shared" si="65"/>
        <v>1590</v>
      </c>
      <c r="Q288" s="697">
        <f t="shared" si="65"/>
        <v>1590</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outlineLevel="3" x14ac:dyDescent="0.25">
      <c r="A289" s="250"/>
      <c r="B289" s="259"/>
      <c r="C289" s="252"/>
      <c r="D289" s="275"/>
      <c r="E289" s="330"/>
      <c r="F289" s="330"/>
      <c r="G289" s="275"/>
      <c r="H289" s="280"/>
      <c r="I289" s="335"/>
      <c r="J289" s="335"/>
      <c r="K289" s="335"/>
      <c r="L289" s="280"/>
      <c r="M289" s="280"/>
      <c r="N289" s="695">
        <f t="shared" si="66"/>
        <v>1955</v>
      </c>
      <c r="O289" s="697">
        <f t="shared" si="65"/>
        <v>1955</v>
      </c>
      <c r="P289" s="697">
        <f t="shared" si="65"/>
        <v>1955</v>
      </c>
      <c r="Q289" s="697">
        <f t="shared" si="65"/>
        <v>1955</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outlineLevel="3" x14ac:dyDescent="0.25">
      <c r="A290" s="250"/>
      <c r="B290" s="259"/>
      <c r="C290" s="252"/>
      <c r="D290" s="275"/>
      <c r="E290" s="330"/>
      <c r="F290" s="330"/>
      <c r="G290" s="275"/>
      <c r="H290" s="280"/>
      <c r="I290" s="335"/>
      <c r="J290" s="335"/>
      <c r="K290" s="335"/>
      <c r="L290" s="280"/>
      <c r="M290" s="280"/>
      <c r="N290" s="695">
        <f t="shared" si="66"/>
        <v>2318</v>
      </c>
      <c r="O290" s="697">
        <f t="shared" si="65"/>
        <v>2318</v>
      </c>
      <c r="P290" s="697">
        <f t="shared" si="65"/>
        <v>2318</v>
      </c>
      <c r="Q290" s="697">
        <f t="shared" si="65"/>
        <v>2318</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outlineLevel="3" x14ac:dyDescent="0.25">
      <c r="A291" s="250"/>
      <c r="B291" s="259"/>
      <c r="C291" s="252"/>
      <c r="D291" s="275"/>
      <c r="E291" s="330"/>
      <c r="F291" s="330"/>
      <c r="G291" s="275"/>
      <c r="H291" s="280"/>
      <c r="I291" s="335"/>
      <c r="J291" s="335"/>
      <c r="K291" s="335"/>
      <c r="L291" s="280"/>
      <c r="M291" s="280"/>
      <c r="N291" s="695">
        <f t="shared" si="66"/>
        <v>2682</v>
      </c>
      <c r="O291" s="697">
        <f t="shared" si="65"/>
        <v>2682</v>
      </c>
      <c r="P291" s="697">
        <f t="shared" si="65"/>
        <v>2682</v>
      </c>
      <c r="Q291" s="697">
        <f t="shared" si="65"/>
        <v>2682</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outlineLevel="3" x14ac:dyDescent="0.25">
      <c r="A292" s="250"/>
      <c r="B292" s="259"/>
      <c r="C292" s="252"/>
      <c r="D292" s="275"/>
      <c r="E292" s="330"/>
      <c r="F292" s="330"/>
      <c r="G292" s="275"/>
      <c r="H292" s="280"/>
      <c r="I292" s="335"/>
      <c r="J292" s="335"/>
      <c r="K292" s="335"/>
      <c r="L292" s="280"/>
      <c r="M292" s="280"/>
      <c r="N292" s="695">
        <f t="shared" si="66"/>
        <v>3046</v>
      </c>
      <c r="O292" s="697">
        <f t="shared" si="65"/>
        <v>3046</v>
      </c>
      <c r="P292" s="697">
        <f t="shared" si="65"/>
        <v>3046</v>
      </c>
      <c r="Q292" s="697">
        <f t="shared" si="65"/>
        <v>3046</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outlineLevel="3" x14ac:dyDescent="0.25">
      <c r="A293" s="250"/>
      <c r="B293" s="259"/>
      <c r="C293" s="252"/>
      <c r="D293" s="275"/>
      <c r="E293" s="330"/>
      <c r="F293" s="330"/>
      <c r="G293" s="275"/>
      <c r="H293" s="280"/>
      <c r="I293" s="335"/>
      <c r="J293" s="335"/>
      <c r="K293" s="335"/>
      <c r="L293" s="280"/>
      <c r="M293" s="280"/>
      <c r="N293" s="695">
        <f t="shared" si="66"/>
        <v>546</v>
      </c>
      <c r="O293" s="696">
        <f t="shared" si="65"/>
        <v>546</v>
      </c>
      <c r="P293" s="696">
        <f t="shared" si="65"/>
        <v>546</v>
      </c>
      <c r="Q293" s="696">
        <f t="shared" si="65"/>
        <v>546</v>
      </c>
      <c r="R293" s="698">
        <f t="shared" si="65"/>
        <v>181</v>
      </c>
      <c r="S293" s="698">
        <f t="shared" si="65"/>
        <v>181</v>
      </c>
      <c r="T293" s="698">
        <f t="shared" si="65"/>
        <v>181</v>
      </c>
      <c r="U293" s="698">
        <f t="shared" si="65"/>
        <v>181</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outlineLevel="3" x14ac:dyDescent="0.25">
      <c r="A294" s="250"/>
      <c r="B294" s="259"/>
      <c r="C294" s="252"/>
      <c r="D294" s="275"/>
      <c r="E294" s="330"/>
      <c r="F294" s="330"/>
      <c r="G294" s="275"/>
      <c r="H294" s="280"/>
      <c r="I294" s="335"/>
      <c r="J294" s="335"/>
      <c r="K294" s="335"/>
      <c r="L294" s="280"/>
      <c r="M294" s="280"/>
      <c r="N294" s="695">
        <f t="shared" si="66"/>
        <v>909</v>
      </c>
      <c r="O294" s="696">
        <f t="shared" si="65"/>
        <v>909</v>
      </c>
      <c r="P294" s="696">
        <f t="shared" si="65"/>
        <v>909</v>
      </c>
      <c r="Q294" s="696">
        <f t="shared" si="65"/>
        <v>909</v>
      </c>
      <c r="R294" s="698">
        <f t="shared" si="65"/>
        <v>181</v>
      </c>
      <c r="S294" s="698">
        <f t="shared" si="65"/>
        <v>181</v>
      </c>
      <c r="T294" s="698">
        <f t="shared" si="65"/>
        <v>181</v>
      </c>
      <c r="U294" s="698">
        <f t="shared" si="65"/>
        <v>181</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outlineLevel="3" x14ac:dyDescent="0.25">
      <c r="A295" s="250"/>
      <c r="B295" s="259"/>
      <c r="C295" s="252"/>
      <c r="D295" s="275"/>
      <c r="E295" s="330"/>
      <c r="F295" s="330"/>
      <c r="G295" s="275"/>
      <c r="H295" s="280"/>
      <c r="I295" s="335"/>
      <c r="J295" s="335"/>
      <c r="K295" s="335"/>
      <c r="L295" s="280"/>
      <c r="M295" s="280"/>
      <c r="N295" s="695">
        <f t="shared" si="66"/>
        <v>1273</v>
      </c>
      <c r="O295" s="697">
        <f t="shared" ref="O295:U304" si="67">MIN(363,INT((O264 - DATE(YEAR(O264),1,1))))+364*(YEAR(O264)-i_startyear)</f>
        <v>1273</v>
      </c>
      <c r="P295" s="697">
        <f t="shared" si="67"/>
        <v>1273</v>
      </c>
      <c r="Q295" s="697">
        <f t="shared" si="67"/>
        <v>1273</v>
      </c>
      <c r="R295" s="698">
        <f t="shared" si="67"/>
        <v>181</v>
      </c>
      <c r="S295" s="698">
        <f t="shared" si="67"/>
        <v>181</v>
      </c>
      <c r="T295" s="698">
        <f t="shared" si="67"/>
        <v>181</v>
      </c>
      <c r="U295" s="698">
        <f t="shared" si="67"/>
        <v>181</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outlineLevel="3" x14ac:dyDescent="0.25">
      <c r="A296" s="250"/>
      <c r="B296" s="259"/>
      <c r="C296" s="252"/>
      <c r="D296" s="275"/>
      <c r="E296" s="330"/>
      <c r="F296" s="330"/>
      <c r="G296" s="275"/>
      <c r="H296" s="280"/>
      <c r="I296" s="335"/>
      <c r="J296" s="335"/>
      <c r="K296" s="335"/>
      <c r="L296" s="280"/>
      <c r="M296" s="280"/>
      <c r="N296" s="695">
        <f t="shared" si="66"/>
        <v>1637</v>
      </c>
      <c r="O296" s="697">
        <f t="shared" si="67"/>
        <v>1637</v>
      </c>
      <c r="P296" s="697">
        <f t="shared" si="67"/>
        <v>1637</v>
      </c>
      <c r="Q296" s="697">
        <f t="shared" si="67"/>
        <v>1637</v>
      </c>
      <c r="R296" s="698">
        <f t="shared" si="67"/>
        <v>181</v>
      </c>
      <c r="S296" s="698">
        <f t="shared" si="67"/>
        <v>181</v>
      </c>
      <c r="T296" s="698">
        <f t="shared" si="67"/>
        <v>181</v>
      </c>
      <c r="U296" s="698">
        <f t="shared" si="67"/>
        <v>181</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outlineLevel="3" x14ac:dyDescent="0.25">
      <c r="A297" s="250"/>
      <c r="B297" s="259"/>
      <c r="C297" s="252"/>
      <c r="D297" s="275"/>
      <c r="E297" s="330"/>
      <c r="F297" s="330"/>
      <c r="G297" s="275"/>
      <c r="H297" s="280"/>
      <c r="I297" s="335"/>
      <c r="J297" s="335"/>
      <c r="K297" s="335"/>
      <c r="L297" s="280"/>
      <c r="M297" s="280"/>
      <c r="N297" s="695">
        <f t="shared" si="66"/>
        <v>2002</v>
      </c>
      <c r="O297" s="697">
        <f t="shared" si="67"/>
        <v>2002</v>
      </c>
      <c r="P297" s="697">
        <f t="shared" si="67"/>
        <v>2002</v>
      </c>
      <c r="Q297" s="697">
        <f t="shared" si="67"/>
        <v>2002</v>
      </c>
      <c r="R297" s="698">
        <f t="shared" si="67"/>
        <v>181</v>
      </c>
      <c r="S297" s="698">
        <f t="shared" si="67"/>
        <v>181</v>
      </c>
      <c r="T297" s="698">
        <f t="shared" si="67"/>
        <v>181</v>
      </c>
      <c r="U297" s="698">
        <f t="shared" si="67"/>
        <v>181</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outlineLevel="3" x14ac:dyDescent="0.25">
      <c r="A298" s="250"/>
      <c r="B298" s="259"/>
      <c r="C298" s="252"/>
      <c r="D298" s="275"/>
      <c r="E298" s="330"/>
      <c r="F298" s="330"/>
      <c r="G298" s="275"/>
      <c r="H298" s="280"/>
      <c r="I298" s="335"/>
      <c r="J298" s="335"/>
      <c r="K298" s="335"/>
      <c r="L298" s="280"/>
      <c r="M298" s="280"/>
      <c r="N298" s="695">
        <f t="shared" si="66"/>
        <v>2365</v>
      </c>
      <c r="O298" s="697">
        <f t="shared" si="67"/>
        <v>2365</v>
      </c>
      <c r="P298" s="697">
        <f t="shared" si="67"/>
        <v>2365</v>
      </c>
      <c r="Q298" s="697">
        <f t="shared" si="67"/>
        <v>2365</v>
      </c>
      <c r="R298" s="698">
        <f t="shared" si="67"/>
        <v>181</v>
      </c>
      <c r="S298" s="698">
        <f t="shared" si="67"/>
        <v>181</v>
      </c>
      <c r="T298" s="698">
        <f t="shared" si="67"/>
        <v>181</v>
      </c>
      <c r="U298" s="698">
        <f t="shared" si="67"/>
        <v>181</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outlineLevel="3" x14ac:dyDescent="0.25">
      <c r="A299" s="250"/>
      <c r="B299" s="259"/>
      <c r="C299" s="252"/>
      <c r="D299" s="275"/>
      <c r="E299" s="330"/>
      <c r="F299" s="330"/>
      <c r="G299" s="275"/>
      <c r="H299" s="280"/>
      <c r="I299" s="335"/>
      <c r="J299" s="335"/>
      <c r="K299" s="335"/>
      <c r="L299" s="280"/>
      <c r="M299" s="280"/>
      <c r="N299" s="695">
        <f t="shared" si="66"/>
        <v>2729</v>
      </c>
      <c r="O299" s="697">
        <f t="shared" si="67"/>
        <v>2729</v>
      </c>
      <c r="P299" s="697">
        <f t="shared" si="67"/>
        <v>2729</v>
      </c>
      <c r="Q299" s="697">
        <f t="shared" si="67"/>
        <v>2729</v>
      </c>
      <c r="R299" s="698">
        <f t="shared" si="67"/>
        <v>181</v>
      </c>
      <c r="S299" s="698">
        <f t="shared" si="67"/>
        <v>181</v>
      </c>
      <c r="T299" s="698">
        <f t="shared" si="67"/>
        <v>181</v>
      </c>
      <c r="U299" s="698">
        <f t="shared" si="67"/>
        <v>181</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outlineLevel="3" x14ac:dyDescent="0.25">
      <c r="A300" s="250"/>
      <c r="B300" s="259"/>
      <c r="C300" s="252"/>
      <c r="D300" s="275"/>
      <c r="E300" s="330"/>
      <c r="F300" s="330"/>
      <c r="G300" s="275"/>
      <c r="H300" s="280"/>
      <c r="I300" s="335"/>
      <c r="J300" s="335"/>
      <c r="K300" s="335"/>
      <c r="L300" s="280"/>
      <c r="M300" s="280"/>
      <c r="N300" s="695">
        <f t="shared" si="66"/>
        <v>3093</v>
      </c>
      <c r="O300" s="697">
        <f t="shared" si="67"/>
        <v>3093</v>
      </c>
      <c r="P300" s="697">
        <f t="shared" si="67"/>
        <v>3093</v>
      </c>
      <c r="Q300" s="697">
        <f t="shared" si="67"/>
        <v>3093</v>
      </c>
      <c r="R300" s="698">
        <f t="shared" si="67"/>
        <v>181</v>
      </c>
      <c r="S300" s="698">
        <f t="shared" si="67"/>
        <v>181</v>
      </c>
      <c r="T300" s="698">
        <f t="shared" si="67"/>
        <v>181</v>
      </c>
      <c r="U300" s="698">
        <f t="shared" si="67"/>
        <v>181</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outlineLevel="3" x14ac:dyDescent="0.25">
      <c r="A301" s="250"/>
      <c r="B301" s="259"/>
      <c r="C301" s="252"/>
      <c r="D301" s="275"/>
      <c r="E301" s="330"/>
      <c r="F301" s="330"/>
      <c r="G301" s="275"/>
      <c r="H301" s="280"/>
      <c r="I301" s="335"/>
      <c r="J301" s="335"/>
      <c r="K301" s="335"/>
      <c r="L301" s="280"/>
      <c r="M301" s="280"/>
      <c r="N301" s="695">
        <f t="shared" si="66"/>
        <v>568</v>
      </c>
      <c r="O301" s="696">
        <f t="shared" si="67"/>
        <v>568</v>
      </c>
      <c r="P301" s="696">
        <f t="shared" si="67"/>
        <v>568</v>
      </c>
      <c r="Q301" s="696">
        <f t="shared" si="67"/>
        <v>568</v>
      </c>
      <c r="R301" s="698">
        <f t="shared" si="67"/>
        <v>203</v>
      </c>
      <c r="S301" s="698">
        <f t="shared" si="67"/>
        <v>203</v>
      </c>
      <c r="T301" s="698">
        <f t="shared" si="67"/>
        <v>203</v>
      </c>
      <c r="U301" s="698">
        <f t="shared" si="67"/>
        <v>203</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outlineLevel="3" x14ac:dyDescent="0.25">
      <c r="A302" s="250"/>
      <c r="B302" s="259"/>
      <c r="C302" s="252"/>
      <c r="D302" s="275"/>
      <c r="E302" s="330"/>
      <c r="F302" s="330"/>
      <c r="G302" s="275"/>
      <c r="H302" s="280"/>
      <c r="I302" s="335"/>
      <c r="J302" s="335"/>
      <c r="K302" s="335"/>
      <c r="L302" s="280"/>
      <c r="M302" s="280"/>
      <c r="N302" s="695">
        <f t="shared" si="66"/>
        <v>931</v>
      </c>
      <c r="O302" s="696">
        <f t="shared" si="67"/>
        <v>931</v>
      </c>
      <c r="P302" s="696">
        <f t="shared" si="67"/>
        <v>931</v>
      </c>
      <c r="Q302" s="696">
        <f t="shared" si="67"/>
        <v>931</v>
      </c>
      <c r="R302" s="698">
        <f t="shared" si="67"/>
        <v>203</v>
      </c>
      <c r="S302" s="698">
        <f t="shared" si="67"/>
        <v>203</v>
      </c>
      <c r="T302" s="698">
        <f t="shared" si="67"/>
        <v>203</v>
      </c>
      <c r="U302" s="698">
        <f t="shared" si="67"/>
        <v>203</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outlineLevel="3" x14ac:dyDescent="0.25">
      <c r="A303" s="250"/>
      <c r="B303" s="259"/>
      <c r="C303" s="252"/>
      <c r="D303" s="275"/>
      <c r="E303" s="330"/>
      <c r="F303" s="330"/>
      <c r="G303" s="275"/>
      <c r="H303" s="280"/>
      <c r="I303" s="335"/>
      <c r="J303" s="335"/>
      <c r="K303" s="335"/>
      <c r="L303" s="280"/>
      <c r="M303" s="280"/>
      <c r="N303" s="695">
        <f t="shared" si="66"/>
        <v>1295</v>
      </c>
      <c r="O303" s="697">
        <f t="shared" si="67"/>
        <v>1295</v>
      </c>
      <c r="P303" s="697">
        <f t="shared" si="67"/>
        <v>1295</v>
      </c>
      <c r="Q303" s="697">
        <f t="shared" si="67"/>
        <v>1295</v>
      </c>
      <c r="R303" s="698">
        <f t="shared" si="67"/>
        <v>203</v>
      </c>
      <c r="S303" s="698">
        <f t="shared" si="67"/>
        <v>203</v>
      </c>
      <c r="T303" s="698">
        <f t="shared" si="67"/>
        <v>203</v>
      </c>
      <c r="U303" s="698">
        <f t="shared" si="67"/>
        <v>203</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outlineLevel="3" x14ac:dyDescent="0.25">
      <c r="A304" s="250"/>
      <c r="B304" s="259"/>
      <c r="C304" s="252"/>
      <c r="D304" s="275"/>
      <c r="E304" s="330"/>
      <c r="F304" s="330"/>
      <c r="G304" s="275"/>
      <c r="H304" s="280"/>
      <c r="I304" s="335"/>
      <c r="J304" s="335"/>
      <c r="K304" s="335"/>
      <c r="L304" s="280"/>
      <c r="M304" s="280"/>
      <c r="N304" s="695">
        <f t="shared" si="66"/>
        <v>1659</v>
      </c>
      <c r="O304" s="697">
        <f t="shared" si="67"/>
        <v>1659</v>
      </c>
      <c r="P304" s="697">
        <f t="shared" si="67"/>
        <v>1659</v>
      </c>
      <c r="Q304" s="697">
        <f t="shared" si="67"/>
        <v>1659</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outlineLevel="3" x14ac:dyDescent="0.25">
      <c r="A305" s="250"/>
      <c r="B305" s="259"/>
      <c r="C305" s="252"/>
      <c r="D305" s="275"/>
      <c r="E305" s="330"/>
      <c r="F305" s="330"/>
      <c r="G305" s="275"/>
      <c r="H305" s="280"/>
      <c r="I305" s="335"/>
      <c r="J305" s="335"/>
      <c r="K305" s="335"/>
      <c r="L305" s="280"/>
      <c r="M305" s="280"/>
      <c r="N305" s="695">
        <f t="shared" si="66"/>
        <v>2024</v>
      </c>
      <c r="O305" s="697">
        <f t="shared" ref="O305:U308" si="68">MIN(363,INT((O274 - DATE(YEAR(O274),1,1))))+364*(YEAR(O274)-i_startyear)</f>
        <v>2024</v>
      </c>
      <c r="P305" s="697">
        <f t="shared" si="68"/>
        <v>2024</v>
      </c>
      <c r="Q305" s="697">
        <f t="shared" si="68"/>
        <v>2024</v>
      </c>
      <c r="R305" s="698">
        <f t="shared" si="68"/>
        <v>203</v>
      </c>
      <c r="S305" s="698">
        <f t="shared" si="68"/>
        <v>203</v>
      </c>
      <c r="T305" s="698">
        <f t="shared" si="68"/>
        <v>203</v>
      </c>
      <c r="U305" s="698">
        <f t="shared" si="68"/>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outlineLevel="3" x14ac:dyDescent="0.25">
      <c r="A306" s="250"/>
      <c r="B306" s="259"/>
      <c r="C306" s="252"/>
      <c r="D306" s="275"/>
      <c r="E306" s="330"/>
      <c r="F306" s="330"/>
      <c r="G306" s="275"/>
      <c r="H306" s="280"/>
      <c r="I306" s="335"/>
      <c r="J306" s="335"/>
      <c r="K306" s="335"/>
      <c r="L306" s="280"/>
      <c r="M306" s="280"/>
      <c r="N306" s="695">
        <f t="shared" si="66"/>
        <v>2387</v>
      </c>
      <c r="O306" s="697">
        <f t="shared" si="68"/>
        <v>2387</v>
      </c>
      <c r="P306" s="697">
        <f t="shared" si="68"/>
        <v>2387</v>
      </c>
      <c r="Q306" s="697">
        <f t="shared" si="68"/>
        <v>2387</v>
      </c>
      <c r="R306" s="698">
        <f t="shared" si="68"/>
        <v>203</v>
      </c>
      <c r="S306" s="698">
        <f t="shared" si="68"/>
        <v>203</v>
      </c>
      <c r="T306" s="698">
        <f t="shared" si="68"/>
        <v>203</v>
      </c>
      <c r="U306" s="698">
        <f t="shared" si="68"/>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outlineLevel="3" x14ac:dyDescent="0.25">
      <c r="A307" s="250"/>
      <c r="B307" s="259"/>
      <c r="C307" s="252"/>
      <c r="D307" s="275"/>
      <c r="E307" s="330"/>
      <c r="F307" s="330"/>
      <c r="G307" s="275"/>
      <c r="H307" s="280"/>
      <c r="I307" s="335"/>
      <c r="J307" s="335"/>
      <c r="K307" s="335"/>
      <c r="L307" s="280"/>
      <c r="M307" s="280"/>
      <c r="N307" s="695">
        <f t="shared" si="66"/>
        <v>2751</v>
      </c>
      <c r="O307" s="697">
        <f t="shared" si="68"/>
        <v>2751</v>
      </c>
      <c r="P307" s="697">
        <f t="shared" si="68"/>
        <v>2751</v>
      </c>
      <c r="Q307" s="697">
        <f t="shared" si="68"/>
        <v>2751</v>
      </c>
      <c r="R307" s="698">
        <f t="shared" si="68"/>
        <v>203</v>
      </c>
      <c r="S307" s="698">
        <f t="shared" si="68"/>
        <v>203</v>
      </c>
      <c r="T307" s="698">
        <f t="shared" si="68"/>
        <v>203</v>
      </c>
      <c r="U307" s="698">
        <f t="shared" si="68"/>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outlineLevel="3" x14ac:dyDescent="0.25">
      <c r="A308" s="250"/>
      <c r="B308" s="259"/>
      <c r="C308" s="252"/>
      <c r="D308" s="275"/>
      <c r="E308" s="330"/>
      <c r="F308" s="330"/>
      <c r="G308" s="275"/>
      <c r="H308" s="280"/>
      <c r="I308" s="335"/>
      <c r="J308" s="335"/>
      <c r="K308" s="335"/>
      <c r="L308" s="280"/>
      <c r="M308" s="280"/>
      <c r="N308" s="695">
        <f t="shared" si="66"/>
        <v>3115</v>
      </c>
      <c r="O308" s="697">
        <f t="shared" si="68"/>
        <v>3115</v>
      </c>
      <c r="P308" s="697">
        <f t="shared" si="68"/>
        <v>3115</v>
      </c>
      <c r="Q308" s="697">
        <f t="shared" si="68"/>
        <v>3115</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0999999999999996" customHeight="1" outlineLevel="2" x14ac:dyDescent="0.2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395</v>
      </c>
      <c r="AR309" s="262"/>
      <c r="AS309" s="250"/>
      <c r="AT309" s="250"/>
      <c r="AU309" s="250"/>
    </row>
    <row r="310" spans="1:47" outlineLevel="2" x14ac:dyDescent="0.25">
      <c r="A310" s="250"/>
      <c r="B310" s="259"/>
      <c r="C310" s="252">
        <f>INT($C$229)+2</f>
        <v>3</v>
      </c>
      <c r="D310" s="275"/>
      <c r="E310" s="330" t="s">
        <v>507</v>
      </c>
      <c r="F310" s="330"/>
      <c r="G310" s="275"/>
      <c r="H310" s="343" t="s">
        <v>508</v>
      </c>
      <c r="I310" s="303" t="s">
        <v>509</v>
      </c>
      <c r="J310" s="303"/>
      <c r="K310" s="280"/>
      <c r="L310" s="280"/>
      <c r="M310" s="280"/>
      <c r="N310" s="303" t="s">
        <v>529</v>
      </c>
      <c r="O310" s="303"/>
      <c r="P310" s="303"/>
      <c r="Q310" s="303"/>
      <c r="R310" s="280" t="s">
        <v>530</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x14ac:dyDescent="0.25">
      <c r="A311" s="250"/>
      <c r="B311" s="259"/>
      <c r="C311" s="252">
        <f>INT($C$229)+2</f>
        <v>3</v>
      </c>
      <c r="D311" s="275"/>
      <c r="E311" s="330">
        <v>1</v>
      </c>
      <c r="F311" s="330"/>
      <c r="G311" s="275"/>
      <c r="H311" s="296" t="str">
        <f>H$248</f>
        <v>Aut</v>
      </c>
      <c r="I311" s="280">
        <v>0</v>
      </c>
      <c r="J311" s="280" t="s">
        <v>531</v>
      </c>
      <c r="K311" s="280"/>
      <c r="L311" s="280"/>
      <c r="M311" s="280"/>
      <c r="N311" s="372">
        <v>2.5000000000000001E-2</v>
      </c>
      <c r="O311" s="372">
        <v>2.5000000000000001E-2</v>
      </c>
      <c r="P311" s="372">
        <v>2.5000000000000001E-2</v>
      </c>
      <c r="Q311" s="372">
        <v>2.5000000000000001E-2</v>
      </c>
      <c r="R311" s="373">
        <f t="shared" ref="R311:R334" si="69">N254-150</f>
        <v>43816</v>
      </c>
      <c r="S311" s="373">
        <f t="shared" ref="S311:S334" si="70">O254-150</f>
        <v>43816</v>
      </c>
      <c r="T311" s="373">
        <f t="shared" ref="T311:T334" si="71">P254-150</f>
        <v>43816</v>
      </c>
      <c r="U311" s="373">
        <f t="shared" ref="U311:U334" si="72">Q254-150</f>
        <v>43816</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outlineLevel="3" x14ac:dyDescent="0.25">
      <c r="A312" s="250"/>
      <c r="B312" s="259"/>
      <c r="C312" s="252">
        <f>INT($C$229)+3</f>
        <v>4</v>
      </c>
      <c r="D312" s="275"/>
      <c r="E312" s="330">
        <v>1</v>
      </c>
      <c r="F312" s="330"/>
      <c r="G312" s="275"/>
      <c r="H312" s="280"/>
      <c r="I312" s="280">
        <v>1</v>
      </c>
      <c r="J312" s="280" t="s">
        <v>532</v>
      </c>
      <c r="K312" s="280"/>
      <c r="L312" s="280"/>
      <c r="M312" s="280"/>
      <c r="N312" s="372">
        <v>2.5000000000000001E-2</v>
      </c>
      <c r="O312" s="372">
        <v>2.5000000000000001E-2</v>
      </c>
      <c r="P312" s="372">
        <v>2.5000000000000001E-2</v>
      </c>
      <c r="Q312" s="372">
        <v>2.5000000000000001E-2</v>
      </c>
      <c r="R312" s="373">
        <f t="shared" si="69"/>
        <v>44181</v>
      </c>
      <c r="S312" s="373">
        <f t="shared" si="70"/>
        <v>44181</v>
      </c>
      <c r="T312" s="373">
        <f t="shared" si="71"/>
        <v>44181</v>
      </c>
      <c r="U312" s="373">
        <f t="shared" si="72"/>
        <v>44181</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outlineLevel="3" x14ac:dyDescent="0.25">
      <c r="A313" s="250"/>
      <c r="B313" s="259"/>
      <c r="C313" s="252">
        <f t="shared" ref="C313:C318" si="73">INT($C$229+3)</f>
        <v>4</v>
      </c>
      <c r="D313" s="275"/>
      <c r="E313" s="330">
        <v>1</v>
      </c>
      <c r="F313" s="330"/>
      <c r="G313" s="275"/>
      <c r="H313" s="280"/>
      <c r="I313" s="280">
        <v>2</v>
      </c>
      <c r="J313" s="280" t="s">
        <v>533</v>
      </c>
      <c r="K313" s="280"/>
      <c r="L313" s="280"/>
      <c r="M313" s="280"/>
      <c r="N313" s="372">
        <v>1.4999999999999999E-2</v>
      </c>
      <c r="O313" s="372">
        <v>1.4999999999999999E-2</v>
      </c>
      <c r="P313" s="372">
        <v>1.4999999999999999E-2</v>
      </c>
      <c r="Q313" s="372">
        <v>1.4999999999999999E-2</v>
      </c>
      <c r="R313" s="373">
        <f t="shared" si="69"/>
        <v>44546</v>
      </c>
      <c r="S313" s="373">
        <f t="shared" si="70"/>
        <v>44546</v>
      </c>
      <c r="T313" s="373">
        <f t="shared" si="71"/>
        <v>44546</v>
      </c>
      <c r="U313" s="373">
        <f t="shared" si="72"/>
        <v>44546</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3" x14ac:dyDescent="0.25">
      <c r="A314" s="250"/>
      <c r="B314" s="259"/>
      <c r="C314" s="252">
        <f t="shared" si="73"/>
        <v>4</v>
      </c>
      <c r="D314" s="275"/>
      <c r="E314" s="330">
        <v>1</v>
      </c>
      <c r="F314" s="330"/>
      <c r="G314" s="275"/>
      <c r="H314" s="280"/>
      <c r="I314" s="280">
        <v>3</v>
      </c>
      <c r="J314" s="280" t="s">
        <v>518</v>
      </c>
      <c r="K314" s="280"/>
      <c r="L314" s="280"/>
      <c r="M314" s="280"/>
      <c r="N314" s="372">
        <v>1.4999999999999999E-2</v>
      </c>
      <c r="O314" s="372">
        <v>1.4999999999999999E-2</v>
      </c>
      <c r="P314" s="372">
        <v>1.4999999999999999E-2</v>
      </c>
      <c r="Q314" s="372">
        <v>1.4999999999999999E-2</v>
      </c>
      <c r="R314" s="373">
        <f t="shared" si="69"/>
        <v>44911</v>
      </c>
      <c r="S314" s="373">
        <f t="shared" si="70"/>
        <v>44911</v>
      </c>
      <c r="T314" s="373">
        <f t="shared" si="71"/>
        <v>44911</v>
      </c>
      <c r="U314" s="373">
        <f t="shared" si="72"/>
        <v>44911</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outlineLevel="3" x14ac:dyDescent="0.25">
      <c r="A315" s="250"/>
      <c r="B315" s="259"/>
      <c r="C315" s="252">
        <f t="shared" si="73"/>
        <v>4</v>
      </c>
      <c r="D315" s="275"/>
      <c r="E315" s="330">
        <v>1</v>
      </c>
      <c r="F315" s="330"/>
      <c r="G315" s="275"/>
      <c r="H315" s="280"/>
      <c r="I315" s="280">
        <v>4</v>
      </c>
      <c r="J315" s="280" t="s">
        <v>519</v>
      </c>
      <c r="K315" s="280"/>
      <c r="L315" s="280"/>
      <c r="M315" s="280"/>
      <c r="N315" s="372">
        <v>1.4999999999999999E-2</v>
      </c>
      <c r="O315" s="372">
        <v>1.4999999999999999E-2</v>
      </c>
      <c r="P315" s="372">
        <v>1.4999999999999999E-2</v>
      </c>
      <c r="Q315" s="372">
        <v>1.4999999999999999E-2</v>
      </c>
      <c r="R315" s="373">
        <f t="shared" si="69"/>
        <v>45277</v>
      </c>
      <c r="S315" s="373">
        <f t="shared" si="70"/>
        <v>45277</v>
      </c>
      <c r="T315" s="373">
        <f t="shared" si="71"/>
        <v>45277</v>
      </c>
      <c r="U315" s="373">
        <f t="shared" si="72"/>
        <v>45277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outlineLevel="3" x14ac:dyDescent="0.25">
      <c r="A316" s="250"/>
      <c r="B316" s="259"/>
      <c r="C316" s="252">
        <f t="shared" si="73"/>
        <v>4</v>
      </c>
      <c r="D316" s="275"/>
      <c r="E316" s="330">
        <v>1</v>
      </c>
      <c r="F316" s="330"/>
      <c r="G316" s="275"/>
      <c r="H316" s="280"/>
      <c r="I316" s="280">
        <v>5</v>
      </c>
      <c r="J316" s="280" t="s">
        <v>520</v>
      </c>
      <c r="K316" s="280"/>
      <c r="L316" s="280"/>
      <c r="M316" s="280"/>
      <c r="N316" s="372">
        <v>1.4999999999999999E-2</v>
      </c>
      <c r="O316" s="372">
        <v>1.4999999999999999E-2</v>
      </c>
      <c r="P316" s="372">
        <v>1.4999999999999999E-2</v>
      </c>
      <c r="Q316" s="372">
        <v>1.4999999999999999E-2</v>
      </c>
      <c r="R316" s="373">
        <f t="shared" si="69"/>
        <v>45642</v>
      </c>
      <c r="S316" s="373">
        <f t="shared" si="70"/>
        <v>45642</v>
      </c>
      <c r="T316" s="373">
        <f t="shared" si="71"/>
        <v>45642</v>
      </c>
      <c r="U316" s="373">
        <f t="shared" si="72"/>
        <v>45642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outlineLevel="3" x14ac:dyDescent="0.25">
      <c r="A317" s="250"/>
      <c r="B317" s="259"/>
      <c r="C317" s="252">
        <f t="shared" si="73"/>
        <v>4</v>
      </c>
      <c r="D317" s="275"/>
      <c r="E317" s="330">
        <v>1</v>
      </c>
      <c r="F317" s="330"/>
      <c r="G317" s="275"/>
      <c r="H317" s="280"/>
      <c r="I317" s="280">
        <v>6</v>
      </c>
      <c r="J317" s="280" t="s">
        <v>521</v>
      </c>
      <c r="K317" s="280"/>
      <c r="L317" s="280"/>
      <c r="M317" s="280"/>
      <c r="N317" s="372">
        <v>1.4999999999999999E-2</v>
      </c>
      <c r="O317" s="372">
        <v>1.4999999999999999E-2</v>
      </c>
      <c r="P317" s="372">
        <v>1.4999999999999999E-2</v>
      </c>
      <c r="Q317" s="372">
        <v>1.4999999999999999E-2</v>
      </c>
      <c r="R317" s="373">
        <f t="shared" si="69"/>
        <v>46007</v>
      </c>
      <c r="S317" s="373">
        <f t="shared" si="70"/>
        <v>46007</v>
      </c>
      <c r="T317" s="373">
        <f t="shared" si="71"/>
        <v>46007</v>
      </c>
      <c r="U317" s="373">
        <f t="shared" si="72"/>
        <v>46007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outlineLevel="3" x14ac:dyDescent="0.25">
      <c r="A318" s="250"/>
      <c r="B318" s="259"/>
      <c r="C318" s="252">
        <f t="shared" si="73"/>
        <v>4</v>
      </c>
      <c r="D318" s="275"/>
      <c r="E318" s="330">
        <v>1</v>
      </c>
      <c r="F318" s="330"/>
      <c r="G318" s="275"/>
      <c r="H318" s="280"/>
      <c r="I318" s="280">
        <v>7</v>
      </c>
      <c r="J318" s="280" t="s">
        <v>522</v>
      </c>
      <c r="K318" s="280"/>
      <c r="L318" s="280"/>
      <c r="M318" s="280"/>
      <c r="N318" s="372">
        <v>1.4999999999999999E-2</v>
      </c>
      <c r="O318" s="372">
        <v>1.4999999999999999E-2</v>
      </c>
      <c r="P318" s="372">
        <v>1.4999999999999999E-2</v>
      </c>
      <c r="Q318" s="372">
        <v>1.4999999999999999E-2</v>
      </c>
      <c r="R318" s="373">
        <f t="shared" si="69"/>
        <v>46372</v>
      </c>
      <c r="S318" s="373">
        <f t="shared" si="70"/>
        <v>46372</v>
      </c>
      <c r="T318" s="373">
        <f t="shared" si="71"/>
        <v>46372</v>
      </c>
      <c r="U318" s="373">
        <f t="shared" si="72"/>
        <v>46372</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x14ac:dyDescent="0.25">
      <c r="A319" s="250"/>
      <c r="B319" s="259"/>
      <c r="C319" s="252">
        <f>INT($C$229)+2</f>
        <v>3</v>
      </c>
      <c r="D319" s="275"/>
      <c r="E319" s="330">
        <v>2</v>
      </c>
      <c r="F319" s="330"/>
      <c r="G319" s="275"/>
      <c r="H319" s="296" t="str">
        <f>H$249</f>
        <v>Win</v>
      </c>
      <c r="I319" s="280">
        <v>0</v>
      </c>
      <c r="J319" s="280" t="s">
        <v>531</v>
      </c>
      <c r="K319" s="280"/>
      <c r="L319" s="280"/>
      <c r="M319" s="280"/>
      <c r="N319" s="372">
        <v>2.5000000000000001E-2</v>
      </c>
      <c r="O319" s="372">
        <v>2.5000000000000001E-2</v>
      </c>
      <c r="P319" s="372">
        <v>2.5000000000000001E-2</v>
      </c>
      <c r="Q319" s="372">
        <v>2.5000000000000001E-2</v>
      </c>
      <c r="R319" s="373">
        <f t="shared" si="69"/>
        <v>43863</v>
      </c>
      <c r="S319" s="373">
        <f t="shared" si="70"/>
        <v>43863</v>
      </c>
      <c r="T319" s="373">
        <f t="shared" si="71"/>
        <v>43863</v>
      </c>
      <c r="U319" s="373">
        <f t="shared" si="72"/>
        <v>43863</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outlineLevel="3" x14ac:dyDescent="0.25">
      <c r="A320" s="250"/>
      <c r="B320" s="259"/>
      <c r="C320" s="252">
        <f>INT($C$229)+3</f>
        <v>4</v>
      </c>
      <c r="D320" s="275"/>
      <c r="E320" s="330">
        <v>2</v>
      </c>
      <c r="F320" s="330"/>
      <c r="G320" s="275"/>
      <c r="H320" s="280"/>
      <c r="I320" s="280">
        <v>1</v>
      </c>
      <c r="J320" s="280" t="s">
        <v>532</v>
      </c>
      <c r="K320" s="280"/>
      <c r="L320" s="280"/>
      <c r="M320" s="280"/>
      <c r="N320" s="372">
        <v>2.5000000000000001E-2</v>
      </c>
      <c r="O320" s="372">
        <v>2.5000000000000001E-2</v>
      </c>
      <c r="P320" s="372">
        <v>2.5000000000000001E-2</v>
      </c>
      <c r="Q320" s="372">
        <v>2.5000000000000001E-2</v>
      </c>
      <c r="R320" s="373">
        <f t="shared" si="69"/>
        <v>44228</v>
      </c>
      <c r="S320" s="373">
        <f t="shared" si="70"/>
        <v>44228</v>
      </c>
      <c r="T320" s="373">
        <f t="shared" si="71"/>
        <v>44228</v>
      </c>
      <c r="U320" s="373">
        <f t="shared" si="72"/>
        <v>44228</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outlineLevel="3" x14ac:dyDescent="0.25">
      <c r="A321" s="250"/>
      <c r="B321" s="259"/>
      <c r="C321" s="252">
        <f t="shared" ref="C321:C326" si="74">INT($C$229+3)</f>
        <v>4</v>
      </c>
      <c r="D321" s="275"/>
      <c r="E321" s="330">
        <v>2</v>
      </c>
      <c r="F321" s="330"/>
      <c r="G321" s="275"/>
      <c r="H321" s="280"/>
      <c r="I321" s="280">
        <v>2</v>
      </c>
      <c r="J321" s="280" t="s">
        <v>533</v>
      </c>
      <c r="K321" s="280"/>
      <c r="L321" s="280"/>
      <c r="M321" s="280"/>
      <c r="N321" s="372">
        <v>1.4999999999999999E-2</v>
      </c>
      <c r="O321" s="372">
        <v>1.4999999999999999E-2</v>
      </c>
      <c r="P321" s="372">
        <v>1.4999999999999999E-2</v>
      </c>
      <c r="Q321" s="372">
        <v>1.4999999999999999E-2</v>
      </c>
      <c r="R321" s="373">
        <f t="shared" si="69"/>
        <v>44593</v>
      </c>
      <c r="S321" s="373">
        <f t="shared" si="70"/>
        <v>44593</v>
      </c>
      <c r="T321" s="373">
        <f t="shared" si="71"/>
        <v>44593</v>
      </c>
      <c r="U321" s="373">
        <f t="shared" si="72"/>
        <v>44593</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3" x14ac:dyDescent="0.25">
      <c r="A322" s="250"/>
      <c r="B322" s="259"/>
      <c r="C322" s="252">
        <f t="shared" si="74"/>
        <v>4</v>
      </c>
      <c r="D322" s="275"/>
      <c r="E322" s="330">
        <v>2</v>
      </c>
      <c r="F322" s="330"/>
      <c r="G322" s="275"/>
      <c r="H322" s="280"/>
      <c r="I322" s="280">
        <v>3</v>
      </c>
      <c r="J322" s="280" t="s">
        <v>518</v>
      </c>
      <c r="K322" s="280"/>
      <c r="L322" s="280"/>
      <c r="M322" s="280"/>
      <c r="N322" s="372">
        <v>1.4999999999999999E-2</v>
      </c>
      <c r="O322" s="372">
        <v>1.4999999999999999E-2</v>
      </c>
      <c r="P322" s="372">
        <v>1.4999999999999999E-2</v>
      </c>
      <c r="Q322" s="372">
        <v>1.4999999999999999E-2</v>
      </c>
      <c r="R322" s="373">
        <f t="shared" si="69"/>
        <v>44958</v>
      </c>
      <c r="S322" s="373">
        <f t="shared" si="70"/>
        <v>44958</v>
      </c>
      <c r="T322" s="373">
        <f t="shared" si="71"/>
        <v>44958</v>
      </c>
      <c r="U322" s="373">
        <f t="shared" si="72"/>
        <v>44958</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outlineLevel="3" x14ac:dyDescent="0.25">
      <c r="A323" s="250"/>
      <c r="B323" s="259"/>
      <c r="C323" s="252">
        <f t="shared" si="74"/>
        <v>4</v>
      </c>
      <c r="D323" s="275"/>
      <c r="E323" s="330">
        <v>2</v>
      </c>
      <c r="F323" s="330"/>
      <c r="G323" s="275"/>
      <c r="H323" s="280"/>
      <c r="I323" s="280">
        <v>4</v>
      </c>
      <c r="J323" s="280" t="s">
        <v>519</v>
      </c>
      <c r="K323" s="280"/>
      <c r="L323" s="280"/>
      <c r="M323" s="280"/>
      <c r="N323" s="372">
        <v>1.4999999999999999E-2</v>
      </c>
      <c r="O323" s="372">
        <v>1.4999999999999999E-2</v>
      </c>
      <c r="P323" s="372">
        <v>1.4999999999999999E-2</v>
      </c>
      <c r="Q323" s="372">
        <v>1.4999999999999999E-2</v>
      </c>
      <c r="R323" s="373">
        <f t="shared" si="69"/>
        <v>45324</v>
      </c>
      <c r="S323" s="373">
        <f t="shared" si="70"/>
        <v>45324</v>
      </c>
      <c r="T323" s="373">
        <f t="shared" si="71"/>
        <v>45324</v>
      </c>
      <c r="U323" s="373">
        <f t="shared" si="72"/>
        <v>45324</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outlineLevel="3" x14ac:dyDescent="0.25">
      <c r="A324" s="250"/>
      <c r="B324" s="259"/>
      <c r="C324" s="252">
        <f t="shared" si="74"/>
        <v>4</v>
      </c>
      <c r="D324" s="275"/>
      <c r="E324" s="330">
        <v>2</v>
      </c>
      <c r="F324" s="330"/>
      <c r="G324" s="275"/>
      <c r="H324" s="280"/>
      <c r="I324" s="280">
        <v>5</v>
      </c>
      <c r="J324" s="280" t="s">
        <v>520</v>
      </c>
      <c r="K324" s="280"/>
      <c r="L324" s="280"/>
      <c r="M324" s="280"/>
      <c r="N324" s="372">
        <v>1.4999999999999999E-2</v>
      </c>
      <c r="O324" s="372">
        <v>1.4999999999999999E-2</v>
      </c>
      <c r="P324" s="372">
        <v>1.4999999999999999E-2</v>
      </c>
      <c r="Q324" s="372">
        <v>1.4999999999999999E-2</v>
      </c>
      <c r="R324" s="373">
        <f t="shared" si="69"/>
        <v>45689</v>
      </c>
      <c r="S324" s="373">
        <f t="shared" si="70"/>
        <v>45689</v>
      </c>
      <c r="T324" s="373">
        <f t="shared" si="71"/>
        <v>45689</v>
      </c>
      <c r="U324" s="373">
        <f t="shared" si="72"/>
        <v>45689</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outlineLevel="3" x14ac:dyDescent="0.25">
      <c r="A325" s="250"/>
      <c r="B325" s="259"/>
      <c r="C325" s="252">
        <f t="shared" si="74"/>
        <v>4</v>
      </c>
      <c r="D325" s="275"/>
      <c r="E325" s="330">
        <v>2</v>
      </c>
      <c r="F325" s="330"/>
      <c r="G325" s="275"/>
      <c r="H325" s="280"/>
      <c r="I325" s="280">
        <v>6</v>
      </c>
      <c r="J325" s="280" t="s">
        <v>521</v>
      </c>
      <c r="K325" s="280"/>
      <c r="L325" s="280"/>
      <c r="M325" s="280"/>
      <c r="N325" s="372">
        <v>1.4999999999999999E-2</v>
      </c>
      <c r="O325" s="372">
        <v>1.4999999999999999E-2</v>
      </c>
      <c r="P325" s="372">
        <v>1.4999999999999999E-2</v>
      </c>
      <c r="Q325" s="372">
        <v>1.4999999999999999E-2</v>
      </c>
      <c r="R325" s="373">
        <f t="shared" si="69"/>
        <v>46054</v>
      </c>
      <c r="S325" s="373">
        <f t="shared" si="70"/>
        <v>46054</v>
      </c>
      <c r="T325" s="373">
        <f t="shared" si="71"/>
        <v>46054</v>
      </c>
      <c r="U325" s="373">
        <f t="shared" si="72"/>
        <v>46054</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outlineLevel="3" x14ac:dyDescent="0.25">
      <c r="A326" s="250"/>
      <c r="B326" s="259"/>
      <c r="C326" s="252">
        <f t="shared" si="74"/>
        <v>4</v>
      </c>
      <c r="D326" s="275"/>
      <c r="E326" s="330">
        <v>2</v>
      </c>
      <c r="F326" s="330"/>
      <c r="G326" s="275"/>
      <c r="H326" s="280"/>
      <c r="I326" s="280">
        <v>7</v>
      </c>
      <c r="J326" s="280" t="s">
        <v>522</v>
      </c>
      <c r="K326" s="280"/>
      <c r="L326" s="280"/>
      <c r="M326" s="280"/>
      <c r="N326" s="372">
        <v>1.4999999999999999E-2</v>
      </c>
      <c r="O326" s="372">
        <v>1.4999999999999999E-2</v>
      </c>
      <c r="P326" s="372">
        <v>1.4999999999999999E-2</v>
      </c>
      <c r="Q326" s="372">
        <v>1.4999999999999999E-2</v>
      </c>
      <c r="R326" s="373">
        <f t="shared" si="69"/>
        <v>46419</v>
      </c>
      <c r="S326" s="373">
        <f t="shared" si="70"/>
        <v>46419</v>
      </c>
      <c r="T326" s="373">
        <f t="shared" si="71"/>
        <v>46419</v>
      </c>
      <c r="U326" s="373">
        <f t="shared" si="72"/>
        <v>46419</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x14ac:dyDescent="0.25">
      <c r="A327" s="250"/>
      <c r="B327" s="259"/>
      <c r="C327" s="252">
        <f>INT($C$229)+2</f>
        <v>3</v>
      </c>
      <c r="D327" s="275"/>
      <c r="E327" s="330">
        <v>3</v>
      </c>
      <c r="F327" s="330"/>
      <c r="G327" s="275"/>
      <c r="H327" s="296" t="str">
        <f>H$250</f>
        <v>Spr</v>
      </c>
      <c r="I327" s="280">
        <v>0</v>
      </c>
      <c r="J327" s="280" t="s">
        <v>531</v>
      </c>
      <c r="K327" s="280"/>
      <c r="L327" s="280"/>
      <c r="M327" s="280"/>
      <c r="N327" s="372">
        <v>2.5000000000000001E-2</v>
      </c>
      <c r="O327" s="372">
        <v>2.5000000000000001E-2</v>
      </c>
      <c r="P327" s="372">
        <v>2.5000000000000001E-2</v>
      </c>
      <c r="Q327" s="372">
        <v>2.5000000000000001E-2</v>
      </c>
      <c r="R327" s="373">
        <f t="shared" si="69"/>
        <v>43885</v>
      </c>
      <c r="S327" s="373">
        <f t="shared" si="70"/>
        <v>43885</v>
      </c>
      <c r="T327" s="373">
        <f t="shared" si="71"/>
        <v>43885</v>
      </c>
      <c r="U327" s="373">
        <f t="shared" si="72"/>
        <v>43885</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outlineLevel="3" x14ac:dyDescent="0.25">
      <c r="A328" s="250"/>
      <c r="B328" s="259"/>
      <c r="C328" s="252">
        <f>INT($C$229)+3</f>
        <v>4</v>
      </c>
      <c r="D328" s="275"/>
      <c r="E328" s="330">
        <v>3</v>
      </c>
      <c r="F328" s="330"/>
      <c r="G328" s="275"/>
      <c r="H328" s="280"/>
      <c r="I328" s="280">
        <v>1</v>
      </c>
      <c r="J328" s="280" t="s">
        <v>532</v>
      </c>
      <c r="K328" s="280"/>
      <c r="L328" s="280"/>
      <c r="M328" s="280"/>
      <c r="N328" s="372">
        <v>2.5000000000000001E-2</v>
      </c>
      <c r="O328" s="372">
        <v>2.5000000000000001E-2</v>
      </c>
      <c r="P328" s="372">
        <v>2.5000000000000001E-2</v>
      </c>
      <c r="Q328" s="372">
        <v>2.5000000000000001E-2</v>
      </c>
      <c r="R328" s="373">
        <f t="shared" si="69"/>
        <v>44250</v>
      </c>
      <c r="S328" s="373">
        <f t="shared" si="70"/>
        <v>44250</v>
      </c>
      <c r="T328" s="373">
        <f t="shared" si="71"/>
        <v>44250</v>
      </c>
      <c r="U328" s="373">
        <f t="shared" si="72"/>
        <v>44250</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outlineLevel="3" x14ac:dyDescent="0.25">
      <c r="A329" s="250"/>
      <c r="B329" s="259"/>
      <c r="C329" s="252">
        <f t="shared" ref="C329:C334" si="75">INT($C$229+3)</f>
        <v>4</v>
      </c>
      <c r="D329" s="275"/>
      <c r="E329" s="330">
        <v>3</v>
      </c>
      <c r="F329" s="330"/>
      <c r="G329" s="275"/>
      <c r="H329" s="280"/>
      <c r="I329" s="280">
        <v>2</v>
      </c>
      <c r="J329" s="280" t="s">
        <v>533</v>
      </c>
      <c r="K329" s="280"/>
      <c r="L329" s="280"/>
      <c r="M329" s="280"/>
      <c r="N329" s="372">
        <v>1.4999999999999999E-2</v>
      </c>
      <c r="O329" s="372">
        <v>1.4999999999999999E-2</v>
      </c>
      <c r="P329" s="372">
        <v>1.4999999999999999E-2</v>
      </c>
      <c r="Q329" s="372">
        <v>1.4999999999999999E-2</v>
      </c>
      <c r="R329" s="373">
        <f t="shared" si="69"/>
        <v>44615</v>
      </c>
      <c r="S329" s="373">
        <f t="shared" si="70"/>
        <v>44615</v>
      </c>
      <c r="T329" s="373">
        <f t="shared" si="71"/>
        <v>44615</v>
      </c>
      <c r="U329" s="373">
        <f t="shared" si="72"/>
        <v>44615</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3" x14ac:dyDescent="0.25">
      <c r="A330" s="250"/>
      <c r="B330" s="259"/>
      <c r="C330" s="252">
        <f t="shared" si="75"/>
        <v>4</v>
      </c>
      <c r="D330" s="275"/>
      <c r="E330" s="330">
        <v>3</v>
      </c>
      <c r="F330" s="330"/>
      <c r="G330" s="275"/>
      <c r="H330" s="280"/>
      <c r="I330" s="280">
        <v>3</v>
      </c>
      <c r="J330" s="280" t="s">
        <v>518</v>
      </c>
      <c r="K330" s="280"/>
      <c r="L330" s="280"/>
      <c r="M330" s="280"/>
      <c r="N330" s="372">
        <v>1.4999999999999999E-2</v>
      </c>
      <c r="O330" s="372">
        <v>1.4999999999999999E-2</v>
      </c>
      <c r="P330" s="372">
        <v>1.4999999999999999E-2</v>
      </c>
      <c r="Q330" s="372">
        <v>1.4999999999999999E-2</v>
      </c>
      <c r="R330" s="373">
        <f t="shared" si="69"/>
        <v>44980</v>
      </c>
      <c r="S330" s="373">
        <f t="shared" si="70"/>
        <v>44980</v>
      </c>
      <c r="T330" s="373">
        <f t="shared" si="71"/>
        <v>44980</v>
      </c>
      <c r="U330" s="373">
        <f t="shared" si="72"/>
        <v>44980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outlineLevel="3" x14ac:dyDescent="0.25">
      <c r="A331" s="250"/>
      <c r="B331" s="259"/>
      <c r="C331" s="252">
        <f t="shared" si="75"/>
        <v>4</v>
      </c>
      <c r="D331" s="275"/>
      <c r="E331" s="330">
        <v>3</v>
      </c>
      <c r="F331" s="330"/>
      <c r="G331" s="275"/>
      <c r="H331" s="280"/>
      <c r="I331" s="280">
        <v>4</v>
      </c>
      <c r="J331" s="280" t="s">
        <v>519</v>
      </c>
      <c r="K331" s="280"/>
      <c r="L331" s="280"/>
      <c r="M331" s="280"/>
      <c r="N331" s="372">
        <v>1.4999999999999999E-2</v>
      </c>
      <c r="O331" s="372">
        <v>1.4999999999999999E-2</v>
      </c>
      <c r="P331" s="372">
        <v>1.4999999999999999E-2</v>
      </c>
      <c r="Q331" s="372">
        <v>1.4999999999999999E-2</v>
      </c>
      <c r="R331" s="373">
        <f t="shared" si="69"/>
        <v>45346</v>
      </c>
      <c r="S331" s="373">
        <f t="shared" si="70"/>
        <v>45346</v>
      </c>
      <c r="T331" s="373">
        <f t="shared" si="71"/>
        <v>45346</v>
      </c>
      <c r="U331" s="373">
        <f t="shared" si="72"/>
        <v>45346</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outlineLevel="3" x14ac:dyDescent="0.25">
      <c r="A332" s="250"/>
      <c r="B332" s="259"/>
      <c r="C332" s="252">
        <f t="shared" si="75"/>
        <v>4</v>
      </c>
      <c r="D332" s="275"/>
      <c r="E332" s="330">
        <v>3</v>
      </c>
      <c r="F332" s="330"/>
      <c r="G332" s="275"/>
      <c r="H332" s="280"/>
      <c r="I332" s="280">
        <v>5</v>
      </c>
      <c r="J332" s="280" t="s">
        <v>520</v>
      </c>
      <c r="K332" s="280"/>
      <c r="L332" s="280"/>
      <c r="M332" s="280"/>
      <c r="N332" s="372">
        <v>1.4999999999999999E-2</v>
      </c>
      <c r="O332" s="372">
        <v>1.4999999999999999E-2</v>
      </c>
      <c r="P332" s="372">
        <v>1.4999999999999999E-2</v>
      </c>
      <c r="Q332" s="372">
        <v>1.4999999999999999E-2</v>
      </c>
      <c r="R332" s="373">
        <f t="shared" si="69"/>
        <v>45711</v>
      </c>
      <c r="S332" s="373">
        <f t="shared" si="70"/>
        <v>45711</v>
      </c>
      <c r="T332" s="373">
        <f t="shared" si="71"/>
        <v>45711</v>
      </c>
      <c r="U332" s="373">
        <f t="shared" si="72"/>
        <v>45711</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outlineLevel="3" x14ac:dyDescent="0.25">
      <c r="A333" s="250"/>
      <c r="B333" s="259"/>
      <c r="C333" s="252">
        <f t="shared" si="75"/>
        <v>4</v>
      </c>
      <c r="D333" s="275"/>
      <c r="E333" s="330">
        <v>3</v>
      </c>
      <c r="F333" s="330"/>
      <c r="G333" s="275"/>
      <c r="H333" s="280"/>
      <c r="I333" s="280">
        <v>6</v>
      </c>
      <c r="J333" s="280" t="s">
        <v>521</v>
      </c>
      <c r="K333" s="280"/>
      <c r="L333" s="280"/>
      <c r="M333" s="280"/>
      <c r="N333" s="372">
        <v>1.4999999999999999E-2</v>
      </c>
      <c r="O333" s="372">
        <v>1.4999999999999999E-2</v>
      </c>
      <c r="P333" s="372">
        <v>1.4999999999999999E-2</v>
      </c>
      <c r="Q333" s="372">
        <v>1.4999999999999999E-2</v>
      </c>
      <c r="R333" s="373">
        <f t="shared" si="69"/>
        <v>46076</v>
      </c>
      <c r="S333" s="373">
        <f t="shared" si="70"/>
        <v>46076</v>
      </c>
      <c r="T333" s="373">
        <f t="shared" si="71"/>
        <v>46076</v>
      </c>
      <c r="U333" s="373">
        <f t="shared" si="72"/>
        <v>46076</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outlineLevel="3" x14ac:dyDescent="0.25">
      <c r="A334" s="250"/>
      <c r="B334" s="259"/>
      <c r="C334" s="252">
        <f t="shared" si="75"/>
        <v>4</v>
      </c>
      <c r="D334" s="275"/>
      <c r="E334" s="330">
        <v>3</v>
      </c>
      <c r="F334" s="330"/>
      <c r="G334" s="275"/>
      <c r="H334" s="280"/>
      <c r="I334" s="280">
        <v>7</v>
      </c>
      <c r="J334" s="280" t="s">
        <v>522</v>
      </c>
      <c r="K334" s="280"/>
      <c r="L334" s="280"/>
      <c r="M334" s="280"/>
      <c r="N334" s="372">
        <v>1.4999999999999999E-2</v>
      </c>
      <c r="O334" s="372">
        <v>1.4999999999999999E-2</v>
      </c>
      <c r="P334" s="372">
        <v>1.4999999999999999E-2</v>
      </c>
      <c r="Q334" s="372">
        <v>1.4999999999999999E-2</v>
      </c>
      <c r="R334" s="373">
        <f t="shared" si="69"/>
        <v>46441</v>
      </c>
      <c r="S334" s="373">
        <f t="shared" si="70"/>
        <v>46441</v>
      </c>
      <c r="T334" s="373">
        <f t="shared" si="71"/>
        <v>46441</v>
      </c>
      <c r="U334" s="373">
        <f t="shared" si="72"/>
        <v>46441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0999999999999996" customHeight="1" outlineLevel="2" x14ac:dyDescent="0.2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395</v>
      </c>
      <c r="AR335" s="262"/>
      <c r="AS335" s="250"/>
      <c r="AT335" s="250"/>
      <c r="AU335" s="250"/>
    </row>
    <row r="336" spans="1:47" outlineLevel="2" x14ac:dyDescent="0.25">
      <c r="A336" s="250"/>
      <c r="B336" s="259"/>
      <c r="C336" s="252">
        <f>INT($C$229+3)</f>
        <v>4</v>
      </c>
      <c r="D336" s="275"/>
      <c r="E336" s="330"/>
      <c r="F336" s="330"/>
      <c r="G336" s="275"/>
      <c r="H336" s="343" t="s">
        <v>534</v>
      </c>
      <c r="I336" s="303" t="s">
        <v>535</v>
      </c>
      <c r="J336" s="302"/>
      <c r="K336" s="280"/>
      <c r="L336" s="280"/>
      <c r="M336" s="280"/>
      <c r="N336" s="280"/>
      <c r="O336" s="853" t="s">
        <v>963</v>
      </c>
      <c r="P336" s="854"/>
      <c r="Q336" s="854"/>
      <c r="R336" s="854"/>
      <c r="S336" s="854"/>
      <c r="T336" s="854"/>
      <c r="U336" s="854"/>
      <c r="V336" s="854"/>
      <c r="W336" s="854"/>
      <c r="X336" s="855"/>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outlineLevel="3" x14ac:dyDescent="0.25">
      <c r="A337" s="250"/>
      <c r="B337" s="259"/>
      <c r="C337" s="252">
        <f>INT($C$229+3)</f>
        <v>4</v>
      </c>
      <c r="D337" s="275"/>
      <c r="E337" s="330"/>
      <c r="F337" s="330"/>
      <c r="G337" s="275"/>
      <c r="H337" s="320">
        <v>364</v>
      </c>
      <c r="I337" s="280">
        <v>0</v>
      </c>
      <c r="J337" s="280" t="b">
        <f>COUNTA(K337:M337)&gt;0</f>
        <v>1</v>
      </c>
      <c r="K337" s="374">
        <f>DATE(i_startyear,1,1)</f>
        <v>43466</v>
      </c>
      <c r="L337" s="374">
        <f>K337</f>
        <v>43466</v>
      </c>
      <c r="M337" s="374">
        <f>K337</f>
        <v>43466</v>
      </c>
      <c r="N337" s="280"/>
      <c r="O337" s="856"/>
      <c r="P337" s="857"/>
      <c r="Q337" s="857"/>
      <c r="R337" s="857"/>
      <c r="S337" s="857"/>
      <c r="T337" s="857"/>
      <c r="U337" s="857"/>
      <c r="V337" s="857"/>
      <c r="W337" s="857"/>
      <c r="X337" s="858"/>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outlineLevel="3" x14ac:dyDescent="0.25">
      <c r="A338" s="250"/>
      <c r="B338" s="259"/>
      <c r="C338" s="252">
        <f>INT($C$229+3)</f>
        <v>4</v>
      </c>
      <c r="D338" s="275"/>
      <c r="E338" s="330"/>
      <c r="F338" s="330"/>
      <c r="G338" s="275"/>
      <c r="H338" s="375" t="s">
        <v>1035</v>
      </c>
      <c r="I338" s="280">
        <v>1</v>
      </c>
      <c r="J338" s="280" t="b">
        <f>COUNTA(K338:M338)&gt;0</f>
        <v>0</v>
      </c>
      <c r="K338" s="297"/>
      <c r="L338" s="297"/>
      <c r="M338" s="297"/>
      <c r="N338" s="280"/>
      <c r="O338" s="856"/>
      <c r="P338" s="857"/>
      <c r="Q338" s="857"/>
      <c r="R338" s="857"/>
      <c r="S338" s="857"/>
      <c r="T338" s="857"/>
      <c r="U338" s="857"/>
      <c r="V338" s="857"/>
      <c r="W338" s="857"/>
      <c r="X338" s="858"/>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outlineLevel="3" x14ac:dyDescent="0.25">
      <c r="A339" s="250"/>
      <c r="B339" s="259"/>
      <c r="C339" s="252">
        <f>INT($C$229+3)</f>
        <v>4</v>
      </c>
      <c r="D339" s="275"/>
      <c r="E339" s="330"/>
      <c r="F339" s="330"/>
      <c r="G339" s="275"/>
      <c r="H339" s="296"/>
      <c r="I339" s="280">
        <v>2</v>
      </c>
      <c r="J339" s="280" t="b">
        <f>COUNTA(K339:M339)&gt;0</f>
        <v>0</v>
      </c>
      <c r="K339" s="297"/>
      <c r="L339" s="297"/>
      <c r="M339" s="297"/>
      <c r="N339" s="280"/>
      <c r="O339" s="859"/>
      <c r="P339" s="860"/>
      <c r="Q339" s="860"/>
      <c r="R339" s="860"/>
      <c r="S339" s="860"/>
      <c r="T339" s="860"/>
      <c r="U339" s="860"/>
      <c r="V339" s="860"/>
      <c r="W339" s="860"/>
      <c r="X339" s="861"/>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outlineLevel="3" x14ac:dyDescent="0.25">
      <c r="A340" s="250"/>
      <c r="B340" s="259"/>
      <c r="C340" s="252"/>
      <c r="D340" s="275"/>
      <c r="E340" s="330"/>
      <c r="F340" s="330"/>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outlineLevel="3" x14ac:dyDescent="0.25">
      <c r="A341" s="250"/>
      <c r="B341" s="259"/>
      <c r="C341" s="252"/>
      <c r="D341" s="275"/>
      <c r="E341" s="330"/>
      <c r="F341" s="330"/>
      <c r="G341" s="275"/>
      <c r="H341" s="296"/>
      <c r="I341" s="280"/>
      <c r="J341" s="350" t="s">
        <v>1029</v>
      </c>
      <c r="K341" s="701">
        <f t="shared" ref="K341:M343" si="76">MIN(363,INT((K337 - DATE(YEAR(K337),1,1))))+364*INT(YEAR(K337)-i_startyear)</f>
        <v>0</v>
      </c>
      <c r="L341" s="701">
        <f t="shared" si="76"/>
        <v>0</v>
      </c>
      <c r="M341" s="701">
        <f t="shared" si="76"/>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outlineLevel="3" x14ac:dyDescent="0.25">
      <c r="A342" s="250"/>
      <c r="B342" s="259"/>
      <c r="C342" s="252"/>
      <c r="D342" s="275"/>
      <c r="E342" s="330"/>
      <c r="F342" s="330"/>
      <c r="G342" s="275"/>
      <c r="H342" s="296"/>
      <c r="I342" s="280"/>
      <c r="J342" s="350"/>
      <c r="K342" s="701">
        <f t="shared" si="76"/>
        <v>-43317</v>
      </c>
      <c r="L342" s="701">
        <f t="shared" si="76"/>
        <v>-43317</v>
      </c>
      <c r="M342" s="701">
        <f t="shared" si="76"/>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outlineLevel="3" x14ac:dyDescent="0.25">
      <c r="A343" s="250"/>
      <c r="B343" s="259"/>
      <c r="C343" s="252"/>
      <c r="D343" s="275"/>
      <c r="E343" s="330"/>
      <c r="F343" s="330"/>
      <c r="G343" s="275"/>
      <c r="H343" s="296"/>
      <c r="I343" s="280"/>
      <c r="J343" s="350"/>
      <c r="K343" s="701">
        <f t="shared" si="76"/>
        <v>-43317</v>
      </c>
      <c r="L343" s="701">
        <f t="shared" si="76"/>
        <v>-43317</v>
      </c>
      <c r="M343" s="701">
        <f t="shared" si="76"/>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0999999999999996" customHeight="1" outlineLevel="2" x14ac:dyDescent="0.2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395</v>
      </c>
      <c r="AR344" s="262"/>
      <c r="AS344" s="250"/>
      <c r="AT344" s="250"/>
      <c r="AU344" s="250"/>
    </row>
    <row r="345" spans="1:47" outlineLevel="2" x14ac:dyDescent="0.25">
      <c r="A345" s="250"/>
      <c r="B345" s="259"/>
      <c r="C345" s="252">
        <f>INT($C$229+3)</f>
        <v>4</v>
      </c>
      <c r="D345" s="275"/>
      <c r="E345" s="330"/>
      <c r="F345" s="330"/>
      <c r="G345" s="275"/>
      <c r="H345" s="343" t="s">
        <v>508</v>
      </c>
      <c r="I345" s="280" t="s">
        <v>536</v>
      </c>
      <c r="J345" s="280"/>
      <c r="K345" s="280"/>
      <c r="L345" s="280"/>
      <c r="M345" s="280"/>
      <c r="N345" s="303" t="s">
        <v>537</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outlineLevel="3" x14ac:dyDescent="0.25">
      <c r="A346" s="250"/>
      <c r="B346" s="259"/>
      <c r="C346" s="252">
        <f>INT($C$229+3)</f>
        <v>4</v>
      </c>
      <c r="D346" s="275"/>
      <c r="E346" s="330"/>
      <c r="F346" s="330"/>
      <c r="G346" s="275"/>
      <c r="H346" s="296" t="str">
        <f>H$248</f>
        <v>Aut</v>
      </c>
      <c r="I346" s="312">
        <v>0.7</v>
      </c>
      <c r="J346" s="280"/>
      <c r="K346" s="280"/>
      <c r="L346" s="282" t="s">
        <v>538</v>
      </c>
      <c r="M346" s="296">
        <f>$L$474-1</f>
        <v>3</v>
      </c>
      <c r="N346" s="320">
        <v>2</v>
      </c>
      <c r="O346" s="320">
        <v>2</v>
      </c>
      <c r="P346" s="320">
        <v>2</v>
      </c>
      <c r="Q346" s="320">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outlineLevel="3" x14ac:dyDescent="0.25">
      <c r="A347" s="250"/>
      <c r="B347" s="259"/>
      <c r="C347" s="252">
        <f>INT($C$229+3)</f>
        <v>4</v>
      </c>
      <c r="D347" s="275"/>
      <c r="E347" s="330"/>
      <c r="F347" s="330"/>
      <c r="G347" s="275"/>
      <c r="H347" s="296" t="str">
        <f>H$249</f>
        <v>Win</v>
      </c>
      <c r="I347" s="312">
        <v>0.75</v>
      </c>
      <c r="J347" s="280"/>
      <c r="K347" s="280"/>
      <c r="L347" s="280"/>
      <c r="M347" s="280"/>
      <c r="N347" s="320">
        <v>2</v>
      </c>
      <c r="O347" s="320">
        <v>2</v>
      </c>
      <c r="P347" s="320">
        <v>2</v>
      </c>
      <c r="Q347" s="320">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outlineLevel="3" x14ac:dyDescent="0.25">
      <c r="A348" s="250"/>
      <c r="B348" s="259"/>
      <c r="C348" s="252">
        <f>INT($C$229+3)</f>
        <v>4</v>
      </c>
      <c r="D348" s="275"/>
      <c r="E348" s="330"/>
      <c r="F348" s="330"/>
      <c r="G348" s="275"/>
      <c r="H348" s="296" t="str">
        <f>H$250</f>
        <v>Spr</v>
      </c>
      <c r="I348" s="312">
        <v>0.75</v>
      </c>
      <c r="J348" s="280"/>
      <c r="K348" s="280"/>
      <c r="L348" s="280"/>
      <c r="M348" s="280"/>
      <c r="N348" s="320">
        <v>2</v>
      </c>
      <c r="O348" s="320">
        <v>2</v>
      </c>
      <c r="P348" s="320">
        <v>2</v>
      </c>
      <c r="Q348" s="320">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0999999999999996" customHeight="1" outlineLevel="2" x14ac:dyDescent="0.2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395</v>
      </c>
      <c r="AR349" s="262"/>
      <c r="AS349" s="250"/>
      <c r="AT349" s="250"/>
      <c r="AU349" s="250"/>
    </row>
    <row r="350" spans="1:47" outlineLevel="2" x14ac:dyDescent="0.25">
      <c r="A350" s="250"/>
      <c r="B350" s="259"/>
      <c r="C350" s="252">
        <f>INT($C$229+3)</f>
        <v>4</v>
      </c>
      <c r="D350" s="275"/>
      <c r="E350" s="330"/>
      <c r="F350" s="330"/>
      <c r="G350" s="275"/>
      <c r="H350" s="376" t="s">
        <v>539</v>
      </c>
      <c r="I350" s="296" t="s">
        <v>488</v>
      </c>
      <c r="J350" s="280"/>
      <c r="K350" s="282" t="s">
        <v>540</v>
      </c>
      <c r="L350" s="296">
        <f>COUNTA($H$351:$H$354)</f>
        <v>3</v>
      </c>
      <c r="M350" s="283">
        <v>-6</v>
      </c>
      <c r="N350" s="280"/>
      <c r="O350" s="280"/>
      <c r="P350" s="280"/>
      <c r="Q350" s="280"/>
      <c r="R350" s="303" t="s">
        <v>541</v>
      </c>
      <c r="S350" s="302"/>
      <c r="T350" s="302"/>
      <c r="U350" s="302"/>
      <c r="V350" s="280"/>
      <c r="W350" s="280" t="s">
        <v>542</v>
      </c>
      <c r="X350" s="280" t="s">
        <v>543</v>
      </c>
      <c r="Y350" s="280" t="s">
        <v>544</v>
      </c>
      <c r="Z350" s="280" t="s">
        <v>545</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outlineLevel="3" x14ac:dyDescent="0.25">
      <c r="A351" s="250"/>
      <c r="B351" s="259"/>
      <c r="C351" s="252">
        <f>INT($C$229+3)</f>
        <v>4</v>
      </c>
      <c r="D351" s="275"/>
      <c r="E351" s="330"/>
      <c r="F351" s="330"/>
      <c r="G351" s="275"/>
      <c r="H351" s="377" t="s">
        <v>546</v>
      </c>
      <c r="I351" s="338" t="b">
        <v>1</v>
      </c>
      <c r="J351" s="296">
        <f>MAX(0.0001,IF(COUNTIF(i_mask_a,TRUE)=1,1,1-SUM(J352:J353)))</f>
        <v>1</v>
      </c>
      <c r="K351" s="280"/>
      <c r="L351" s="280"/>
      <c r="M351" s="280"/>
      <c r="N351" s="280"/>
      <c r="O351" s="280"/>
      <c r="P351" s="280"/>
      <c r="Q351" s="350"/>
      <c r="R351" s="320">
        <f>(56+35)</f>
        <v>91</v>
      </c>
      <c r="S351" s="320">
        <f t="shared" ref="S351:U351" si="77">(56+35)</f>
        <v>91</v>
      </c>
      <c r="T351" s="320">
        <f t="shared" si="77"/>
        <v>91</v>
      </c>
      <c r="U351" s="320">
        <f t="shared" si="77"/>
        <v>91</v>
      </c>
      <c r="V351" s="280"/>
      <c r="W351" s="321">
        <v>0</v>
      </c>
      <c r="X351" s="321">
        <v>0</v>
      </c>
      <c r="Y351" s="321">
        <v>0</v>
      </c>
      <c r="Z351" s="321">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outlineLevel="3" x14ac:dyDescent="0.25">
      <c r="A352" s="250"/>
      <c r="B352" s="259"/>
      <c r="C352" s="252">
        <f>INT($C$229)+3</f>
        <v>4</v>
      </c>
      <c r="D352" s="275"/>
      <c r="E352" s="330"/>
      <c r="F352" s="330"/>
      <c r="G352" s="275"/>
      <c r="H352" s="378" t="s">
        <v>797</v>
      </c>
      <c r="I352" s="338" t="b">
        <v>0</v>
      </c>
      <c r="J352" s="283">
        <v>1E-3</v>
      </c>
      <c r="K352" s="280"/>
      <c r="L352" s="280">
        <f>SUMPRODUCT(--i_mask_a)</f>
        <v>1</v>
      </c>
      <c r="M352" s="280"/>
      <c r="N352" s="280"/>
      <c r="O352" s="280"/>
      <c r="P352" s="280"/>
      <c r="Q352" s="280"/>
      <c r="R352" s="320">
        <f t="shared" ref="R352:U353" si="78">R351+30</f>
        <v>121</v>
      </c>
      <c r="S352" s="320">
        <f t="shared" si="78"/>
        <v>121</v>
      </c>
      <c r="T352" s="320">
        <f t="shared" si="78"/>
        <v>121</v>
      </c>
      <c r="U352" s="320">
        <f t="shared" si="78"/>
        <v>121</v>
      </c>
      <c r="V352" s="280"/>
      <c r="W352" s="321">
        <v>0</v>
      </c>
      <c r="X352" s="321">
        <v>0</v>
      </c>
      <c r="Y352" s="321">
        <v>0</v>
      </c>
      <c r="Z352" s="321">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outlineLevel="3" x14ac:dyDescent="0.25">
      <c r="A353" s="250"/>
      <c r="B353" s="259"/>
      <c r="C353" s="252">
        <f>INT($C$229)+3</f>
        <v>4</v>
      </c>
      <c r="D353" s="275"/>
      <c r="E353" s="330"/>
      <c r="F353" s="330"/>
      <c r="G353" s="275"/>
      <c r="H353" s="379" t="s">
        <v>798</v>
      </c>
      <c r="I353" s="338" t="b">
        <v>0</v>
      </c>
      <c r="J353" s="283">
        <v>1E-3</v>
      </c>
      <c r="K353" s="280"/>
      <c r="L353" s="280">
        <f>COUNTIF(i_mask_a,TRUE)</f>
        <v>1</v>
      </c>
      <c r="M353" s="280"/>
      <c r="N353" s="280"/>
      <c r="O353" s="280"/>
      <c r="P353" s="280"/>
      <c r="Q353" s="350"/>
      <c r="R353" s="320">
        <f t="shared" si="78"/>
        <v>151</v>
      </c>
      <c r="S353" s="320">
        <f t="shared" si="78"/>
        <v>151</v>
      </c>
      <c r="T353" s="320">
        <f t="shared" si="78"/>
        <v>151</v>
      </c>
      <c r="U353" s="320">
        <f t="shared" si="78"/>
        <v>151</v>
      </c>
      <c r="V353" s="280"/>
      <c r="W353" s="321">
        <v>0</v>
      </c>
      <c r="X353" s="321">
        <v>0</v>
      </c>
      <c r="Y353" s="321">
        <v>0</v>
      </c>
      <c r="Z353" s="321">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0999999999999996" customHeight="1" outlineLevel="2" x14ac:dyDescent="0.2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395</v>
      </c>
      <c r="AR354" s="262"/>
      <c r="AS354" s="250"/>
      <c r="AT354" s="250"/>
      <c r="AU354" s="250"/>
    </row>
    <row r="355" spans="1:47" outlineLevel="1" x14ac:dyDescent="0.25">
      <c r="A355" s="250"/>
      <c r="B355" s="259"/>
      <c r="C355" s="252">
        <f>INT($C$229)+1</f>
        <v>2</v>
      </c>
      <c r="D355" s="275"/>
      <c r="E355" s="330"/>
      <c r="F355" s="330"/>
      <c r="G355" s="275"/>
      <c r="H355" s="333" t="s">
        <v>547</v>
      </c>
      <c r="I355" s="293"/>
      <c r="J355" s="293"/>
      <c r="K355" s="265"/>
      <c r="L355" s="265"/>
      <c r="M355" s="265"/>
      <c r="N355" s="265"/>
      <c r="O355" s="265"/>
      <c r="P355" s="265"/>
      <c r="Q355" s="265"/>
      <c r="R355" s="265"/>
      <c r="S355" s="265"/>
      <c r="T355" s="265"/>
      <c r="U355" s="265"/>
      <c r="V355" s="265"/>
      <c r="W355" s="265"/>
      <c r="X355" s="265"/>
      <c r="Y355" s="265"/>
      <c r="Z355" s="322"/>
      <c r="AA355" s="322"/>
      <c r="AB355" s="322"/>
      <c r="AC355" s="322"/>
      <c r="AD355" s="322"/>
      <c r="AE355" s="322"/>
      <c r="AF355" s="322"/>
      <c r="AG355" s="322"/>
      <c r="AH355" s="322"/>
      <c r="AI355" s="322"/>
      <c r="AJ355" s="322"/>
      <c r="AK355" s="322"/>
      <c r="AL355" s="322"/>
      <c r="AM355" s="322"/>
      <c r="AN355" s="322"/>
      <c r="AO355" s="322"/>
      <c r="AP355" s="322"/>
      <c r="AQ355" s="275"/>
      <c r="AR355" s="262"/>
      <c r="AS355" s="250"/>
      <c r="AT355" s="250"/>
      <c r="AU355" s="250"/>
    </row>
    <row r="356" spans="1:47" ht="5.0999999999999996" customHeight="1" outlineLevel="3" x14ac:dyDescent="0.25">
      <c r="A356" s="250"/>
      <c r="B356" s="259"/>
      <c r="C356" s="252">
        <f>INT($C$229)+3.005</f>
        <v>4.0049999999999999</v>
      </c>
      <c r="D356" s="275" t="s">
        <v>391</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x14ac:dyDescent="0.25">
      <c r="A357" s="250"/>
      <c r="B357" s="259"/>
      <c r="C357" s="252">
        <f>INT($C$229+3)</f>
        <v>4</v>
      </c>
      <c r="D357" s="275"/>
      <c r="E357" s="330"/>
      <c r="F357" s="330"/>
      <c r="G357" s="275"/>
      <c r="H357" s="343"/>
      <c r="I357" s="303" t="s">
        <v>509</v>
      </c>
      <c r="J357" s="303"/>
      <c r="K357" s="280"/>
      <c r="L357" s="280"/>
      <c r="M357" s="280"/>
      <c r="N357" s="303" t="s">
        <v>548</v>
      </c>
      <c r="O357" s="303"/>
      <c r="P357" s="303"/>
      <c r="Q357" s="303"/>
      <c r="R357" s="280"/>
      <c r="S357" s="280"/>
      <c r="T357" s="280"/>
      <c r="U357" s="280"/>
      <c r="V357" s="280" t="s">
        <v>549</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outlineLevel="3" x14ac:dyDescent="0.25">
      <c r="A358" s="250"/>
      <c r="B358" s="259"/>
      <c r="C358" s="252">
        <f t="shared" ref="C358:C365" si="79">INT($C$229)+3</f>
        <v>4</v>
      </c>
      <c r="D358" s="275"/>
      <c r="E358" s="330"/>
      <c r="F358" s="330"/>
      <c r="G358" s="275"/>
      <c r="H358" s="280"/>
      <c r="I358" s="280">
        <v>0</v>
      </c>
      <c r="J358" s="280" t="s">
        <v>531</v>
      </c>
      <c r="K358" s="280"/>
      <c r="L358" s="280"/>
      <c r="M358" s="280"/>
      <c r="N358" s="297">
        <v>1</v>
      </c>
      <c r="O358" s="297">
        <v>1</v>
      </c>
      <c r="P358" s="297">
        <v>1</v>
      </c>
      <c r="Q358" s="297">
        <v>1</v>
      </c>
      <c r="R358" s="280"/>
      <c r="S358" s="280"/>
      <c r="T358" s="280"/>
      <c r="U358" s="280"/>
      <c r="V358" s="280">
        <f t="shared" ref="V358:Y365" si="80">INDEX(i_scan_day,N358+1,0)+17*N$346</f>
        <v>69</v>
      </c>
      <c r="W358" s="280">
        <f t="shared" si="80"/>
        <v>69</v>
      </c>
      <c r="X358" s="280">
        <f t="shared" si="80"/>
        <v>69</v>
      </c>
      <c r="Y358" s="280">
        <f t="shared" si="80"/>
        <v>69</v>
      </c>
      <c r="Z358" s="350">
        <f>R311+V358</f>
        <v>43885</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outlineLevel="3" x14ac:dyDescent="0.25">
      <c r="A359" s="250"/>
      <c r="B359" s="259"/>
      <c r="C359" s="252">
        <f t="shared" si="79"/>
        <v>4</v>
      </c>
      <c r="D359" s="275"/>
      <c r="E359" s="330"/>
      <c r="F359" s="330"/>
      <c r="G359" s="275"/>
      <c r="H359" s="280"/>
      <c r="I359" s="280">
        <v>1</v>
      </c>
      <c r="J359" s="280" t="s">
        <v>532</v>
      </c>
      <c r="K359" s="280"/>
      <c r="L359" s="280"/>
      <c r="M359" s="280"/>
      <c r="N359" s="297">
        <v>1</v>
      </c>
      <c r="O359" s="297">
        <v>1</v>
      </c>
      <c r="P359" s="297">
        <v>1</v>
      </c>
      <c r="Q359" s="297">
        <v>1</v>
      </c>
      <c r="R359" s="280"/>
      <c r="S359" s="280"/>
      <c r="T359" s="280"/>
      <c r="U359" s="280"/>
      <c r="V359" s="280">
        <f t="shared" si="80"/>
        <v>69</v>
      </c>
      <c r="W359" s="280">
        <f t="shared" si="80"/>
        <v>69</v>
      </c>
      <c r="X359" s="280">
        <f t="shared" si="80"/>
        <v>69</v>
      </c>
      <c r="Y359" s="280">
        <f t="shared" si="80"/>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outlineLevel="3" x14ac:dyDescent="0.25">
      <c r="A360" s="250"/>
      <c r="B360" s="259"/>
      <c r="C360" s="252">
        <f t="shared" si="79"/>
        <v>4</v>
      </c>
      <c r="D360" s="275"/>
      <c r="E360" s="330"/>
      <c r="F360" s="330"/>
      <c r="G360" s="275"/>
      <c r="H360" s="280"/>
      <c r="I360" s="280">
        <v>2</v>
      </c>
      <c r="J360" s="280" t="s">
        <v>533</v>
      </c>
      <c r="K360" s="280"/>
      <c r="L360" s="280"/>
      <c r="M360" s="280"/>
      <c r="N360" s="297">
        <v>1</v>
      </c>
      <c r="O360" s="297">
        <v>1</v>
      </c>
      <c r="P360" s="297">
        <v>1</v>
      </c>
      <c r="Q360" s="297">
        <v>1</v>
      </c>
      <c r="R360" s="280"/>
      <c r="S360" s="280"/>
      <c r="T360" s="280"/>
      <c r="U360" s="280"/>
      <c r="V360" s="280">
        <f t="shared" si="80"/>
        <v>69</v>
      </c>
      <c r="W360" s="280">
        <f t="shared" si="80"/>
        <v>69</v>
      </c>
      <c r="X360" s="280">
        <f t="shared" si="80"/>
        <v>69</v>
      </c>
      <c r="Y360" s="280">
        <f t="shared" si="80"/>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outlineLevel="3" x14ac:dyDescent="0.25">
      <c r="A361" s="250"/>
      <c r="B361" s="259"/>
      <c r="C361" s="252">
        <f t="shared" si="79"/>
        <v>4</v>
      </c>
      <c r="D361" s="275"/>
      <c r="E361" s="330"/>
      <c r="F361" s="330"/>
      <c r="G361" s="275"/>
      <c r="H361" s="280"/>
      <c r="I361" s="280">
        <v>3</v>
      </c>
      <c r="J361" s="280" t="s">
        <v>518</v>
      </c>
      <c r="K361" s="280"/>
      <c r="L361" s="280"/>
      <c r="M361" s="280"/>
      <c r="N361" s="297">
        <v>1</v>
      </c>
      <c r="O361" s="297">
        <v>1</v>
      </c>
      <c r="P361" s="297">
        <v>1</v>
      </c>
      <c r="Q361" s="297">
        <v>1</v>
      </c>
      <c r="R361" s="280"/>
      <c r="S361" s="280"/>
      <c r="T361" s="280"/>
      <c r="U361" s="280"/>
      <c r="V361" s="280">
        <f t="shared" si="80"/>
        <v>69</v>
      </c>
      <c r="W361" s="280">
        <f t="shared" si="80"/>
        <v>69</v>
      </c>
      <c r="X361" s="280">
        <f t="shared" si="80"/>
        <v>69</v>
      </c>
      <c r="Y361" s="280">
        <f t="shared" si="80"/>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outlineLevel="3" x14ac:dyDescent="0.25">
      <c r="A362" s="250"/>
      <c r="B362" s="259"/>
      <c r="C362" s="252">
        <f t="shared" si="79"/>
        <v>4</v>
      </c>
      <c r="D362" s="275"/>
      <c r="E362" s="330"/>
      <c r="F362" s="330"/>
      <c r="G362" s="275"/>
      <c r="H362" s="280"/>
      <c r="I362" s="280">
        <v>4</v>
      </c>
      <c r="J362" s="280" t="s">
        <v>519</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outlineLevel="3" x14ac:dyDescent="0.25">
      <c r="A363" s="250"/>
      <c r="B363" s="259"/>
      <c r="C363" s="252">
        <f t="shared" si="79"/>
        <v>4</v>
      </c>
      <c r="D363" s="275"/>
      <c r="E363" s="330"/>
      <c r="F363" s="330"/>
      <c r="G363" s="275"/>
      <c r="H363" s="280"/>
      <c r="I363" s="280">
        <v>5</v>
      </c>
      <c r="J363" s="280" t="s">
        <v>520</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outlineLevel="3" x14ac:dyDescent="0.25">
      <c r="A364" s="250"/>
      <c r="B364" s="259"/>
      <c r="C364" s="252">
        <f t="shared" si="79"/>
        <v>4</v>
      </c>
      <c r="D364" s="275"/>
      <c r="E364" s="330"/>
      <c r="F364" s="330"/>
      <c r="G364" s="275"/>
      <c r="H364" s="280"/>
      <c r="I364" s="280">
        <v>6</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outlineLevel="3" x14ac:dyDescent="0.25">
      <c r="A365" s="250"/>
      <c r="B365" s="259"/>
      <c r="C365" s="252">
        <f t="shared" si="79"/>
        <v>4</v>
      </c>
      <c r="D365" s="275"/>
      <c r="E365" s="330"/>
      <c r="F365" s="330"/>
      <c r="G365" s="275"/>
      <c r="H365" s="280"/>
      <c r="I365" s="280">
        <v>7</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0999999999999996" customHeight="1" outlineLevel="2" x14ac:dyDescent="0.2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395</v>
      </c>
      <c r="AR366" s="262"/>
      <c r="AS366" s="250"/>
      <c r="AT366" s="250"/>
      <c r="AU366" s="250"/>
    </row>
    <row r="367" spans="1:47" outlineLevel="2" x14ac:dyDescent="0.25">
      <c r="A367" s="250"/>
      <c r="B367" s="259"/>
      <c r="C367" s="252">
        <f>INT($C$229+3)</f>
        <v>4</v>
      </c>
      <c r="D367" s="275"/>
      <c r="E367" s="330"/>
      <c r="F367" s="330"/>
      <c r="G367" s="275"/>
      <c r="H367" s="343"/>
      <c r="I367" s="303" t="s">
        <v>509</v>
      </c>
      <c r="J367" s="303"/>
      <c r="K367" s="280"/>
      <c r="L367" s="280"/>
      <c r="M367" s="280"/>
      <c r="N367" s="303" t="s">
        <v>801</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outlineLevel="3" x14ac:dyDescent="0.25">
      <c r="A368" s="250"/>
      <c r="B368" s="259"/>
      <c r="C368" s="252">
        <f t="shared" ref="C368:C375" si="81">INT($C$229)+3</f>
        <v>4</v>
      </c>
      <c r="D368" s="275"/>
      <c r="E368" s="330"/>
      <c r="F368" s="330"/>
      <c r="G368" s="275"/>
      <c r="H368" s="280"/>
      <c r="I368" s="280">
        <v>0</v>
      </c>
      <c r="J368" s="280" t="s">
        <v>531</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outlineLevel="3" x14ac:dyDescent="0.25">
      <c r="A369" s="250"/>
      <c r="B369" s="259"/>
      <c r="C369" s="252">
        <f t="shared" si="81"/>
        <v>4</v>
      </c>
      <c r="D369" s="275"/>
      <c r="E369" s="330"/>
      <c r="F369" s="330"/>
      <c r="G369" s="275"/>
      <c r="H369" s="280"/>
      <c r="I369" s="280">
        <v>1</v>
      </c>
      <c r="J369" s="280" t="s">
        <v>532</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outlineLevel="3" x14ac:dyDescent="0.25">
      <c r="A370" s="250"/>
      <c r="B370" s="259"/>
      <c r="C370" s="252">
        <f t="shared" si="81"/>
        <v>4</v>
      </c>
      <c r="D370" s="275"/>
      <c r="E370" s="330"/>
      <c r="F370" s="330"/>
      <c r="G370" s="275"/>
      <c r="H370" s="280"/>
      <c r="I370" s="280">
        <v>2</v>
      </c>
      <c r="J370" s="280" t="s">
        <v>533</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outlineLevel="3" x14ac:dyDescent="0.25">
      <c r="A371" s="250"/>
      <c r="B371" s="259"/>
      <c r="C371" s="252">
        <f t="shared" si="81"/>
        <v>4</v>
      </c>
      <c r="D371" s="275"/>
      <c r="E371" s="330"/>
      <c r="F371" s="330"/>
      <c r="G371" s="275"/>
      <c r="H371" s="280"/>
      <c r="I371" s="280">
        <v>3</v>
      </c>
      <c r="J371" s="280" t="s">
        <v>518</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outlineLevel="3" x14ac:dyDescent="0.25">
      <c r="A372" s="250"/>
      <c r="B372" s="259"/>
      <c r="C372" s="252">
        <f t="shared" si="81"/>
        <v>4</v>
      </c>
      <c r="D372" s="275"/>
      <c r="E372" s="330"/>
      <c r="F372" s="330"/>
      <c r="G372" s="275"/>
      <c r="H372" s="280"/>
      <c r="I372" s="280">
        <v>4</v>
      </c>
      <c r="J372" s="280" t="s">
        <v>519</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outlineLevel="3" x14ac:dyDescent="0.25">
      <c r="A373" s="250"/>
      <c r="B373" s="259"/>
      <c r="C373" s="252">
        <f t="shared" si="81"/>
        <v>4</v>
      </c>
      <c r="D373" s="275"/>
      <c r="E373" s="330"/>
      <c r="F373" s="330"/>
      <c r="G373" s="275"/>
      <c r="H373" s="280"/>
      <c r="I373" s="280">
        <v>5</v>
      </c>
      <c r="J373" s="280" t="s">
        <v>520</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outlineLevel="3" x14ac:dyDescent="0.25">
      <c r="A374" s="250"/>
      <c r="B374" s="259"/>
      <c r="C374" s="252">
        <f t="shared" si="81"/>
        <v>4</v>
      </c>
      <c r="D374" s="275"/>
      <c r="E374" s="330"/>
      <c r="F374" s="330"/>
      <c r="G374" s="275"/>
      <c r="H374" s="280"/>
      <c r="I374" s="280">
        <v>6</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outlineLevel="3" x14ac:dyDescent="0.25">
      <c r="A375" s="250"/>
      <c r="B375" s="259"/>
      <c r="C375" s="252">
        <f t="shared" si="81"/>
        <v>4</v>
      </c>
      <c r="D375" s="275"/>
      <c r="E375" s="330"/>
      <c r="F375" s="330"/>
      <c r="G375" s="275"/>
      <c r="H375" s="280"/>
      <c r="I375" s="280">
        <v>7</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0999999999999996" customHeight="1" outlineLevel="2" x14ac:dyDescent="0.2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395</v>
      </c>
      <c r="AR376" s="262"/>
      <c r="AS376" s="250"/>
      <c r="AT376" s="250"/>
      <c r="AU376" s="250"/>
    </row>
    <row r="377" spans="1:47" outlineLevel="2" x14ac:dyDescent="0.25">
      <c r="A377" s="250"/>
      <c r="B377" s="259"/>
      <c r="C377" s="252">
        <f>INT($C$229+3)</f>
        <v>4</v>
      </c>
      <c r="D377" s="275"/>
      <c r="E377" s="330"/>
      <c r="F377" s="330"/>
      <c r="G377" s="275"/>
      <c r="H377" s="343"/>
      <c r="I377" s="303" t="s">
        <v>509</v>
      </c>
      <c r="J377" s="303"/>
      <c r="K377" s="280"/>
      <c r="L377" s="280"/>
      <c r="M377" s="280"/>
      <c r="N377" s="303" t="s">
        <v>550</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outlineLevel="3" x14ac:dyDescent="0.25">
      <c r="A378" s="250"/>
      <c r="B378" s="259"/>
      <c r="C378" s="252">
        <f t="shared" ref="C378:C385" si="82">INT($C$229)+3</f>
        <v>4</v>
      </c>
      <c r="D378" s="275"/>
      <c r="E378" s="330"/>
      <c r="F378" s="330"/>
      <c r="G378" s="275"/>
      <c r="H378" s="280"/>
      <c r="I378" s="280">
        <v>0</v>
      </c>
      <c r="J378" s="280" t="s">
        <v>531</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outlineLevel="3" x14ac:dyDescent="0.25">
      <c r="A379" s="250"/>
      <c r="B379" s="259"/>
      <c r="C379" s="252">
        <f t="shared" si="82"/>
        <v>4</v>
      </c>
      <c r="D379" s="275"/>
      <c r="E379" s="330"/>
      <c r="F379" s="330"/>
      <c r="G379" s="275"/>
      <c r="H379" s="280"/>
      <c r="I379" s="280">
        <v>1</v>
      </c>
      <c r="J379" s="280" t="s">
        <v>532</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outlineLevel="3" x14ac:dyDescent="0.25">
      <c r="A380" s="250"/>
      <c r="B380" s="259"/>
      <c r="C380" s="252">
        <f t="shared" si="82"/>
        <v>4</v>
      </c>
      <c r="D380" s="275"/>
      <c r="E380" s="330"/>
      <c r="F380" s="330"/>
      <c r="G380" s="275"/>
      <c r="H380" s="280"/>
      <c r="I380" s="280">
        <v>2</v>
      </c>
      <c r="J380" s="280" t="s">
        <v>533</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outlineLevel="3" x14ac:dyDescent="0.25">
      <c r="A381" s="250"/>
      <c r="B381" s="259"/>
      <c r="C381" s="252">
        <f t="shared" si="82"/>
        <v>4</v>
      </c>
      <c r="D381" s="275"/>
      <c r="E381" s="330"/>
      <c r="F381" s="330"/>
      <c r="G381" s="275"/>
      <c r="H381" s="280"/>
      <c r="I381" s="280">
        <v>3</v>
      </c>
      <c r="J381" s="280" t="s">
        <v>518</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outlineLevel="3" x14ac:dyDescent="0.25">
      <c r="A382" s="250"/>
      <c r="B382" s="259"/>
      <c r="C382" s="252">
        <f t="shared" si="82"/>
        <v>4</v>
      </c>
      <c r="D382" s="275"/>
      <c r="E382" s="330"/>
      <c r="F382" s="330"/>
      <c r="G382" s="275"/>
      <c r="H382" s="280"/>
      <c r="I382" s="280">
        <v>4</v>
      </c>
      <c r="J382" s="280" t="s">
        <v>519</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outlineLevel="3" x14ac:dyDescent="0.25">
      <c r="A383" s="250"/>
      <c r="B383" s="259"/>
      <c r="C383" s="252">
        <f t="shared" si="82"/>
        <v>4</v>
      </c>
      <c r="D383" s="275"/>
      <c r="E383" s="330"/>
      <c r="F383" s="330"/>
      <c r="G383" s="275"/>
      <c r="H383" s="280"/>
      <c r="I383" s="280">
        <v>5</v>
      </c>
      <c r="J383" s="280" t="s">
        <v>520</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outlineLevel="3" x14ac:dyDescent="0.25">
      <c r="A384" s="250"/>
      <c r="B384" s="259"/>
      <c r="C384" s="252">
        <f t="shared" si="82"/>
        <v>4</v>
      </c>
      <c r="D384" s="275"/>
      <c r="E384" s="330"/>
      <c r="F384" s="330"/>
      <c r="G384" s="275"/>
      <c r="H384" s="280"/>
      <c r="I384" s="280">
        <v>6</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outlineLevel="3" x14ac:dyDescent="0.25">
      <c r="A385" s="250"/>
      <c r="B385" s="259"/>
      <c r="C385" s="252">
        <f t="shared" si="82"/>
        <v>4</v>
      </c>
      <c r="D385" s="275"/>
      <c r="E385" s="330"/>
      <c r="F385" s="330"/>
      <c r="G385" s="275"/>
      <c r="H385" s="280"/>
      <c r="I385" s="280">
        <v>7</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0999999999999996" customHeight="1" outlineLevel="2" x14ac:dyDescent="0.2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395</v>
      </c>
      <c r="AR386" s="262"/>
      <c r="AS386" s="250"/>
      <c r="AT386" s="250"/>
      <c r="AU386" s="250"/>
    </row>
    <row r="387" spans="1:47" outlineLevel="2" x14ac:dyDescent="0.25">
      <c r="A387" s="250"/>
      <c r="B387" s="259"/>
      <c r="C387" s="252">
        <f t="shared" ref="C387:C392" si="83">INT($C$229)+3</f>
        <v>4</v>
      </c>
      <c r="D387" s="275"/>
      <c r="E387" s="330"/>
      <c r="F387" s="330"/>
      <c r="G387" s="275"/>
      <c r="H387" s="280" t="s">
        <v>1025</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x14ac:dyDescent="0.25">
      <c r="A388" s="250"/>
      <c r="B388" s="259"/>
      <c r="C388" s="252">
        <f t="shared" si="83"/>
        <v>4</v>
      </c>
      <c r="D388" s="275"/>
      <c r="E388" s="330"/>
      <c r="F388" s="330"/>
      <c r="G388" s="275"/>
      <c r="H388" s="280" t="s">
        <v>551</v>
      </c>
      <c r="I388" s="317">
        <v>55</v>
      </c>
      <c r="J388" s="280" t="s">
        <v>552</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outlineLevel="3" x14ac:dyDescent="0.25">
      <c r="A389" s="250"/>
      <c r="B389" s="259"/>
      <c r="C389" s="252">
        <f t="shared" si="83"/>
        <v>4</v>
      </c>
      <c r="D389" s="275"/>
      <c r="E389" s="330"/>
      <c r="F389" s="330"/>
      <c r="G389" s="275"/>
      <c r="H389" s="280" t="s">
        <v>553</v>
      </c>
      <c r="I389" s="54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outlineLevel="3" x14ac:dyDescent="0.25">
      <c r="A390" s="250"/>
      <c r="B390" s="259"/>
      <c r="C390" s="252">
        <f t="shared" si="83"/>
        <v>4</v>
      </c>
      <c r="D390" s="275"/>
      <c r="E390" s="330"/>
      <c r="F390" s="330"/>
      <c r="G390" s="275"/>
      <c r="H390" s="280" t="s">
        <v>554</v>
      </c>
      <c r="I390" s="54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3" x14ac:dyDescent="0.25">
      <c r="A391" s="250"/>
      <c r="B391" s="259"/>
      <c r="C391" s="252">
        <f t="shared" si="83"/>
        <v>4</v>
      </c>
      <c r="D391" s="275"/>
      <c r="E391" s="330"/>
      <c r="F391" s="330"/>
      <c r="G391" s="275"/>
      <c r="H391" s="280" t="s">
        <v>555</v>
      </c>
      <c r="I391" s="54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outlineLevel="3" x14ac:dyDescent="0.25">
      <c r="A392" s="250"/>
      <c r="B392" s="259"/>
      <c r="C392" s="252">
        <f t="shared" si="83"/>
        <v>4</v>
      </c>
      <c r="D392" s="275"/>
      <c r="E392" s="330"/>
      <c r="F392" s="330"/>
      <c r="G392" s="275"/>
      <c r="H392" s="280" t="s">
        <v>556</v>
      </c>
      <c r="I392" s="54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outlineLevel="3" x14ac:dyDescent="0.25">
      <c r="A393" s="250"/>
      <c r="B393" s="259"/>
      <c r="C393" s="252">
        <v>4</v>
      </c>
      <c r="D393" s="275"/>
      <c r="E393" s="330"/>
      <c r="F393" s="330"/>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outlineLevel="3" x14ac:dyDescent="0.25">
      <c r="A394" s="250"/>
      <c r="B394" s="259"/>
      <c r="C394" s="252">
        <v>4</v>
      </c>
      <c r="D394" s="275"/>
      <c r="E394" s="330"/>
      <c r="F394" s="330"/>
      <c r="G394" s="275"/>
      <c r="H394" s="280" t="s">
        <v>964</v>
      </c>
      <c r="I394" s="280"/>
      <c r="J394" s="280"/>
      <c r="K394" s="280"/>
      <c r="L394" s="280" t="s">
        <v>557</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outlineLevel="3" x14ac:dyDescent="0.25">
      <c r="A395" s="250"/>
      <c r="B395" s="259"/>
      <c r="C395" s="252"/>
      <c r="D395" s="275"/>
      <c r="E395" s="330"/>
      <c r="F395" s="330"/>
      <c r="G395" s="275"/>
      <c r="H395" s="380"/>
      <c r="I395" s="280" t="s">
        <v>956</v>
      </c>
      <c r="J395" s="280" t="s">
        <v>957</v>
      </c>
      <c r="K395" s="651"/>
      <c r="L395" s="296" t="s">
        <v>558</v>
      </c>
      <c r="M395" s="296" t="s">
        <v>959</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customHeight="1" outlineLevel="3" x14ac:dyDescent="0.25">
      <c r="A396" s="250"/>
      <c r="B396" s="259"/>
      <c r="C396" s="252">
        <f t="shared" ref="C396:C409" si="84">INT($C$229)+3</f>
        <v>4</v>
      </c>
      <c r="D396" s="275"/>
      <c r="E396" s="330"/>
      <c r="F396" s="330"/>
      <c r="G396" s="275"/>
      <c r="H396" s="282" t="s">
        <v>958</v>
      </c>
      <c r="I396" s="381" t="b">
        <v>0</v>
      </c>
      <c r="J396" s="297" t="b">
        <v>0</v>
      </c>
      <c r="K396" s="280"/>
      <c r="L396" s="301">
        <f>IF($I396,0,IF($J396,1,0.5))</f>
        <v>0.5</v>
      </c>
      <c r="M396" s="312">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customHeight="1" outlineLevel="3" x14ac:dyDescent="0.25">
      <c r="A397" s="250"/>
      <c r="B397" s="259"/>
      <c r="C397" s="252">
        <f t="shared" si="84"/>
        <v>4</v>
      </c>
      <c r="D397" s="275"/>
      <c r="E397" s="330"/>
      <c r="F397" s="330"/>
      <c r="G397" s="275"/>
      <c r="H397" s="282" t="s">
        <v>532</v>
      </c>
      <c r="I397" s="381" t="b">
        <v>0</v>
      </c>
      <c r="J397" s="297" t="b">
        <v>0</v>
      </c>
      <c r="K397" s="280"/>
      <c r="L397" s="312">
        <f>IF($I397,0,IF($J397,1,1))</f>
        <v>1</v>
      </c>
      <c r="M397" s="312">
        <f t="shared" ref="M397:M403" si="85">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customHeight="1" outlineLevel="3" x14ac:dyDescent="0.25">
      <c r="A398" s="250"/>
      <c r="B398" s="259"/>
      <c r="C398" s="252">
        <f t="shared" si="84"/>
        <v>4</v>
      </c>
      <c r="D398" s="275"/>
      <c r="E398" s="330"/>
      <c r="F398" s="330"/>
      <c r="G398" s="275"/>
      <c r="H398" s="282" t="s">
        <v>533</v>
      </c>
      <c r="I398" s="381" t="b">
        <v>0</v>
      </c>
      <c r="J398" s="297" t="b">
        <v>0</v>
      </c>
      <c r="K398" s="280"/>
      <c r="L398" s="312">
        <f t="shared" ref="L398:L403" si="86">IF($I398,0,IF($J398,1,1))</f>
        <v>1</v>
      </c>
      <c r="M398" s="312">
        <f t="shared" si="85"/>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customHeight="1" outlineLevel="3" x14ac:dyDescent="0.25">
      <c r="A399" s="250"/>
      <c r="B399" s="259"/>
      <c r="C399" s="252">
        <f t="shared" si="84"/>
        <v>4</v>
      </c>
      <c r="D399" s="275"/>
      <c r="E399" s="330"/>
      <c r="F399" s="330"/>
      <c r="G399" s="275"/>
      <c r="H399" s="282" t="s">
        <v>518</v>
      </c>
      <c r="I399" s="381" t="b">
        <v>0</v>
      </c>
      <c r="J399" s="297" t="b">
        <v>0</v>
      </c>
      <c r="K399" s="280"/>
      <c r="L399" s="312">
        <f t="shared" si="86"/>
        <v>1</v>
      </c>
      <c r="M399" s="312">
        <f t="shared" si="85"/>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customHeight="1" outlineLevel="3" x14ac:dyDescent="0.25">
      <c r="A400" s="250"/>
      <c r="B400" s="259"/>
      <c r="C400" s="252">
        <f t="shared" si="84"/>
        <v>4</v>
      </c>
      <c r="D400" s="275"/>
      <c r="E400" s="330"/>
      <c r="F400" s="330"/>
      <c r="G400" s="275"/>
      <c r="H400" s="282" t="s">
        <v>519</v>
      </c>
      <c r="I400" s="381" t="b">
        <v>0</v>
      </c>
      <c r="J400" s="297" t="b">
        <v>0</v>
      </c>
      <c r="K400" s="280"/>
      <c r="L400" s="312">
        <f t="shared" si="86"/>
        <v>1</v>
      </c>
      <c r="M400" s="312">
        <f t="shared" si="85"/>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customHeight="1" outlineLevel="3" x14ac:dyDescent="0.25">
      <c r="A401" s="250"/>
      <c r="B401" s="259"/>
      <c r="C401" s="252">
        <f t="shared" si="84"/>
        <v>4</v>
      </c>
      <c r="D401" s="275"/>
      <c r="E401" s="330"/>
      <c r="F401" s="330"/>
      <c r="G401" s="275"/>
      <c r="H401" s="282" t="s">
        <v>520</v>
      </c>
      <c r="I401" s="381" t="b">
        <v>0</v>
      </c>
      <c r="J401" s="297" t="b">
        <v>0</v>
      </c>
      <c r="K401" s="280"/>
      <c r="L401" s="312">
        <f t="shared" si="86"/>
        <v>1</v>
      </c>
      <c r="M401" s="312">
        <f t="shared" si="85"/>
        <v>1</v>
      </c>
      <c r="N401" s="280"/>
      <c r="O401" s="347"/>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customHeight="1" outlineLevel="3" x14ac:dyDescent="0.25">
      <c r="A402" s="250"/>
      <c r="B402" s="259"/>
      <c r="C402" s="252">
        <f t="shared" si="84"/>
        <v>4</v>
      </c>
      <c r="D402" s="275"/>
      <c r="E402" s="330"/>
      <c r="F402" s="330"/>
      <c r="G402" s="275"/>
      <c r="H402" s="282" t="s">
        <v>521</v>
      </c>
      <c r="I402" s="381" t="b">
        <v>0</v>
      </c>
      <c r="J402" s="297" t="b">
        <v>0</v>
      </c>
      <c r="K402" s="280"/>
      <c r="L402" s="312">
        <f t="shared" si="86"/>
        <v>1</v>
      </c>
      <c r="M402" s="312">
        <f t="shared" si="85"/>
        <v>1</v>
      </c>
      <c r="N402" s="348"/>
      <c r="O402" s="569"/>
      <c r="P402" s="862" t="s">
        <v>895</v>
      </c>
      <c r="Q402" s="862"/>
      <c r="R402" s="862"/>
      <c r="S402" s="862"/>
      <c r="T402" s="862"/>
      <c r="U402" s="862"/>
      <c r="V402" s="862"/>
      <c r="W402" s="862"/>
      <c r="X402" s="862"/>
      <c r="Y402" s="862"/>
      <c r="Z402" s="863"/>
      <c r="AA402" s="365"/>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customHeight="1" outlineLevel="3" x14ac:dyDescent="0.25">
      <c r="A403" s="250"/>
      <c r="B403" s="259"/>
      <c r="C403" s="252">
        <f t="shared" si="84"/>
        <v>4</v>
      </c>
      <c r="D403" s="275"/>
      <c r="E403" s="330"/>
      <c r="F403" s="330"/>
      <c r="G403" s="275"/>
      <c r="H403" s="282" t="s">
        <v>522</v>
      </c>
      <c r="I403" s="381" t="b">
        <v>0</v>
      </c>
      <c r="J403" s="297" t="b">
        <v>0</v>
      </c>
      <c r="K403" s="280"/>
      <c r="L403" s="312">
        <f t="shared" si="86"/>
        <v>1</v>
      </c>
      <c r="M403" s="312">
        <f t="shared" si="85"/>
        <v>1</v>
      </c>
      <c r="N403" s="348"/>
      <c r="O403" s="569"/>
      <c r="P403" s="864"/>
      <c r="Q403" s="864"/>
      <c r="R403" s="864"/>
      <c r="S403" s="864"/>
      <c r="T403" s="864"/>
      <c r="U403" s="864"/>
      <c r="V403" s="864"/>
      <c r="W403" s="864"/>
      <c r="X403" s="864"/>
      <c r="Y403" s="864"/>
      <c r="Z403" s="865"/>
      <c r="AA403" s="365"/>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customHeight="1" outlineLevel="3" x14ac:dyDescent="0.25">
      <c r="A404" s="250"/>
      <c r="B404" s="259"/>
      <c r="C404" s="252">
        <f t="shared" si="84"/>
        <v>4</v>
      </c>
      <c r="D404" s="275"/>
      <c r="E404" s="330"/>
      <c r="F404" s="330"/>
      <c r="G404" s="275"/>
      <c r="H404" s="347"/>
      <c r="I404" s="347"/>
      <c r="J404" s="347"/>
      <c r="K404" s="347"/>
      <c r="L404" s="347"/>
      <c r="M404" s="347"/>
      <c r="N404" s="515"/>
      <c r="O404" s="570"/>
      <c r="P404" s="864"/>
      <c r="Q404" s="864"/>
      <c r="R404" s="864"/>
      <c r="S404" s="864"/>
      <c r="T404" s="864"/>
      <c r="U404" s="864"/>
      <c r="V404" s="864"/>
      <c r="W404" s="864"/>
      <c r="X404" s="864"/>
      <c r="Y404" s="864"/>
      <c r="Z404" s="865"/>
      <c r="AA404" s="365"/>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customHeight="1" outlineLevel="3" x14ac:dyDescent="0.25">
      <c r="A405" s="250"/>
      <c r="B405" s="259"/>
      <c r="C405" s="252">
        <f t="shared" si="84"/>
        <v>4</v>
      </c>
      <c r="D405" s="275"/>
      <c r="E405" s="330"/>
      <c r="F405" s="330"/>
      <c r="G405" s="275"/>
      <c r="H405" s="430" t="s">
        <v>559</v>
      </c>
      <c r="I405" s="430"/>
      <c r="J405" s="430"/>
      <c r="K405" s="430"/>
      <c r="L405" s="430"/>
      <c r="M405" s="430"/>
      <c r="N405" s="430"/>
      <c r="O405" s="568"/>
      <c r="P405" s="864"/>
      <c r="Q405" s="864"/>
      <c r="R405" s="864"/>
      <c r="S405" s="864"/>
      <c r="T405" s="864"/>
      <c r="U405" s="864"/>
      <c r="V405" s="864"/>
      <c r="W405" s="864"/>
      <c r="X405" s="864"/>
      <c r="Y405" s="864"/>
      <c r="Z405" s="865"/>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outlineLevel="3" x14ac:dyDescent="0.25">
      <c r="A406" s="250"/>
      <c r="B406" s="259"/>
      <c r="C406" s="252">
        <f t="shared" si="84"/>
        <v>4</v>
      </c>
      <c r="D406" s="275"/>
      <c r="E406" s="330"/>
      <c r="F406" s="330"/>
      <c r="G406" s="275"/>
      <c r="H406" s="348"/>
      <c r="I406" s="382"/>
      <c r="J406" s="382"/>
      <c r="K406" s="383" t="s">
        <v>560</v>
      </c>
      <c r="L406" s="302"/>
      <c r="M406" s="302"/>
      <c r="N406" s="384"/>
      <c r="O406" s="566"/>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outlineLevel="3" x14ac:dyDescent="0.25">
      <c r="A407" s="250"/>
      <c r="B407" s="259"/>
      <c r="C407" s="252">
        <f t="shared" si="84"/>
        <v>4</v>
      </c>
      <c r="D407" s="275"/>
      <c r="E407" s="330"/>
      <c r="F407" s="330"/>
      <c r="G407" s="275"/>
      <c r="H407" s="348"/>
      <c r="I407" s="385" t="s">
        <v>539</v>
      </c>
      <c r="J407" s="385" t="s">
        <v>561</v>
      </c>
      <c r="K407" s="386" t="s">
        <v>562</v>
      </c>
      <c r="L407" s="296" t="s">
        <v>563</v>
      </c>
      <c r="M407" s="296" t="s">
        <v>564</v>
      </c>
      <c r="N407" s="387" t="s">
        <v>539</v>
      </c>
      <c r="O407" s="567"/>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outlineLevel="3" x14ac:dyDescent="0.25">
      <c r="A408" s="250"/>
      <c r="B408" s="259"/>
      <c r="C408" s="252">
        <f t="shared" si="84"/>
        <v>4</v>
      </c>
      <c r="D408" s="275"/>
      <c r="E408" s="330"/>
      <c r="F408" s="330"/>
      <c r="G408" s="275"/>
      <c r="H408" s="388" t="s">
        <v>426</v>
      </c>
      <c r="I408" s="381" t="b">
        <v>1</v>
      </c>
      <c r="J408" s="381" t="b">
        <v>1</v>
      </c>
      <c r="K408" s="386" t="b">
        <v>0</v>
      </c>
      <c r="L408" s="297" t="b">
        <v>1</v>
      </c>
      <c r="M408" s="297" t="b">
        <v>1</v>
      </c>
      <c r="N408" s="389" t="b">
        <v>1</v>
      </c>
      <c r="O408" s="567"/>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outlineLevel="3" x14ac:dyDescent="0.25">
      <c r="A409" s="250"/>
      <c r="B409" s="259"/>
      <c r="C409" s="252">
        <f t="shared" si="84"/>
        <v>4</v>
      </c>
      <c r="D409" s="275"/>
      <c r="E409" s="330"/>
      <c r="F409" s="330"/>
      <c r="G409" s="275"/>
      <c r="H409" s="388" t="s">
        <v>428</v>
      </c>
      <c r="I409" s="381" t="b">
        <v>1</v>
      </c>
      <c r="J409" s="381" t="b">
        <v>1</v>
      </c>
      <c r="K409" s="386" t="b">
        <v>0</v>
      </c>
      <c r="L409" s="297" t="b">
        <v>1</v>
      </c>
      <c r="M409" s="297" t="b">
        <v>1</v>
      </c>
      <c r="N409" s="389" t="b">
        <v>1</v>
      </c>
      <c r="O409" s="567"/>
      <c r="P409" s="866"/>
      <c r="Q409" s="866"/>
      <c r="R409" s="866"/>
      <c r="S409" s="866"/>
      <c r="T409" s="866"/>
      <c r="U409" s="866"/>
      <c r="V409" s="866"/>
      <c r="W409" s="866"/>
      <c r="X409" s="866"/>
      <c r="Y409" s="866"/>
      <c r="Z409" s="867"/>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0999999999999996" customHeight="1" outlineLevel="2" x14ac:dyDescent="0.2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395</v>
      </c>
      <c r="AR410" s="262"/>
      <c r="AS410" s="250"/>
      <c r="AT410" s="250"/>
      <c r="AU410" s="250"/>
    </row>
    <row r="411" spans="1:47" outlineLevel="1" x14ac:dyDescent="0.25">
      <c r="A411" s="250"/>
      <c r="B411" s="259"/>
      <c r="C411" s="252">
        <f>INT($C$229)+1</f>
        <v>2</v>
      </c>
      <c r="D411" s="275"/>
      <c r="E411" s="330"/>
      <c r="F411" s="330"/>
      <c r="G411" s="275"/>
      <c r="H411" s="333" t="s">
        <v>881</v>
      </c>
      <c r="I411" s="293"/>
      <c r="J411" s="293"/>
      <c r="K411" s="265"/>
      <c r="L411" s="265"/>
      <c r="M411" s="265"/>
      <c r="N411" s="265"/>
      <c r="O411" s="265"/>
      <c r="P411" s="265"/>
      <c r="Q411" s="265"/>
      <c r="R411" s="265"/>
      <c r="S411" s="265"/>
      <c r="T411" s="265"/>
      <c r="U411" s="265"/>
      <c r="V411" s="265"/>
      <c r="W411" s="265"/>
      <c r="X411" s="265"/>
      <c r="Y411" s="265"/>
      <c r="Z411" s="322"/>
      <c r="AA411" s="322"/>
      <c r="AB411" s="322"/>
      <c r="AC411" s="322"/>
      <c r="AD411" s="322"/>
      <c r="AE411" s="322"/>
      <c r="AF411" s="322"/>
      <c r="AG411" s="322"/>
      <c r="AH411" s="322"/>
      <c r="AI411" s="322"/>
      <c r="AJ411" s="322"/>
      <c r="AK411" s="322"/>
      <c r="AL411" s="322"/>
      <c r="AM411" s="322"/>
      <c r="AN411" s="322"/>
      <c r="AO411" s="322"/>
      <c r="AP411" s="322"/>
      <c r="AQ411" s="275"/>
      <c r="AR411" s="262"/>
      <c r="AS411" s="250"/>
      <c r="AT411" s="250"/>
      <c r="AU411" s="250"/>
    </row>
    <row r="412" spans="1:47" ht="5.0999999999999996" customHeight="1" outlineLevel="3" x14ac:dyDescent="0.25">
      <c r="A412" s="250"/>
      <c r="B412" s="259"/>
      <c r="C412" s="252">
        <f>INT($C$229)+3.005</f>
        <v>4.0049999999999999</v>
      </c>
      <c r="D412" s="275" t="s">
        <v>391</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x14ac:dyDescent="0.25">
      <c r="A413" s="250"/>
      <c r="B413" s="259"/>
      <c r="C413" s="252">
        <f>INT($C$229)+2</f>
        <v>3</v>
      </c>
      <c r="D413" s="275"/>
      <c r="E413" s="330"/>
      <c r="F413" s="330"/>
      <c r="G413" s="275"/>
      <c r="H413" s="343" t="s">
        <v>566</v>
      </c>
      <c r="I413" s="303" t="s">
        <v>567</v>
      </c>
      <c r="J413" s="390"/>
      <c r="K413" s="303" t="s">
        <v>788</v>
      </c>
      <c r="L413" s="303"/>
      <c r="M413" s="303"/>
      <c r="N413" s="303" t="s">
        <v>789</v>
      </c>
      <c r="O413" s="303"/>
      <c r="P413" s="303"/>
      <c r="Q413" s="303"/>
      <c r="R413" s="303" t="s">
        <v>1031</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outlineLevel="3" x14ac:dyDescent="0.25">
      <c r="A414" s="250"/>
      <c r="B414" s="259"/>
      <c r="C414" s="252">
        <f t="shared" ref="C414:C424" si="87">INT($C$229)+3</f>
        <v>4</v>
      </c>
      <c r="D414" s="275"/>
      <c r="E414" s="330"/>
      <c r="F414" s="330"/>
      <c r="G414" s="275"/>
      <c r="H414" s="296" t="str">
        <f>H$248</f>
        <v>Aut</v>
      </c>
      <c r="I414" s="302">
        <v>0</v>
      </c>
      <c r="J414" s="302"/>
      <c r="K414" s="280"/>
      <c r="L414" s="280"/>
      <c r="M414" s="296"/>
      <c r="N414" s="280"/>
      <c r="O414" s="280"/>
      <c r="P414" s="280"/>
      <c r="Q414" s="280"/>
      <c r="R414" s="297">
        <v>14</v>
      </c>
      <c r="S414" s="297">
        <v>14</v>
      </c>
      <c r="T414" s="297">
        <v>14</v>
      </c>
      <c r="U414" s="297">
        <v>14</v>
      </c>
      <c r="V414" s="280" t="s">
        <v>790</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outlineLevel="3" x14ac:dyDescent="0.25">
      <c r="A415" s="250"/>
      <c r="B415" s="259"/>
      <c r="C415" s="252">
        <f t="shared" si="87"/>
        <v>4</v>
      </c>
      <c r="D415" s="275"/>
      <c r="E415" s="330"/>
      <c r="F415" s="330"/>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outlineLevel="3" x14ac:dyDescent="0.25">
      <c r="A416" s="250"/>
      <c r="B416" s="259"/>
      <c r="C416" s="252">
        <f t="shared" si="87"/>
        <v>4</v>
      </c>
      <c r="D416" s="275"/>
      <c r="E416" s="330"/>
      <c r="F416" s="330"/>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outlineLevel="3" x14ac:dyDescent="0.25">
      <c r="A417" s="250"/>
      <c r="B417" s="259"/>
      <c r="C417" s="252">
        <f t="shared" si="87"/>
        <v>4</v>
      </c>
      <c r="D417" s="275"/>
      <c r="E417" s="330"/>
      <c r="F417" s="330"/>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outlineLevel="3" x14ac:dyDescent="0.25">
      <c r="A418" s="250"/>
      <c r="B418" s="259"/>
      <c r="C418" s="252">
        <f t="shared" si="87"/>
        <v>4</v>
      </c>
      <c r="D418" s="275"/>
      <c r="E418" s="330"/>
      <c r="F418" s="330"/>
      <c r="G418" s="275"/>
      <c r="H418" s="296" t="str">
        <f>H$248</f>
        <v>Aut</v>
      </c>
      <c r="I418" s="302">
        <v>1</v>
      </c>
      <c r="J418" s="302"/>
      <c r="K418" s="280"/>
      <c r="L418" s="280"/>
      <c r="M418" s="280"/>
      <c r="N418" s="280"/>
      <c r="O418" s="280"/>
      <c r="P418" s="280"/>
      <c r="Q418" s="280"/>
      <c r="R418" s="297">
        <f>134-28</f>
        <v>106</v>
      </c>
      <c r="S418" s="297">
        <f t="shared" ref="S418:U420" si="88">134-28</f>
        <v>106</v>
      </c>
      <c r="T418" s="297">
        <f t="shared" si="88"/>
        <v>106</v>
      </c>
      <c r="U418" s="297">
        <f t="shared" si="88"/>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outlineLevel="3" x14ac:dyDescent="0.25">
      <c r="A419" s="250"/>
      <c r="B419" s="259"/>
      <c r="C419" s="252">
        <f t="shared" si="87"/>
        <v>4</v>
      </c>
      <c r="D419" s="275"/>
      <c r="E419" s="330"/>
      <c r="F419" s="330"/>
      <c r="G419" s="275"/>
      <c r="H419" s="296" t="str">
        <f>H$249</f>
        <v>Win</v>
      </c>
      <c r="I419" s="302"/>
      <c r="J419" s="302"/>
      <c r="K419" s="280"/>
      <c r="L419" s="280"/>
      <c r="M419" s="280"/>
      <c r="N419" s="280"/>
      <c r="O419" s="280"/>
      <c r="P419" s="280"/>
      <c r="Q419" s="280"/>
      <c r="R419" s="297">
        <f t="shared" ref="R419:R420" si="89">134-28</f>
        <v>106</v>
      </c>
      <c r="S419" s="297">
        <f t="shared" si="88"/>
        <v>106</v>
      </c>
      <c r="T419" s="297">
        <f t="shared" si="88"/>
        <v>106</v>
      </c>
      <c r="U419" s="297">
        <f t="shared" si="88"/>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outlineLevel="3" x14ac:dyDescent="0.25">
      <c r="A420" s="250"/>
      <c r="B420" s="259"/>
      <c r="C420" s="252">
        <f t="shared" si="87"/>
        <v>4</v>
      </c>
      <c r="D420" s="275"/>
      <c r="E420" s="330"/>
      <c r="F420" s="330"/>
      <c r="G420" s="275"/>
      <c r="H420" s="296" t="str">
        <f>H$250</f>
        <v>Spr</v>
      </c>
      <c r="I420" s="302"/>
      <c r="J420" s="302"/>
      <c r="K420" s="280"/>
      <c r="L420" s="280"/>
      <c r="M420" s="280"/>
      <c r="N420" s="280"/>
      <c r="O420" s="280"/>
      <c r="P420" s="280"/>
      <c r="Q420" s="280"/>
      <c r="R420" s="297">
        <f t="shared" si="89"/>
        <v>106</v>
      </c>
      <c r="S420" s="297">
        <f t="shared" si="88"/>
        <v>106</v>
      </c>
      <c r="T420" s="297">
        <f t="shared" si="88"/>
        <v>106</v>
      </c>
      <c r="U420" s="297">
        <f t="shared" si="88"/>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outlineLevel="3" x14ac:dyDescent="0.25">
      <c r="A421" s="250"/>
      <c r="B421" s="259"/>
      <c r="C421" s="252">
        <f t="shared" si="87"/>
        <v>4</v>
      </c>
      <c r="D421" s="275"/>
      <c r="E421" s="330"/>
      <c r="F421" s="330"/>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outlineLevel="3" x14ac:dyDescent="0.25">
      <c r="A422" s="250"/>
      <c r="B422" s="259"/>
      <c r="C422" s="252">
        <f t="shared" si="87"/>
        <v>4</v>
      </c>
      <c r="D422" s="275"/>
      <c r="E422" s="330"/>
      <c r="F422" s="330"/>
      <c r="G422" s="275"/>
      <c r="H422" s="296" t="str">
        <f>H$248</f>
        <v>Aut</v>
      </c>
      <c r="I422" s="302">
        <v>2</v>
      </c>
      <c r="J422" s="302"/>
      <c r="K422" s="280"/>
      <c r="L422" s="280"/>
      <c r="M422" s="280"/>
      <c r="N422" s="280"/>
      <c r="O422" s="280"/>
      <c r="P422" s="280"/>
      <c r="Q422" s="280"/>
      <c r="R422" s="297">
        <f>254-28</f>
        <v>226</v>
      </c>
      <c r="S422" s="297">
        <f t="shared" ref="S422:U424" si="90">254-28</f>
        <v>226</v>
      </c>
      <c r="T422" s="297">
        <f t="shared" si="90"/>
        <v>226</v>
      </c>
      <c r="U422" s="297">
        <f t="shared" si="90"/>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outlineLevel="3" x14ac:dyDescent="0.25">
      <c r="A423" s="250"/>
      <c r="B423" s="259"/>
      <c r="C423" s="252">
        <f t="shared" si="87"/>
        <v>4</v>
      </c>
      <c r="D423" s="275"/>
      <c r="E423" s="330"/>
      <c r="F423" s="330"/>
      <c r="G423" s="275"/>
      <c r="H423" s="296" t="str">
        <f>H$249</f>
        <v>Win</v>
      </c>
      <c r="I423" s="302"/>
      <c r="J423" s="302"/>
      <c r="K423" s="280"/>
      <c r="L423" s="280"/>
      <c r="M423" s="280"/>
      <c r="N423" s="280"/>
      <c r="O423" s="280"/>
      <c r="P423" s="280"/>
      <c r="Q423" s="280"/>
      <c r="R423" s="297">
        <f t="shared" ref="R423:R424" si="91">254-28</f>
        <v>226</v>
      </c>
      <c r="S423" s="297">
        <f t="shared" si="90"/>
        <v>226</v>
      </c>
      <c r="T423" s="297">
        <f t="shared" si="90"/>
        <v>226</v>
      </c>
      <c r="U423" s="297">
        <f t="shared" si="90"/>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outlineLevel="3" x14ac:dyDescent="0.25">
      <c r="A424" s="250"/>
      <c r="B424" s="259"/>
      <c r="C424" s="252">
        <f t="shared" si="87"/>
        <v>4</v>
      </c>
      <c r="D424" s="275"/>
      <c r="E424" s="330"/>
      <c r="F424" s="330"/>
      <c r="G424" s="275"/>
      <c r="H424" s="296" t="str">
        <f>H$250</f>
        <v>Spr</v>
      </c>
      <c r="I424" s="302"/>
      <c r="J424" s="302"/>
      <c r="K424" s="280"/>
      <c r="L424" s="280"/>
      <c r="M424" s="280"/>
      <c r="N424" s="280"/>
      <c r="O424" s="280"/>
      <c r="P424" s="280"/>
      <c r="Q424" s="280"/>
      <c r="R424" s="297">
        <f t="shared" si="91"/>
        <v>226</v>
      </c>
      <c r="S424" s="297">
        <f t="shared" si="90"/>
        <v>226</v>
      </c>
      <c r="T424" s="297">
        <f t="shared" si="90"/>
        <v>226</v>
      </c>
      <c r="U424" s="297">
        <f t="shared" si="90"/>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0999999999999996" customHeight="1" outlineLevel="2" x14ac:dyDescent="0.2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395</v>
      </c>
      <c r="AR425" s="262"/>
      <c r="AS425" s="250"/>
      <c r="AT425" s="250"/>
      <c r="AU425" s="250"/>
    </row>
    <row r="426" spans="1:47" outlineLevel="1" x14ac:dyDescent="0.25">
      <c r="A426" s="250"/>
      <c r="B426" s="259"/>
      <c r="C426" s="252">
        <f>INT($C$229)+1</f>
        <v>2</v>
      </c>
      <c r="D426" s="275"/>
      <c r="E426" s="330"/>
      <c r="F426" s="330"/>
      <c r="G426" s="275"/>
      <c r="H426" s="333" t="s">
        <v>565</v>
      </c>
      <c r="I426" s="293"/>
      <c r="J426" s="293"/>
      <c r="K426" s="265"/>
      <c r="L426" s="265"/>
      <c r="M426" s="265"/>
      <c r="N426" s="265"/>
      <c r="O426" s="265"/>
      <c r="P426" s="265"/>
      <c r="Q426" s="265"/>
      <c r="R426" s="265"/>
      <c r="S426" s="265"/>
      <c r="T426" s="265"/>
      <c r="U426" s="265"/>
      <c r="V426" s="265"/>
      <c r="W426" s="265"/>
      <c r="X426" s="265"/>
      <c r="Y426" s="265"/>
      <c r="Z426" s="322"/>
      <c r="AA426" s="322"/>
      <c r="AB426" s="322"/>
      <c r="AC426" s="322"/>
      <c r="AD426" s="322"/>
      <c r="AE426" s="322"/>
      <c r="AF426" s="322"/>
      <c r="AG426" s="322"/>
      <c r="AH426" s="322"/>
      <c r="AI426" s="322"/>
      <c r="AJ426" s="322"/>
      <c r="AK426" s="322"/>
      <c r="AL426" s="322"/>
      <c r="AM426" s="322"/>
      <c r="AN426" s="322"/>
      <c r="AO426" s="322"/>
      <c r="AP426" s="322"/>
      <c r="AQ426" s="275"/>
      <c r="AR426" s="262"/>
      <c r="AS426" s="250"/>
      <c r="AT426" s="250"/>
      <c r="AU426" s="250"/>
    </row>
    <row r="427" spans="1:47" ht="5.0999999999999996" customHeight="1" outlineLevel="3" x14ac:dyDescent="0.25">
      <c r="A427" s="250"/>
      <c r="B427" s="259"/>
      <c r="C427" s="252">
        <f>INT($C$229)+3.005</f>
        <v>4.0049999999999999</v>
      </c>
      <c r="D427" s="275" t="s">
        <v>391</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x14ac:dyDescent="0.25">
      <c r="A428" s="250"/>
      <c r="B428" s="259"/>
      <c r="C428" s="252">
        <f>INT($C$229)+2</f>
        <v>3</v>
      </c>
      <c r="D428" s="275"/>
      <c r="E428" s="330"/>
      <c r="F428" s="330"/>
      <c r="G428" s="275"/>
      <c r="H428" s="343" t="s">
        <v>566</v>
      </c>
      <c r="I428" s="303" t="s">
        <v>568</v>
      </c>
      <c r="J428" s="390"/>
      <c r="K428" s="391">
        <f>COUNTA($H429:$H$459)</f>
        <v>30</v>
      </c>
      <c r="L428" s="391">
        <f>COUNTA($I$429:$I$459)/K428</f>
        <v>1</v>
      </c>
      <c r="M428" s="283">
        <v>-9</v>
      </c>
      <c r="N428" s="303" t="s">
        <v>569</v>
      </c>
      <c r="O428" s="303"/>
      <c r="P428" s="303"/>
      <c r="Q428" s="303"/>
      <c r="R428" s="303"/>
      <c r="S428" s="392"/>
      <c r="T428" s="392"/>
      <c r="U428" s="392"/>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outlineLevel="3" x14ac:dyDescent="0.25">
      <c r="A429" s="250"/>
      <c r="B429" s="259"/>
      <c r="C429" s="252">
        <f t="shared" ref="C429:C449" si="92">INT($C$229)+3</f>
        <v>4</v>
      </c>
      <c r="D429" s="275"/>
      <c r="E429" s="330"/>
      <c r="F429" s="330"/>
      <c r="G429" s="275"/>
      <c r="H429" s="296" t="str">
        <f t="shared" ref="H429:H438" si="93">H$248</f>
        <v>Aut</v>
      </c>
      <c r="I429" s="302" t="s">
        <v>796</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outlineLevel="4" x14ac:dyDescent="0.25">
      <c r="A430" s="250"/>
      <c r="B430" s="259"/>
      <c r="C430" s="252">
        <f>INT($C$229)+4</f>
        <v>5</v>
      </c>
      <c r="D430" s="275"/>
      <c r="E430" s="330"/>
      <c r="F430" s="330"/>
      <c r="G430" s="275"/>
      <c r="H430" s="296" t="str">
        <f t="shared" si="93"/>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outlineLevel="4" x14ac:dyDescent="0.25">
      <c r="A431" s="250"/>
      <c r="B431" s="259"/>
      <c r="C431" s="252">
        <f t="shared" ref="C431:C438" si="94">INT($C$229)+4</f>
        <v>5</v>
      </c>
      <c r="D431" s="275"/>
      <c r="E431" s="330"/>
      <c r="F431" s="330"/>
      <c r="G431" s="275"/>
      <c r="H431" s="296" t="str">
        <f t="shared" si="93"/>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outlineLevel="4" x14ac:dyDescent="0.25">
      <c r="A432" s="250"/>
      <c r="B432" s="259"/>
      <c r="C432" s="252">
        <f t="shared" si="94"/>
        <v>5</v>
      </c>
      <c r="D432" s="275"/>
      <c r="E432" s="330"/>
      <c r="F432" s="330"/>
      <c r="G432" s="275"/>
      <c r="H432" s="296" t="str">
        <f t="shared" si="93"/>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outlineLevel="4" x14ac:dyDescent="0.25">
      <c r="A433" s="250"/>
      <c r="B433" s="259"/>
      <c r="C433" s="252">
        <f t="shared" si="94"/>
        <v>5</v>
      </c>
      <c r="D433" s="275"/>
      <c r="E433" s="330"/>
      <c r="F433" s="330"/>
      <c r="G433" s="275"/>
      <c r="H433" s="296" t="str">
        <f t="shared" si="93"/>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outlineLevel="4" x14ac:dyDescent="0.25">
      <c r="A434" s="250"/>
      <c r="B434" s="259"/>
      <c r="C434" s="252">
        <f t="shared" si="94"/>
        <v>5</v>
      </c>
      <c r="D434" s="275"/>
      <c r="E434" s="330"/>
      <c r="F434" s="330"/>
      <c r="G434" s="275"/>
      <c r="H434" s="296" t="str">
        <f t="shared" si="93"/>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outlineLevel="4" x14ac:dyDescent="0.25">
      <c r="A435" s="250"/>
      <c r="B435" s="259"/>
      <c r="C435" s="252">
        <f t="shared" si="94"/>
        <v>5</v>
      </c>
      <c r="D435" s="275"/>
      <c r="E435" s="330"/>
      <c r="F435" s="330"/>
      <c r="G435" s="275"/>
      <c r="H435" s="296" t="str">
        <f t="shared" si="93"/>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outlineLevel="4" x14ac:dyDescent="0.25">
      <c r="A436" s="250"/>
      <c r="B436" s="259"/>
      <c r="C436" s="252">
        <f t="shared" si="94"/>
        <v>5</v>
      </c>
      <c r="D436" s="275"/>
      <c r="E436" s="330"/>
      <c r="F436" s="330"/>
      <c r="G436" s="275"/>
      <c r="H436" s="296" t="str">
        <f t="shared" si="93"/>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outlineLevel="4" x14ac:dyDescent="0.25">
      <c r="A437" s="250"/>
      <c r="B437" s="259"/>
      <c r="C437" s="252">
        <f t="shared" si="94"/>
        <v>5</v>
      </c>
      <c r="D437" s="275"/>
      <c r="E437" s="330"/>
      <c r="F437" s="330"/>
      <c r="G437" s="275"/>
      <c r="H437" s="296" t="str">
        <f t="shared" si="93"/>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outlineLevel="4" x14ac:dyDescent="0.25">
      <c r="A438" s="250"/>
      <c r="B438" s="259"/>
      <c r="C438" s="252">
        <f t="shared" si="94"/>
        <v>5</v>
      </c>
      <c r="D438" s="275"/>
      <c r="E438" s="330"/>
      <c r="F438" s="330"/>
      <c r="G438" s="275"/>
      <c r="H438" s="296" t="str">
        <f t="shared" si="93"/>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outlineLevel="3" x14ac:dyDescent="0.25">
      <c r="A439" s="250"/>
      <c r="B439" s="259"/>
      <c r="C439" s="252">
        <f t="shared" si="92"/>
        <v>4</v>
      </c>
      <c r="D439" s="275"/>
      <c r="E439" s="330"/>
      <c r="F439" s="330"/>
      <c r="G439" s="275"/>
      <c r="H439" s="296" t="str">
        <f>H$249</f>
        <v>Win</v>
      </c>
      <c r="I439" s="302" t="s">
        <v>796</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outlineLevel="4" x14ac:dyDescent="0.25">
      <c r="A440" s="250"/>
      <c r="B440" s="259"/>
      <c r="C440" s="252">
        <f>INT($C$229)+4</f>
        <v>5</v>
      </c>
      <c r="D440" s="275"/>
      <c r="E440" s="330"/>
      <c r="F440" s="330"/>
      <c r="G440" s="275"/>
      <c r="H440" s="296" t="str">
        <f t="shared" ref="H440:H448" si="95">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outlineLevel="4" x14ac:dyDescent="0.25">
      <c r="A441" s="250"/>
      <c r="B441" s="259"/>
      <c r="C441" s="252">
        <f t="shared" ref="C441:C448" si="96">INT($C$229)+4</f>
        <v>5</v>
      </c>
      <c r="D441" s="275"/>
      <c r="E441" s="330"/>
      <c r="F441" s="330"/>
      <c r="G441" s="275"/>
      <c r="H441" s="296" t="str">
        <f t="shared" si="95"/>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outlineLevel="4" x14ac:dyDescent="0.25">
      <c r="A442" s="250"/>
      <c r="B442" s="259"/>
      <c r="C442" s="252">
        <f t="shared" si="96"/>
        <v>5</v>
      </c>
      <c r="D442" s="275"/>
      <c r="E442" s="330"/>
      <c r="F442" s="330"/>
      <c r="G442" s="275"/>
      <c r="H442" s="296" t="str">
        <f t="shared" si="95"/>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outlineLevel="4" x14ac:dyDescent="0.25">
      <c r="A443" s="250"/>
      <c r="B443" s="259"/>
      <c r="C443" s="252">
        <f t="shared" si="96"/>
        <v>5</v>
      </c>
      <c r="D443" s="275"/>
      <c r="E443" s="330"/>
      <c r="F443" s="330"/>
      <c r="G443" s="275"/>
      <c r="H443" s="296" t="str">
        <f t="shared" si="95"/>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outlineLevel="4" x14ac:dyDescent="0.25">
      <c r="A444" s="250"/>
      <c r="B444" s="259"/>
      <c r="C444" s="252">
        <f t="shared" si="96"/>
        <v>5</v>
      </c>
      <c r="D444" s="275"/>
      <c r="E444" s="330"/>
      <c r="F444" s="330"/>
      <c r="G444" s="275"/>
      <c r="H444" s="296" t="str">
        <f t="shared" si="95"/>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outlineLevel="4" x14ac:dyDescent="0.25">
      <c r="A445" s="250"/>
      <c r="B445" s="259"/>
      <c r="C445" s="252">
        <f t="shared" si="96"/>
        <v>5</v>
      </c>
      <c r="D445" s="275"/>
      <c r="E445" s="330"/>
      <c r="F445" s="330"/>
      <c r="G445" s="275"/>
      <c r="H445" s="296" t="str">
        <f t="shared" si="95"/>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outlineLevel="4" x14ac:dyDescent="0.25">
      <c r="A446" s="250"/>
      <c r="B446" s="259"/>
      <c r="C446" s="252">
        <f t="shared" si="96"/>
        <v>5</v>
      </c>
      <c r="D446" s="275"/>
      <c r="E446" s="330"/>
      <c r="F446" s="330"/>
      <c r="G446" s="275"/>
      <c r="H446" s="296" t="str">
        <f t="shared" si="95"/>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outlineLevel="4" x14ac:dyDescent="0.25">
      <c r="A447" s="250"/>
      <c r="B447" s="259"/>
      <c r="C447" s="252">
        <f t="shared" si="96"/>
        <v>5</v>
      </c>
      <c r="D447" s="275"/>
      <c r="E447" s="330"/>
      <c r="F447" s="330"/>
      <c r="G447" s="275"/>
      <c r="H447" s="296" t="str">
        <f t="shared" si="95"/>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outlineLevel="4" x14ac:dyDescent="0.25">
      <c r="A448" s="250"/>
      <c r="B448" s="259"/>
      <c r="C448" s="252">
        <f t="shared" si="96"/>
        <v>5</v>
      </c>
      <c r="D448" s="275"/>
      <c r="E448" s="330"/>
      <c r="F448" s="330"/>
      <c r="G448" s="275"/>
      <c r="H448" s="296" t="str">
        <f t="shared" si="95"/>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outlineLevel="3" x14ac:dyDescent="0.25">
      <c r="A449" s="250"/>
      <c r="B449" s="259"/>
      <c r="C449" s="252">
        <f t="shared" si="92"/>
        <v>4</v>
      </c>
      <c r="D449" s="275"/>
      <c r="E449" s="330"/>
      <c r="F449" s="330"/>
      <c r="G449" s="275"/>
      <c r="H449" s="296" t="str">
        <f t="shared" ref="H449:H458" si="97">H$250</f>
        <v>Spr</v>
      </c>
      <c r="I449" s="302" t="s">
        <v>796</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outlineLevel="4" x14ac:dyDescent="0.25">
      <c r="A450" s="250"/>
      <c r="B450" s="259"/>
      <c r="C450" s="252">
        <f>INT($C$229)+4</f>
        <v>5</v>
      </c>
      <c r="D450" s="275"/>
      <c r="E450" s="330"/>
      <c r="F450" s="330"/>
      <c r="G450" s="275"/>
      <c r="H450" s="296" t="str">
        <f t="shared" si="97"/>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outlineLevel="4" x14ac:dyDescent="0.25">
      <c r="A451" s="250"/>
      <c r="B451" s="259"/>
      <c r="C451" s="252">
        <f t="shared" ref="C451:C458" si="98">INT($C$229)+4</f>
        <v>5</v>
      </c>
      <c r="D451" s="275"/>
      <c r="E451" s="330"/>
      <c r="F451" s="330"/>
      <c r="G451" s="275"/>
      <c r="H451" s="296" t="str">
        <f t="shared" si="97"/>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outlineLevel="4" x14ac:dyDescent="0.25">
      <c r="A452" s="250"/>
      <c r="B452" s="259"/>
      <c r="C452" s="252">
        <f t="shared" si="98"/>
        <v>5</v>
      </c>
      <c r="D452" s="275"/>
      <c r="E452" s="330"/>
      <c r="F452" s="330"/>
      <c r="G452" s="275"/>
      <c r="H452" s="296" t="str">
        <f t="shared" si="97"/>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outlineLevel="4" x14ac:dyDescent="0.25">
      <c r="A453" s="250"/>
      <c r="B453" s="259"/>
      <c r="C453" s="252">
        <f t="shared" si="98"/>
        <v>5</v>
      </c>
      <c r="D453" s="275"/>
      <c r="E453" s="330"/>
      <c r="F453" s="330"/>
      <c r="G453" s="275"/>
      <c r="H453" s="296" t="str">
        <f t="shared" si="97"/>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outlineLevel="4" x14ac:dyDescent="0.25">
      <c r="A454" s="250"/>
      <c r="B454" s="259"/>
      <c r="C454" s="252">
        <f t="shared" si="98"/>
        <v>5</v>
      </c>
      <c r="D454" s="275"/>
      <c r="E454" s="330"/>
      <c r="F454" s="330"/>
      <c r="G454" s="275"/>
      <c r="H454" s="296" t="str">
        <f t="shared" si="97"/>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outlineLevel="4" x14ac:dyDescent="0.25">
      <c r="A455" s="250"/>
      <c r="B455" s="259"/>
      <c r="C455" s="252">
        <f t="shared" si="98"/>
        <v>5</v>
      </c>
      <c r="D455" s="275"/>
      <c r="E455" s="330"/>
      <c r="F455" s="330"/>
      <c r="G455" s="275"/>
      <c r="H455" s="296" t="str">
        <f t="shared" si="97"/>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outlineLevel="4" x14ac:dyDescent="0.25">
      <c r="A456" s="250"/>
      <c r="B456" s="259"/>
      <c r="C456" s="252">
        <f t="shared" si="98"/>
        <v>5</v>
      </c>
      <c r="D456" s="275"/>
      <c r="E456" s="330"/>
      <c r="F456" s="330"/>
      <c r="G456" s="275"/>
      <c r="H456" s="296" t="str">
        <f t="shared" si="97"/>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outlineLevel="4" x14ac:dyDescent="0.25">
      <c r="A457" s="250"/>
      <c r="B457" s="259"/>
      <c r="C457" s="252">
        <f t="shared" si="98"/>
        <v>5</v>
      </c>
      <c r="D457" s="275"/>
      <c r="E457" s="330"/>
      <c r="F457" s="330"/>
      <c r="G457" s="275"/>
      <c r="H457" s="296" t="str">
        <f t="shared" si="97"/>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outlineLevel="4" x14ac:dyDescent="0.25">
      <c r="A458" s="250"/>
      <c r="B458" s="259"/>
      <c r="C458" s="252">
        <f t="shared" si="98"/>
        <v>5</v>
      </c>
      <c r="D458" s="275"/>
      <c r="E458" s="330"/>
      <c r="F458" s="330"/>
      <c r="G458" s="275"/>
      <c r="H458" s="296" t="str">
        <f t="shared" si="97"/>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0999999999999996" customHeight="1" outlineLevel="2" x14ac:dyDescent="0.2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395</v>
      </c>
      <c r="AR459" s="262"/>
      <c r="AS459" s="250"/>
      <c r="AT459" s="250"/>
      <c r="AU459" s="250"/>
    </row>
    <row r="460" spans="1:47" outlineLevel="2" x14ac:dyDescent="0.25">
      <c r="A460" s="250"/>
      <c r="B460" s="259"/>
      <c r="C460" s="252">
        <f>INT($C$229)+2</f>
        <v>3</v>
      </c>
      <c r="D460" s="275"/>
      <c r="E460" s="330"/>
      <c r="F460" s="330"/>
      <c r="G460" s="275"/>
      <c r="H460" s="343" t="s">
        <v>566</v>
      </c>
      <c r="I460" s="303" t="s">
        <v>570</v>
      </c>
      <c r="J460" s="303"/>
      <c r="K460" s="393">
        <f>COUNTA($H461:$H$473)</f>
        <v>3</v>
      </c>
      <c r="L460" s="391">
        <f>COUNTA($I$461:$I$473)/K460</f>
        <v>4</v>
      </c>
      <c r="M460" s="365"/>
      <c r="N460" s="280"/>
      <c r="O460" s="303" t="s">
        <v>571</v>
      </c>
      <c r="P460" s="303"/>
      <c r="Q460" s="303"/>
      <c r="R460" s="303" t="s">
        <v>572</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outlineLevel="3" x14ac:dyDescent="0.25">
      <c r="A461" s="250"/>
      <c r="B461" s="259"/>
      <c r="C461" s="252">
        <f t="shared" ref="C461:C472" si="99">INT($C$229)+3</f>
        <v>4</v>
      </c>
      <c r="D461" s="275"/>
      <c r="E461" s="330"/>
      <c r="F461" s="330"/>
      <c r="G461" s="275"/>
      <c r="H461" s="296" t="str">
        <f>H$248</f>
        <v>Aut</v>
      </c>
      <c r="I461" s="302" t="s">
        <v>573</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outlineLevel="3" x14ac:dyDescent="0.25">
      <c r="A462" s="250"/>
      <c r="B462" s="259"/>
      <c r="C462" s="252">
        <f t="shared" si="99"/>
        <v>4</v>
      </c>
      <c r="D462" s="275"/>
      <c r="E462" s="330"/>
      <c r="F462" s="330"/>
      <c r="G462" s="275"/>
      <c r="H462" s="296"/>
      <c r="I462" s="302" t="str">
        <f>H351</f>
        <v>aStd</v>
      </c>
      <c r="J462" s="302"/>
      <c r="K462" s="280"/>
      <c r="L462" s="280"/>
      <c r="M462" s="280"/>
      <c r="N462" s="297">
        <v>0</v>
      </c>
      <c r="O462" s="552">
        <f>IF(N462=0,0,N462+72)</f>
        <v>0</v>
      </c>
      <c r="P462" s="553">
        <f>O462</f>
        <v>0</v>
      </c>
      <c r="Q462" s="552">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outlineLevel="3" x14ac:dyDescent="0.25">
      <c r="A463" s="250"/>
      <c r="B463" s="259"/>
      <c r="C463" s="252">
        <f t="shared" si="99"/>
        <v>4</v>
      </c>
      <c r="D463" s="275"/>
      <c r="E463" s="330"/>
      <c r="F463" s="330"/>
      <c r="G463" s="275"/>
      <c r="H463" s="296"/>
      <c r="I463" s="302" t="str">
        <f>H352</f>
        <v>a1</v>
      </c>
      <c r="J463" s="302"/>
      <c r="K463" s="280"/>
      <c r="L463" s="280"/>
      <c r="M463" s="280"/>
      <c r="N463" s="297">
        <v>19</v>
      </c>
      <c r="O463" s="552">
        <f>IF(N463=0,0,N463+72)</f>
        <v>91</v>
      </c>
      <c r="P463" s="553">
        <f t="shared" ref="P463:P464" si="100">O463</f>
        <v>91</v>
      </c>
      <c r="Q463" s="552">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outlineLevel="3" x14ac:dyDescent="0.25">
      <c r="A464" s="250"/>
      <c r="B464" s="259"/>
      <c r="C464" s="252">
        <f t="shared" si="99"/>
        <v>4</v>
      </c>
      <c r="D464" s="275"/>
      <c r="E464" s="330"/>
      <c r="F464" s="330"/>
      <c r="G464" s="275"/>
      <c r="H464" s="296"/>
      <c r="I464" s="302" t="str">
        <f>H353</f>
        <v>a2</v>
      </c>
      <c r="J464" s="302"/>
      <c r="K464" s="280"/>
      <c r="L464" s="280"/>
      <c r="M464" s="280"/>
      <c r="N464" s="297">
        <v>19</v>
      </c>
      <c r="O464" s="552">
        <f>IF(N464=0,0,N464+72)</f>
        <v>91</v>
      </c>
      <c r="P464" s="553">
        <f t="shared" si="100"/>
        <v>91</v>
      </c>
      <c r="Q464" s="552">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outlineLevel="3" x14ac:dyDescent="0.25">
      <c r="A465" s="250"/>
      <c r="B465" s="259"/>
      <c r="C465" s="252">
        <f t="shared" si="99"/>
        <v>4</v>
      </c>
      <c r="D465" s="275"/>
      <c r="E465" s="330"/>
      <c r="F465" s="330"/>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outlineLevel="3" x14ac:dyDescent="0.25">
      <c r="A466" s="250"/>
      <c r="B466" s="259"/>
      <c r="C466" s="252">
        <f t="shared" si="99"/>
        <v>4</v>
      </c>
      <c r="D466" s="275"/>
      <c r="E466" s="330"/>
      <c r="F466" s="330"/>
      <c r="G466" s="275"/>
      <c r="H466" s="296"/>
      <c r="I466" s="302" t="str">
        <f t="shared" ref="I466:I468" si="101">I462</f>
        <v>aStd</v>
      </c>
      <c r="J466" s="302"/>
      <c r="K466" s="280"/>
      <c r="L466" s="280"/>
      <c r="M466" s="280"/>
      <c r="N466" s="554">
        <f>IF(N462=0,0,N462+24)</f>
        <v>0</v>
      </c>
      <c r="O466" s="552">
        <f>IF(N466=0,0,N466+72)</f>
        <v>0</v>
      </c>
      <c r="P466" s="553">
        <f>O466</f>
        <v>0</v>
      </c>
      <c r="Q466" s="552">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outlineLevel="3" x14ac:dyDescent="0.25">
      <c r="A467" s="250"/>
      <c r="B467" s="259"/>
      <c r="C467" s="252">
        <f t="shared" si="99"/>
        <v>4</v>
      </c>
      <c r="D467" s="275"/>
      <c r="E467" s="330"/>
      <c r="F467" s="330"/>
      <c r="G467" s="275"/>
      <c r="H467" s="296"/>
      <c r="I467" s="302" t="str">
        <f t="shared" si="101"/>
        <v>a1</v>
      </c>
      <c r="J467" s="302"/>
      <c r="K467" s="280"/>
      <c r="L467" s="280"/>
      <c r="M467" s="280"/>
      <c r="N467" s="554">
        <f>IF(N463=0,0,N463+24)</f>
        <v>43</v>
      </c>
      <c r="O467" s="552">
        <f>IF(N467=0,0,N467+72)</f>
        <v>115</v>
      </c>
      <c r="P467" s="553">
        <f t="shared" ref="P467:P468" si="102">O467</f>
        <v>115</v>
      </c>
      <c r="Q467" s="552">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outlineLevel="3" x14ac:dyDescent="0.25">
      <c r="A468" s="250"/>
      <c r="B468" s="259"/>
      <c r="C468" s="252">
        <f t="shared" si="99"/>
        <v>4</v>
      </c>
      <c r="D468" s="275"/>
      <c r="E468" s="330"/>
      <c r="F468" s="330"/>
      <c r="G468" s="275"/>
      <c r="H468" s="296"/>
      <c r="I468" s="302" t="str">
        <f t="shared" si="101"/>
        <v>a2</v>
      </c>
      <c r="J468" s="302"/>
      <c r="K468" s="280"/>
      <c r="L468" s="280"/>
      <c r="M468" s="280"/>
      <c r="N468" s="554">
        <f>IF(N464=0,0,N464+24)</f>
        <v>43</v>
      </c>
      <c r="O468" s="552">
        <f>IF(N468=0,0,N468+72)</f>
        <v>115</v>
      </c>
      <c r="P468" s="553">
        <f t="shared" si="102"/>
        <v>115</v>
      </c>
      <c r="Q468" s="552">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outlineLevel="3" x14ac:dyDescent="0.25">
      <c r="A469" s="250"/>
      <c r="B469" s="259"/>
      <c r="C469" s="252">
        <f t="shared" si="99"/>
        <v>4</v>
      </c>
      <c r="D469" s="275"/>
      <c r="E469" s="330"/>
      <c r="F469" s="330"/>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outlineLevel="3" x14ac:dyDescent="0.25">
      <c r="A470" s="250"/>
      <c r="B470" s="259"/>
      <c r="C470" s="252">
        <f t="shared" si="99"/>
        <v>4</v>
      </c>
      <c r="D470" s="275"/>
      <c r="E470" s="330"/>
      <c r="F470" s="330"/>
      <c r="G470" s="275"/>
      <c r="H470" s="296"/>
      <c r="I470" s="302" t="str">
        <f>I462</f>
        <v>aStd</v>
      </c>
      <c r="J470" s="302"/>
      <c r="K470" s="280"/>
      <c r="L470" s="280"/>
      <c r="M470" s="280"/>
      <c r="N470" s="554">
        <f>IF(N466=0,0,N466+24)</f>
        <v>0</v>
      </c>
      <c r="O470" s="552">
        <f>IF(N470=0,0,N470+72)</f>
        <v>0</v>
      </c>
      <c r="P470" s="553">
        <f>O470</f>
        <v>0</v>
      </c>
      <c r="Q470" s="552">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outlineLevel="3" x14ac:dyDescent="0.25">
      <c r="A471" s="250"/>
      <c r="B471" s="259"/>
      <c r="C471" s="252">
        <f t="shared" si="99"/>
        <v>4</v>
      </c>
      <c r="D471" s="275"/>
      <c r="E471" s="330"/>
      <c r="F471" s="330"/>
      <c r="G471" s="275"/>
      <c r="H471" s="296"/>
      <c r="I471" s="302" t="str">
        <f>I463</f>
        <v>a1</v>
      </c>
      <c r="J471" s="302"/>
      <c r="K471" s="280"/>
      <c r="L471" s="280"/>
      <c r="M471" s="280"/>
      <c r="N471" s="554">
        <f>IF(N467=0,0,N467+24)</f>
        <v>67</v>
      </c>
      <c r="O471" s="552">
        <f>IF(N471=0,0,N471+72)</f>
        <v>139</v>
      </c>
      <c r="P471" s="553">
        <f t="shared" ref="P471:P472" si="103">O471</f>
        <v>139</v>
      </c>
      <c r="Q471" s="552">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outlineLevel="3" x14ac:dyDescent="0.25">
      <c r="A472" s="250"/>
      <c r="B472" s="259"/>
      <c r="C472" s="252">
        <f t="shared" si="99"/>
        <v>4</v>
      </c>
      <c r="D472" s="275"/>
      <c r="E472" s="330"/>
      <c r="F472" s="330"/>
      <c r="G472" s="275"/>
      <c r="H472" s="296"/>
      <c r="I472" s="302" t="str">
        <f>I464</f>
        <v>a2</v>
      </c>
      <c r="J472" s="302"/>
      <c r="K472" s="280"/>
      <c r="L472" s="280"/>
      <c r="M472" s="280"/>
      <c r="N472" s="554">
        <f>IF(N468=0,0,N468+24)</f>
        <v>67</v>
      </c>
      <c r="O472" s="552">
        <f>IF(N472=0,0,N472+72)</f>
        <v>139</v>
      </c>
      <c r="P472" s="553">
        <f t="shared" si="103"/>
        <v>139</v>
      </c>
      <c r="Q472" s="552">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0999999999999996" customHeight="1" outlineLevel="2" x14ac:dyDescent="0.2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395</v>
      </c>
      <c r="AR473" s="262"/>
      <c r="AS473" s="250"/>
      <c r="AT473" s="250"/>
      <c r="AU473" s="250"/>
    </row>
    <row r="474" spans="1:47" outlineLevel="2" x14ac:dyDescent="0.25">
      <c r="A474" s="250"/>
      <c r="B474" s="259"/>
      <c r="C474" s="252">
        <f>INT($C$229)+2</f>
        <v>3</v>
      </c>
      <c r="D474" s="275"/>
      <c r="E474" s="330"/>
      <c r="F474" s="330"/>
      <c r="G474" s="275"/>
      <c r="H474" s="343" t="s">
        <v>566</v>
      </c>
      <c r="I474" s="303" t="s">
        <v>574</v>
      </c>
      <c r="J474" s="303"/>
      <c r="K474" s="393"/>
      <c r="L474" s="391">
        <f>COUNTA($I475:$I$487)/COUNTA($H475:$H$487)</f>
        <v>4</v>
      </c>
      <c r="M474" s="280"/>
      <c r="N474" s="303" t="s">
        <v>575</v>
      </c>
      <c r="O474" s="303"/>
      <c r="P474" s="303"/>
      <c r="Q474" s="303"/>
      <c r="R474" s="394"/>
      <c r="S474" s="392"/>
      <c r="T474" s="392"/>
      <c r="U474" s="392"/>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outlineLevel="3" x14ac:dyDescent="0.25">
      <c r="A475" s="250"/>
      <c r="B475" s="259"/>
      <c r="C475" s="252">
        <f t="shared" ref="C475:C486" si="104">INT($C$229)+3</f>
        <v>4</v>
      </c>
      <c r="D475" s="275"/>
      <c r="E475" s="330"/>
      <c r="F475" s="330"/>
      <c r="G475" s="275"/>
      <c r="H475" s="296" t="str">
        <f>H$248</f>
        <v>Aut</v>
      </c>
      <c r="I475" s="302" t="s">
        <v>573</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outlineLevel="3" x14ac:dyDescent="0.25">
      <c r="A476" s="250"/>
      <c r="B476" s="259"/>
      <c r="C476" s="252">
        <f t="shared" si="104"/>
        <v>4</v>
      </c>
      <c r="D476" s="275"/>
      <c r="E476" s="330"/>
      <c r="F476" s="330"/>
      <c r="G476" s="275"/>
      <c r="H476" s="296"/>
      <c r="I476" s="302" t="s">
        <v>576</v>
      </c>
      <c r="J476" s="302"/>
      <c r="K476" s="280"/>
      <c r="L476" s="280"/>
      <c r="M476" s="280"/>
      <c r="N476" s="297">
        <v>15</v>
      </c>
      <c r="O476" s="552">
        <f>IF(N476=0,0,N476+72)</f>
        <v>87</v>
      </c>
      <c r="P476" s="553">
        <f t="shared" ref="P476:P478" si="105">O476</f>
        <v>87</v>
      </c>
      <c r="Q476" s="552">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outlineLevel="3" x14ac:dyDescent="0.25">
      <c r="A477" s="250"/>
      <c r="B477" s="259"/>
      <c r="C477" s="252">
        <f t="shared" si="104"/>
        <v>4</v>
      </c>
      <c r="D477" s="275"/>
      <c r="E477" s="330"/>
      <c r="F477" s="330"/>
      <c r="G477" s="275"/>
      <c r="H477" s="296"/>
      <c r="I477" s="302" t="s">
        <v>577</v>
      </c>
      <c r="J477" s="302"/>
      <c r="K477" s="280"/>
      <c r="L477" s="280"/>
      <c r="M477" s="280"/>
      <c r="N477" s="297">
        <v>16</v>
      </c>
      <c r="O477" s="552">
        <f>IF(N477=0,0,N477+72)</f>
        <v>88</v>
      </c>
      <c r="P477" s="553">
        <f t="shared" si="105"/>
        <v>88</v>
      </c>
      <c r="Q477" s="552">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outlineLevel="3" x14ac:dyDescent="0.25">
      <c r="A478" s="250"/>
      <c r="B478" s="259"/>
      <c r="C478" s="252">
        <f t="shared" si="104"/>
        <v>4</v>
      </c>
      <c r="D478" s="275"/>
      <c r="E478" s="330"/>
      <c r="F478" s="330"/>
      <c r="G478" s="275"/>
      <c r="H478" s="296"/>
      <c r="I478" s="302" t="s">
        <v>578</v>
      </c>
      <c r="J478" s="302"/>
      <c r="K478" s="280"/>
      <c r="L478" s="280"/>
      <c r="M478" s="280"/>
      <c r="N478" s="297">
        <v>17</v>
      </c>
      <c r="O478" s="552">
        <f>IF(N478=0,0,N478+72)</f>
        <v>89</v>
      </c>
      <c r="P478" s="553">
        <f t="shared" si="105"/>
        <v>89</v>
      </c>
      <c r="Q478" s="552">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outlineLevel="3" x14ac:dyDescent="0.25">
      <c r="A479" s="250"/>
      <c r="B479" s="259"/>
      <c r="C479" s="252">
        <f t="shared" si="104"/>
        <v>4</v>
      </c>
      <c r="D479" s="275"/>
      <c r="E479" s="330"/>
      <c r="F479" s="330"/>
      <c r="G479" s="275"/>
      <c r="H479" s="296" t="str">
        <f>H$249</f>
        <v>Win</v>
      </c>
      <c r="I479" s="302" t="s">
        <v>573</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outlineLevel="3" x14ac:dyDescent="0.25">
      <c r="A480" s="250"/>
      <c r="B480" s="259"/>
      <c r="C480" s="252">
        <f t="shared" si="104"/>
        <v>4</v>
      </c>
      <c r="D480" s="275"/>
      <c r="E480" s="330"/>
      <c r="F480" s="330"/>
      <c r="G480" s="275"/>
      <c r="H480" s="296"/>
      <c r="I480" s="302" t="s">
        <v>576</v>
      </c>
      <c r="J480" s="302"/>
      <c r="K480" s="280"/>
      <c r="L480" s="280"/>
      <c r="M480" s="280"/>
      <c r="N480" s="554">
        <f>IF(N476=0,0,N476+24)</f>
        <v>39</v>
      </c>
      <c r="O480" s="552">
        <f>IF(N480=0,0,N480+72)</f>
        <v>111</v>
      </c>
      <c r="P480" s="553">
        <f>O480</f>
        <v>111</v>
      </c>
      <c r="Q480" s="552">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outlineLevel="3" x14ac:dyDescent="0.25">
      <c r="A481" s="250"/>
      <c r="B481" s="259"/>
      <c r="C481" s="252">
        <f t="shared" si="104"/>
        <v>4</v>
      </c>
      <c r="D481" s="275"/>
      <c r="E481" s="330"/>
      <c r="F481" s="330"/>
      <c r="G481" s="275"/>
      <c r="H481" s="296"/>
      <c r="I481" s="302" t="s">
        <v>577</v>
      </c>
      <c r="J481" s="302"/>
      <c r="K481" s="280"/>
      <c r="L481" s="280"/>
      <c r="M481" s="280"/>
      <c r="N481" s="554">
        <f>IF(N477=0,0,N477+24)</f>
        <v>40</v>
      </c>
      <c r="O481" s="552">
        <f>IF(N481=0,0,N481+72)</f>
        <v>112</v>
      </c>
      <c r="P481" s="553">
        <f t="shared" ref="P481:P482" si="106">O481</f>
        <v>112</v>
      </c>
      <c r="Q481" s="552">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outlineLevel="3" x14ac:dyDescent="0.25">
      <c r="A482" s="250"/>
      <c r="B482" s="259"/>
      <c r="C482" s="252">
        <f t="shared" si="104"/>
        <v>4</v>
      </c>
      <c r="D482" s="275"/>
      <c r="E482" s="330"/>
      <c r="F482" s="330"/>
      <c r="G482" s="275"/>
      <c r="H482" s="296"/>
      <c r="I482" s="302" t="s">
        <v>578</v>
      </c>
      <c r="J482" s="302"/>
      <c r="K482" s="280"/>
      <c r="L482" s="280"/>
      <c r="M482" s="280"/>
      <c r="N482" s="554">
        <f>IF(N478=0,0,N478+24)</f>
        <v>41</v>
      </c>
      <c r="O482" s="552">
        <f>IF(N482=0,0,N482+72)</f>
        <v>113</v>
      </c>
      <c r="P482" s="553">
        <f t="shared" si="106"/>
        <v>113</v>
      </c>
      <c r="Q482" s="552">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outlineLevel="3" x14ac:dyDescent="0.25">
      <c r="A483" s="250"/>
      <c r="B483" s="259"/>
      <c r="C483" s="252">
        <f t="shared" si="104"/>
        <v>4</v>
      </c>
      <c r="D483" s="275"/>
      <c r="E483" s="330"/>
      <c r="F483" s="330"/>
      <c r="G483" s="275"/>
      <c r="H483" s="296" t="str">
        <f>H$250</f>
        <v>Spr</v>
      </c>
      <c r="I483" s="302" t="s">
        <v>573</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outlineLevel="3" x14ac:dyDescent="0.25">
      <c r="A484" s="250"/>
      <c r="B484" s="259"/>
      <c r="C484" s="252">
        <f t="shared" si="104"/>
        <v>4</v>
      </c>
      <c r="D484" s="275"/>
      <c r="E484" s="330"/>
      <c r="F484" s="330"/>
      <c r="G484" s="275"/>
      <c r="H484" s="296"/>
      <c r="I484" s="302" t="s">
        <v>576</v>
      </c>
      <c r="J484" s="302"/>
      <c r="K484" s="280"/>
      <c r="L484" s="280"/>
      <c r="M484" s="280"/>
      <c r="N484" s="554">
        <f>IF(N480=0,0,N480+24)</f>
        <v>63</v>
      </c>
      <c r="O484" s="552">
        <f>IF(N484=0,0,N484+72)</f>
        <v>135</v>
      </c>
      <c r="P484" s="553">
        <f>O484</f>
        <v>135</v>
      </c>
      <c r="Q484" s="552">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outlineLevel="3" x14ac:dyDescent="0.25">
      <c r="A485" s="250"/>
      <c r="B485" s="259"/>
      <c r="C485" s="252">
        <f t="shared" si="104"/>
        <v>4</v>
      </c>
      <c r="D485" s="275"/>
      <c r="E485" s="330"/>
      <c r="F485" s="330"/>
      <c r="G485" s="275"/>
      <c r="H485" s="296"/>
      <c r="I485" s="302" t="s">
        <v>577</v>
      </c>
      <c r="J485" s="302"/>
      <c r="K485" s="280"/>
      <c r="L485" s="280"/>
      <c r="M485" s="280"/>
      <c r="N485" s="554">
        <f>IF(N481=0,0,N481+24)</f>
        <v>64</v>
      </c>
      <c r="O485" s="552">
        <f>IF(N485=0,0,N485+72)</f>
        <v>136</v>
      </c>
      <c r="P485" s="553">
        <f t="shared" ref="P485:P486" si="107">O485</f>
        <v>136</v>
      </c>
      <c r="Q485" s="552">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outlineLevel="3" x14ac:dyDescent="0.25">
      <c r="A486" s="250"/>
      <c r="B486" s="259"/>
      <c r="C486" s="252">
        <f t="shared" si="104"/>
        <v>4</v>
      </c>
      <c r="D486" s="275"/>
      <c r="E486" s="330"/>
      <c r="F486" s="330"/>
      <c r="G486" s="275"/>
      <c r="H486" s="296"/>
      <c r="I486" s="302" t="s">
        <v>578</v>
      </c>
      <c r="J486" s="302"/>
      <c r="K486" s="280"/>
      <c r="L486" s="280"/>
      <c r="M486" s="280"/>
      <c r="N486" s="554">
        <f>IF(N482=0,0,N482+24)</f>
        <v>65</v>
      </c>
      <c r="O486" s="552">
        <f>IF(N486=0,0,N486+72)</f>
        <v>137</v>
      </c>
      <c r="P486" s="553">
        <f t="shared" si="107"/>
        <v>137</v>
      </c>
      <c r="Q486" s="552">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0999999999999996" customHeight="1" outlineLevel="2" x14ac:dyDescent="0.2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395</v>
      </c>
      <c r="AR487" s="262"/>
      <c r="AS487" s="250"/>
      <c r="AT487" s="250"/>
      <c r="AU487" s="250"/>
    </row>
    <row r="488" spans="1:47" outlineLevel="2" x14ac:dyDescent="0.25">
      <c r="A488" s="250"/>
      <c r="B488" s="259"/>
      <c r="C488" s="252">
        <f>INT($C$229)+2</f>
        <v>3</v>
      </c>
      <c r="D488" s="275"/>
      <c r="E488" s="330"/>
      <c r="F488" s="330"/>
      <c r="G488" s="275"/>
      <c r="H488" s="343" t="s">
        <v>566</v>
      </c>
      <c r="I488" s="343" t="s">
        <v>869</v>
      </c>
      <c r="J488" s="303" t="s">
        <v>884</v>
      </c>
      <c r="K488" s="303"/>
      <c r="L488" s="391">
        <f>COUNTA($J489:$J$609)/COUNTA($I489:$I$609)</f>
        <v>8</v>
      </c>
      <c r="M488" s="280"/>
      <c r="N488" s="303" t="s">
        <v>575</v>
      </c>
      <c r="O488" s="303"/>
      <c r="P488" s="303"/>
      <c r="Q488" s="303"/>
      <c r="R488" s="557" t="s">
        <v>882</v>
      </c>
      <c r="S488" s="392"/>
      <c r="T488" s="392"/>
      <c r="U488" s="392"/>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outlineLevel="3" x14ac:dyDescent="0.25">
      <c r="A489" s="250"/>
      <c r="B489" s="259"/>
      <c r="C489" s="252">
        <f t="shared" ref="C489:C530" si="108">INT($C$229)+3</f>
        <v>4</v>
      </c>
      <c r="D489" s="275"/>
      <c r="E489" s="330"/>
      <c r="F489" s="330"/>
      <c r="G489" s="275"/>
      <c r="H489" s="296" t="str">
        <f>H$248</f>
        <v>Aut</v>
      </c>
      <c r="I489" s="296">
        <v>0</v>
      </c>
      <c r="J489" s="302" t="s">
        <v>870</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outlineLevel="3" x14ac:dyDescent="0.25">
      <c r="A490" s="250"/>
      <c r="B490" s="259"/>
      <c r="C490" s="252">
        <f t="shared" si="108"/>
        <v>4</v>
      </c>
      <c r="D490" s="275"/>
      <c r="E490" s="330"/>
      <c r="F490" s="330"/>
      <c r="G490" s="275"/>
      <c r="H490" s="280"/>
      <c r="I490" s="296"/>
      <c r="J490" s="302" t="s">
        <v>871</v>
      </c>
      <c r="K490" s="302"/>
      <c r="L490" s="280"/>
      <c r="M490" s="280"/>
      <c r="N490" s="297">
        <v>1</v>
      </c>
      <c r="O490" s="552">
        <f t="shared" ref="O490" si="109">IF(N490=0,0,N490+72)</f>
        <v>73</v>
      </c>
      <c r="P490" s="553">
        <f t="shared" ref="P490" si="110">O490</f>
        <v>73</v>
      </c>
      <c r="Q490" s="552">
        <f t="shared" ref="Q490" si="111">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outlineLevel="3" x14ac:dyDescent="0.25">
      <c r="A491" s="250"/>
      <c r="B491" s="259"/>
      <c r="C491" s="252">
        <f t="shared" si="108"/>
        <v>4</v>
      </c>
      <c r="D491" s="275"/>
      <c r="E491" s="330"/>
      <c r="F491" s="330"/>
      <c r="G491" s="275"/>
      <c r="H491" s="280"/>
      <c r="I491" s="296"/>
      <c r="J491" s="302" t="s">
        <v>139</v>
      </c>
      <c r="K491" s="302"/>
      <c r="L491" s="280"/>
      <c r="M491" s="280"/>
      <c r="N491" s="297">
        <v>0</v>
      </c>
      <c r="O491" s="552">
        <f t="shared" ref="O491:O496" si="112">IF(N491=0,0,N491+72)</f>
        <v>0</v>
      </c>
      <c r="P491" s="553">
        <f t="shared" ref="P491:P496" si="113">O491</f>
        <v>0</v>
      </c>
      <c r="Q491" s="552">
        <f t="shared" ref="Q491:Q496" si="114">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outlineLevel="3" x14ac:dyDescent="0.25">
      <c r="A492" s="250"/>
      <c r="B492" s="259"/>
      <c r="C492" s="252">
        <f t="shared" si="108"/>
        <v>4</v>
      </c>
      <c r="D492" s="275"/>
      <c r="E492" s="330"/>
      <c r="F492" s="330"/>
      <c r="G492" s="275"/>
      <c r="H492" s="280"/>
      <c r="I492" s="296"/>
      <c r="J492" s="302" t="s">
        <v>579</v>
      </c>
      <c r="K492" s="302"/>
      <c r="L492" s="280"/>
      <c r="M492" s="280"/>
      <c r="N492" s="297">
        <v>0</v>
      </c>
      <c r="O492" s="552">
        <f t="shared" si="112"/>
        <v>0</v>
      </c>
      <c r="P492" s="553">
        <f t="shared" si="113"/>
        <v>0</v>
      </c>
      <c r="Q492" s="552">
        <f t="shared" si="114"/>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outlineLevel="3" x14ac:dyDescent="0.25">
      <c r="A493" s="250"/>
      <c r="B493" s="259"/>
      <c r="C493" s="252">
        <f t="shared" si="108"/>
        <v>4</v>
      </c>
      <c r="D493" s="275"/>
      <c r="E493" s="330"/>
      <c r="F493" s="330"/>
      <c r="G493" s="275"/>
      <c r="H493" s="280"/>
      <c r="I493" s="296"/>
      <c r="J493" s="302" t="s">
        <v>580</v>
      </c>
      <c r="K493" s="302"/>
      <c r="L493" s="280"/>
      <c r="M493" s="280"/>
      <c r="N493" s="297">
        <v>0</v>
      </c>
      <c r="O493" s="552">
        <f t="shared" si="112"/>
        <v>0</v>
      </c>
      <c r="P493" s="553">
        <f t="shared" si="113"/>
        <v>0</v>
      </c>
      <c r="Q493" s="552">
        <f t="shared" si="114"/>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outlineLevel="3" x14ac:dyDescent="0.25">
      <c r="A494" s="250"/>
      <c r="B494" s="259"/>
      <c r="C494" s="252">
        <f t="shared" si="108"/>
        <v>4</v>
      </c>
      <c r="D494" s="275"/>
      <c r="E494" s="330"/>
      <c r="F494" s="330"/>
      <c r="G494" s="275"/>
      <c r="H494" s="280"/>
      <c r="I494" s="296"/>
      <c r="J494" s="302" t="s">
        <v>581</v>
      </c>
      <c r="K494" s="302"/>
      <c r="L494" s="280"/>
      <c r="M494" s="280"/>
      <c r="N494" s="297">
        <v>0</v>
      </c>
      <c r="O494" s="552">
        <f t="shared" si="112"/>
        <v>0</v>
      </c>
      <c r="P494" s="553">
        <f t="shared" si="113"/>
        <v>0</v>
      </c>
      <c r="Q494" s="552">
        <f t="shared" si="114"/>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outlineLevel="3" x14ac:dyDescent="0.2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outlineLevel="3" x14ac:dyDescent="0.25">
      <c r="A496" s="250"/>
      <c r="B496" s="259"/>
      <c r="C496" s="252">
        <f t="shared" si="108"/>
        <v>4</v>
      </c>
      <c r="D496" s="275"/>
      <c r="E496" s="330"/>
      <c r="F496" s="330"/>
      <c r="G496" s="275"/>
      <c r="H496" s="280"/>
      <c r="I496" s="296"/>
      <c r="J496" s="302" t="s">
        <v>555</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outlineLevel="3" x14ac:dyDescent="0.25">
      <c r="A497" s="250"/>
      <c r="B497" s="259"/>
      <c r="C497" s="252">
        <f t="shared" si="108"/>
        <v>4</v>
      </c>
      <c r="D497" s="275"/>
      <c r="E497" s="330"/>
      <c r="F497" s="330"/>
      <c r="G497" s="275"/>
      <c r="H497" s="296"/>
      <c r="I497" s="296">
        <v>1</v>
      </c>
      <c r="J497" s="302" t="s">
        <v>870</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outlineLevel="3" x14ac:dyDescent="0.25">
      <c r="A498" s="250"/>
      <c r="B498" s="259"/>
      <c r="C498" s="252">
        <f t="shared" si="108"/>
        <v>4</v>
      </c>
      <c r="D498" s="275"/>
      <c r="E498" s="330"/>
      <c r="F498" s="330"/>
      <c r="G498" s="275"/>
      <c r="H498" s="280"/>
      <c r="I498" s="296"/>
      <c r="J498" s="302" t="s">
        <v>871</v>
      </c>
      <c r="K498" s="302"/>
      <c r="L498" s="280"/>
      <c r="M498" s="280"/>
      <c r="N498" s="297">
        <v>1</v>
      </c>
      <c r="O498" s="552">
        <f t="shared" ref="O498" si="115">IF(N498=0,0,N498+72)</f>
        <v>73</v>
      </c>
      <c r="P498" s="553">
        <f t="shared" ref="P498" si="116">O498</f>
        <v>73</v>
      </c>
      <c r="Q498" s="552">
        <f t="shared" ref="Q498" si="117">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outlineLevel="3" x14ac:dyDescent="0.25">
      <c r="A499" s="250"/>
      <c r="B499" s="259"/>
      <c r="C499" s="252">
        <f t="shared" si="108"/>
        <v>4</v>
      </c>
      <c r="D499" s="275"/>
      <c r="E499" s="330"/>
      <c r="F499" s="330"/>
      <c r="G499" s="275"/>
      <c r="H499" s="280"/>
      <c r="I499" s="296"/>
      <c r="J499" s="302" t="s">
        <v>139</v>
      </c>
      <c r="K499" s="302"/>
      <c r="L499" s="280"/>
      <c r="M499" s="280"/>
      <c r="N499" s="297">
        <v>2</v>
      </c>
      <c r="O499" s="552">
        <f t="shared" ref="O499:O504" si="118">IF(N499=0,0,N499+72)</f>
        <v>74</v>
      </c>
      <c r="P499" s="553">
        <f t="shared" ref="P499:P504" si="119">O499</f>
        <v>74</v>
      </c>
      <c r="Q499" s="552">
        <f t="shared" ref="Q499:Q504" si="120">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outlineLevel="3" x14ac:dyDescent="0.25">
      <c r="A500" s="250"/>
      <c r="B500" s="259"/>
      <c r="C500" s="252">
        <f t="shared" si="108"/>
        <v>4</v>
      </c>
      <c r="D500" s="275"/>
      <c r="E500" s="330"/>
      <c r="F500" s="330"/>
      <c r="G500" s="275"/>
      <c r="H500" s="280"/>
      <c r="I500" s="296"/>
      <c r="J500" s="302" t="s">
        <v>579</v>
      </c>
      <c r="K500" s="302"/>
      <c r="L500" s="280"/>
      <c r="M500" s="280"/>
      <c r="N500" s="297">
        <v>3</v>
      </c>
      <c r="O500" s="552">
        <f t="shared" si="118"/>
        <v>75</v>
      </c>
      <c r="P500" s="553">
        <f t="shared" si="119"/>
        <v>75</v>
      </c>
      <c r="Q500" s="552">
        <f t="shared" si="120"/>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outlineLevel="3" x14ac:dyDescent="0.25">
      <c r="A501" s="250"/>
      <c r="B501" s="259"/>
      <c r="C501" s="252">
        <f t="shared" si="108"/>
        <v>4</v>
      </c>
      <c r="D501" s="275"/>
      <c r="E501" s="330"/>
      <c r="F501" s="330"/>
      <c r="G501" s="275"/>
      <c r="H501" s="280"/>
      <c r="I501" s="296"/>
      <c r="J501" s="302" t="s">
        <v>580</v>
      </c>
      <c r="K501" s="302"/>
      <c r="L501" s="280"/>
      <c r="M501" s="280"/>
      <c r="N501" s="297">
        <v>3</v>
      </c>
      <c r="O501" s="552">
        <f t="shared" si="118"/>
        <v>75</v>
      </c>
      <c r="P501" s="553">
        <f t="shared" si="119"/>
        <v>75</v>
      </c>
      <c r="Q501" s="552">
        <f t="shared" si="120"/>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outlineLevel="3" x14ac:dyDescent="0.25">
      <c r="A502" s="250"/>
      <c r="B502" s="259"/>
      <c r="C502" s="252">
        <f t="shared" si="108"/>
        <v>4</v>
      </c>
      <c r="D502" s="275"/>
      <c r="E502" s="330"/>
      <c r="F502" s="330"/>
      <c r="G502" s="275"/>
      <c r="H502" s="280"/>
      <c r="I502" s="296"/>
      <c r="J502" s="302" t="s">
        <v>581</v>
      </c>
      <c r="K502" s="302"/>
      <c r="L502" s="280"/>
      <c r="M502" s="280"/>
      <c r="N502" s="297">
        <v>3</v>
      </c>
      <c r="O502" s="552">
        <f t="shared" si="118"/>
        <v>75</v>
      </c>
      <c r="P502" s="553">
        <f t="shared" si="119"/>
        <v>75</v>
      </c>
      <c r="Q502" s="552">
        <f t="shared" si="120"/>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outlineLevel="3" x14ac:dyDescent="0.2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outlineLevel="3" x14ac:dyDescent="0.25">
      <c r="A504" s="250"/>
      <c r="B504" s="259"/>
      <c r="C504" s="252">
        <f t="shared" si="108"/>
        <v>4</v>
      </c>
      <c r="D504" s="275"/>
      <c r="E504" s="330"/>
      <c r="F504" s="330"/>
      <c r="G504" s="275"/>
      <c r="H504" s="280"/>
      <c r="I504" s="296"/>
      <c r="J504" s="302" t="s">
        <v>555</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outlineLevel="3" x14ac:dyDescent="0.25">
      <c r="A505" s="250"/>
      <c r="B505" s="259"/>
      <c r="C505" s="252">
        <f t="shared" si="108"/>
        <v>4</v>
      </c>
      <c r="D505" s="275"/>
      <c r="E505" s="330"/>
      <c r="F505" s="330"/>
      <c r="G505" s="275"/>
      <c r="H505" s="296"/>
      <c r="I505" s="296">
        <v>2</v>
      </c>
      <c r="J505" s="302" t="s">
        <v>870</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outlineLevel="3" x14ac:dyDescent="0.25">
      <c r="A506" s="250"/>
      <c r="B506" s="259"/>
      <c r="C506" s="252">
        <f t="shared" si="108"/>
        <v>4</v>
      </c>
      <c r="D506" s="275"/>
      <c r="E506" s="330"/>
      <c r="F506" s="330"/>
      <c r="G506" s="275"/>
      <c r="H506" s="280"/>
      <c r="I506" s="296"/>
      <c r="J506" s="302" t="s">
        <v>871</v>
      </c>
      <c r="K506" s="302"/>
      <c r="L506" s="280"/>
      <c r="M506" s="280"/>
      <c r="N506" s="297">
        <v>1</v>
      </c>
      <c r="O506" s="552">
        <f t="shared" ref="O506" si="121">IF(N506=0,0,N506+72)</f>
        <v>73</v>
      </c>
      <c r="P506" s="553">
        <f t="shared" ref="P506" si="122">O506</f>
        <v>73</v>
      </c>
      <c r="Q506" s="552">
        <f t="shared" ref="Q506" si="123">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outlineLevel="3" x14ac:dyDescent="0.25">
      <c r="A507" s="250"/>
      <c r="B507" s="259"/>
      <c r="C507" s="252">
        <f t="shared" si="108"/>
        <v>4</v>
      </c>
      <c r="D507" s="275"/>
      <c r="E507" s="330"/>
      <c r="F507" s="330"/>
      <c r="G507" s="275"/>
      <c r="H507" s="280"/>
      <c r="I507" s="296"/>
      <c r="J507" s="302" t="s">
        <v>139</v>
      </c>
      <c r="K507" s="302"/>
      <c r="L507" s="280"/>
      <c r="M507" s="280"/>
      <c r="N507" s="297">
        <v>4</v>
      </c>
      <c r="O507" s="552">
        <f t="shared" ref="O507:O512" si="124">IF(N507=0,0,N507+72)</f>
        <v>76</v>
      </c>
      <c r="P507" s="553">
        <f t="shared" ref="P507:P512" si="125">O507</f>
        <v>76</v>
      </c>
      <c r="Q507" s="552">
        <f t="shared" ref="Q507:Q512" si="126">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outlineLevel="3" x14ac:dyDescent="0.25">
      <c r="A508" s="250"/>
      <c r="B508" s="259"/>
      <c r="C508" s="252">
        <f t="shared" si="108"/>
        <v>4</v>
      </c>
      <c r="D508" s="275"/>
      <c r="E508" s="330"/>
      <c r="F508" s="330"/>
      <c r="G508" s="275"/>
      <c r="H508" s="280"/>
      <c r="I508" s="296"/>
      <c r="J508" s="302" t="s">
        <v>579</v>
      </c>
      <c r="K508" s="302"/>
      <c r="L508" s="280"/>
      <c r="M508" s="280"/>
      <c r="N508" s="297">
        <v>5</v>
      </c>
      <c r="O508" s="552">
        <f t="shared" si="124"/>
        <v>77</v>
      </c>
      <c r="P508" s="553">
        <f t="shared" si="125"/>
        <v>77</v>
      </c>
      <c r="Q508" s="552">
        <f t="shared" si="126"/>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outlineLevel="3" x14ac:dyDescent="0.25">
      <c r="A509" s="250"/>
      <c r="B509" s="259"/>
      <c r="C509" s="252">
        <f t="shared" si="108"/>
        <v>4</v>
      </c>
      <c r="D509" s="275"/>
      <c r="E509" s="330"/>
      <c r="F509" s="330"/>
      <c r="G509" s="275"/>
      <c r="H509" s="280"/>
      <c r="I509" s="296"/>
      <c r="J509" s="302" t="s">
        <v>580</v>
      </c>
      <c r="K509" s="302"/>
      <c r="L509" s="280"/>
      <c r="M509" s="280"/>
      <c r="N509" s="297">
        <v>5</v>
      </c>
      <c r="O509" s="552">
        <f t="shared" si="124"/>
        <v>77</v>
      </c>
      <c r="P509" s="553">
        <f t="shared" si="125"/>
        <v>77</v>
      </c>
      <c r="Q509" s="552">
        <f t="shared" si="126"/>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outlineLevel="3" x14ac:dyDescent="0.25">
      <c r="A510" s="250"/>
      <c r="B510" s="259"/>
      <c r="C510" s="252">
        <f t="shared" si="108"/>
        <v>4</v>
      </c>
      <c r="D510" s="275"/>
      <c r="E510" s="330"/>
      <c r="F510" s="330"/>
      <c r="G510" s="275"/>
      <c r="H510" s="280"/>
      <c r="I510" s="296"/>
      <c r="J510" s="302" t="s">
        <v>581</v>
      </c>
      <c r="K510" s="302"/>
      <c r="L510" s="280"/>
      <c r="M510" s="280"/>
      <c r="N510" s="297">
        <v>6</v>
      </c>
      <c r="O510" s="552">
        <f t="shared" si="124"/>
        <v>78</v>
      </c>
      <c r="P510" s="553">
        <f t="shared" si="125"/>
        <v>78</v>
      </c>
      <c r="Q510" s="552">
        <f t="shared" si="126"/>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outlineLevel="3" x14ac:dyDescent="0.25">
      <c r="A511" s="250"/>
      <c r="B511" s="259"/>
      <c r="C511" s="252">
        <f t="shared" si="108"/>
        <v>4</v>
      </c>
      <c r="D511" s="275"/>
      <c r="E511" s="330"/>
      <c r="F511" s="330"/>
      <c r="G511" s="275"/>
      <c r="H511" s="280"/>
      <c r="I511" s="296"/>
      <c r="J511" s="302" t="s">
        <v>582</v>
      </c>
      <c r="K511" s="302"/>
      <c r="L511" s="280"/>
      <c r="M511" s="280"/>
      <c r="N511" s="297">
        <v>6</v>
      </c>
      <c r="O511" s="552">
        <f t="shared" si="124"/>
        <v>78</v>
      </c>
      <c r="P511" s="553">
        <f t="shared" si="125"/>
        <v>78</v>
      </c>
      <c r="Q511" s="552">
        <f t="shared" si="126"/>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outlineLevel="3" x14ac:dyDescent="0.25">
      <c r="A512" s="250"/>
      <c r="B512" s="259"/>
      <c r="C512" s="252">
        <f t="shared" si="108"/>
        <v>4</v>
      </c>
      <c r="D512" s="275"/>
      <c r="E512" s="330"/>
      <c r="F512" s="330"/>
      <c r="G512" s="275"/>
      <c r="H512" s="280"/>
      <c r="I512" s="296"/>
      <c r="J512" s="302" t="s">
        <v>555</v>
      </c>
      <c r="K512" s="302"/>
      <c r="L512" s="280"/>
      <c r="M512" s="280"/>
      <c r="N512" s="297">
        <v>6</v>
      </c>
      <c r="O512" s="552">
        <f t="shared" si="124"/>
        <v>78</v>
      </c>
      <c r="P512" s="553">
        <f t="shared" si="125"/>
        <v>78</v>
      </c>
      <c r="Q512" s="552">
        <f t="shared" si="126"/>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outlineLevel="3" x14ac:dyDescent="0.25">
      <c r="A513" s="250"/>
      <c r="B513" s="259"/>
      <c r="C513" s="252">
        <f t="shared" si="108"/>
        <v>4</v>
      </c>
      <c r="D513" s="275"/>
      <c r="E513" s="330"/>
      <c r="F513" s="330"/>
      <c r="G513" s="275"/>
      <c r="H513" s="296"/>
      <c r="I513" s="296">
        <v>3</v>
      </c>
      <c r="J513" s="302" t="s">
        <v>870</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outlineLevel="3" x14ac:dyDescent="0.25">
      <c r="A514" s="250"/>
      <c r="B514" s="259"/>
      <c r="C514" s="252">
        <f t="shared" si="108"/>
        <v>4</v>
      </c>
      <c r="D514" s="275"/>
      <c r="E514" s="330"/>
      <c r="F514" s="330"/>
      <c r="G514" s="275"/>
      <c r="H514" s="280"/>
      <c r="I514" s="296"/>
      <c r="J514" s="302" t="s">
        <v>871</v>
      </c>
      <c r="K514" s="302"/>
      <c r="L514" s="280"/>
      <c r="M514" s="280"/>
      <c r="N514" s="297">
        <v>1</v>
      </c>
      <c r="O514" s="552">
        <f t="shared" ref="O514" si="127">IF(N514=0,0,N514+72)</f>
        <v>73</v>
      </c>
      <c r="P514" s="553">
        <f t="shared" ref="P514" si="128">O514</f>
        <v>73</v>
      </c>
      <c r="Q514" s="552">
        <f t="shared" ref="Q514" si="129">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outlineLevel="3" x14ac:dyDescent="0.25">
      <c r="A515" s="250"/>
      <c r="B515" s="259"/>
      <c r="C515" s="252">
        <f t="shared" si="108"/>
        <v>4</v>
      </c>
      <c r="D515" s="275"/>
      <c r="E515" s="330"/>
      <c r="F515" s="330"/>
      <c r="G515" s="275"/>
      <c r="H515" s="280"/>
      <c r="I515" s="296"/>
      <c r="J515" s="302" t="s">
        <v>139</v>
      </c>
      <c r="K515" s="302"/>
      <c r="L515" s="280"/>
      <c r="M515" s="280"/>
      <c r="N515" s="297">
        <v>7</v>
      </c>
      <c r="O515" s="552">
        <f t="shared" ref="O515:O520" si="130">IF(N515=0,0,N515+72)</f>
        <v>79</v>
      </c>
      <c r="P515" s="553">
        <f t="shared" ref="P515:P520" si="131">O515</f>
        <v>79</v>
      </c>
      <c r="Q515" s="552">
        <f t="shared" ref="Q515:Q520" si="132">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outlineLevel="3" x14ac:dyDescent="0.25">
      <c r="A516" s="250"/>
      <c r="B516" s="259"/>
      <c r="C516" s="252">
        <f t="shared" si="108"/>
        <v>4</v>
      </c>
      <c r="D516" s="275"/>
      <c r="E516" s="330"/>
      <c r="F516" s="330"/>
      <c r="G516" s="275"/>
      <c r="H516" s="280"/>
      <c r="I516" s="296"/>
      <c r="J516" s="302" t="s">
        <v>579</v>
      </c>
      <c r="K516" s="302"/>
      <c r="L516" s="280"/>
      <c r="M516" s="280"/>
      <c r="N516" s="297">
        <v>8</v>
      </c>
      <c r="O516" s="552">
        <f t="shared" si="130"/>
        <v>80</v>
      </c>
      <c r="P516" s="553">
        <f t="shared" si="131"/>
        <v>80</v>
      </c>
      <c r="Q516" s="552">
        <f t="shared" si="132"/>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outlineLevel="3" x14ac:dyDescent="0.25">
      <c r="A517" s="250"/>
      <c r="B517" s="259"/>
      <c r="C517" s="252">
        <f t="shared" si="108"/>
        <v>4</v>
      </c>
      <c r="D517" s="275"/>
      <c r="E517" s="330"/>
      <c r="F517" s="330"/>
      <c r="G517" s="275"/>
      <c r="H517" s="280"/>
      <c r="I517" s="296"/>
      <c r="J517" s="302" t="s">
        <v>580</v>
      </c>
      <c r="K517" s="302"/>
      <c r="L517" s="280"/>
      <c r="M517" s="280"/>
      <c r="N517" s="297">
        <v>8</v>
      </c>
      <c r="O517" s="552">
        <f t="shared" si="130"/>
        <v>80</v>
      </c>
      <c r="P517" s="553">
        <f t="shared" si="131"/>
        <v>80</v>
      </c>
      <c r="Q517" s="552">
        <f t="shared" si="132"/>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outlineLevel="3" x14ac:dyDescent="0.25">
      <c r="A518" s="250"/>
      <c r="B518" s="259"/>
      <c r="C518" s="252">
        <f t="shared" si="108"/>
        <v>4</v>
      </c>
      <c r="D518" s="275"/>
      <c r="E518" s="330"/>
      <c r="F518" s="330"/>
      <c r="G518" s="275"/>
      <c r="H518" s="280"/>
      <c r="I518" s="296"/>
      <c r="J518" s="302" t="s">
        <v>581</v>
      </c>
      <c r="K518" s="302"/>
      <c r="L518" s="280"/>
      <c r="M518" s="280"/>
      <c r="N518" s="297">
        <v>9</v>
      </c>
      <c r="O518" s="552">
        <f t="shared" si="130"/>
        <v>81</v>
      </c>
      <c r="P518" s="553">
        <f t="shared" si="131"/>
        <v>81</v>
      </c>
      <c r="Q518" s="552">
        <f t="shared" si="132"/>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outlineLevel="3" x14ac:dyDescent="0.25">
      <c r="A519" s="250"/>
      <c r="B519" s="259"/>
      <c r="C519" s="252">
        <f t="shared" si="108"/>
        <v>4</v>
      </c>
      <c r="D519" s="275"/>
      <c r="E519" s="330"/>
      <c r="F519" s="330"/>
      <c r="G519" s="275"/>
      <c r="H519" s="280"/>
      <c r="I519" s="296"/>
      <c r="J519" s="302" t="s">
        <v>582</v>
      </c>
      <c r="K519" s="302"/>
      <c r="L519" s="280"/>
      <c r="M519" s="280"/>
      <c r="N519" s="297">
        <v>9</v>
      </c>
      <c r="O519" s="552">
        <f t="shared" si="130"/>
        <v>81</v>
      </c>
      <c r="P519" s="553">
        <f t="shared" si="131"/>
        <v>81</v>
      </c>
      <c r="Q519" s="552">
        <f t="shared" si="132"/>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outlineLevel="3" x14ac:dyDescent="0.25">
      <c r="A520" s="250"/>
      <c r="B520" s="259"/>
      <c r="C520" s="252">
        <f t="shared" si="108"/>
        <v>4</v>
      </c>
      <c r="D520" s="275"/>
      <c r="E520" s="330"/>
      <c r="F520" s="330"/>
      <c r="G520" s="275"/>
      <c r="H520" s="280"/>
      <c r="I520" s="296"/>
      <c r="J520" s="302" t="s">
        <v>555</v>
      </c>
      <c r="K520" s="302"/>
      <c r="L520" s="280"/>
      <c r="M520" s="280"/>
      <c r="N520" s="297">
        <v>10</v>
      </c>
      <c r="O520" s="552">
        <f t="shared" si="130"/>
        <v>82</v>
      </c>
      <c r="P520" s="553">
        <f t="shared" si="131"/>
        <v>82</v>
      </c>
      <c r="Q520" s="552">
        <f t="shared" si="132"/>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outlineLevel="3" x14ac:dyDescent="0.25">
      <c r="A521" s="250"/>
      <c r="B521" s="259"/>
      <c r="C521" s="252">
        <f t="shared" si="108"/>
        <v>4</v>
      </c>
      <c r="D521" s="275"/>
      <c r="E521" s="330"/>
      <c r="F521" s="330"/>
      <c r="G521" s="275"/>
      <c r="H521" s="296"/>
      <c r="I521" s="296">
        <v>4</v>
      </c>
      <c r="J521" s="302" t="s">
        <v>870</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outlineLevel="3" x14ac:dyDescent="0.25">
      <c r="A522" s="250"/>
      <c r="B522" s="259"/>
      <c r="C522" s="252">
        <f t="shared" si="108"/>
        <v>4</v>
      </c>
      <c r="D522" s="275"/>
      <c r="E522" s="330"/>
      <c r="F522" s="330"/>
      <c r="G522" s="275"/>
      <c r="H522" s="280"/>
      <c r="I522" s="296"/>
      <c r="J522" s="302" t="s">
        <v>871</v>
      </c>
      <c r="K522" s="302"/>
      <c r="L522" s="280"/>
      <c r="M522" s="280"/>
      <c r="N522" s="297">
        <v>1</v>
      </c>
      <c r="O522" s="552">
        <f t="shared" ref="O522" si="133">IF(N522=0,0,N522+72)</f>
        <v>73</v>
      </c>
      <c r="P522" s="553">
        <f t="shared" ref="P522" si="134">O522</f>
        <v>73</v>
      </c>
      <c r="Q522" s="552">
        <f t="shared" ref="Q522" si="135">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outlineLevel="3" x14ac:dyDescent="0.25">
      <c r="A523" s="250"/>
      <c r="B523" s="259"/>
      <c r="C523" s="252">
        <f t="shared" si="108"/>
        <v>4</v>
      </c>
      <c r="D523" s="275"/>
      <c r="E523" s="330"/>
      <c r="F523" s="330"/>
      <c r="G523" s="275"/>
      <c r="H523" s="280"/>
      <c r="I523" s="296"/>
      <c r="J523" s="302" t="s">
        <v>139</v>
      </c>
      <c r="K523" s="302"/>
      <c r="L523" s="280"/>
      <c r="M523" s="280"/>
      <c r="N523" s="297">
        <v>11</v>
      </c>
      <c r="O523" s="552">
        <f t="shared" ref="O523:O528" si="136">IF(N523=0,0,N523+72)</f>
        <v>83</v>
      </c>
      <c r="P523" s="553">
        <f t="shared" ref="P523:P528" si="137">O523</f>
        <v>83</v>
      </c>
      <c r="Q523" s="552">
        <f t="shared" ref="Q523:Q528" si="138">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outlineLevel="3" x14ac:dyDescent="0.25">
      <c r="A524" s="250"/>
      <c r="B524" s="259"/>
      <c r="C524" s="252">
        <f t="shared" si="108"/>
        <v>4</v>
      </c>
      <c r="D524" s="275"/>
      <c r="E524" s="330"/>
      <c r="F524" s="330"/>
      <c r="G524" s="275"/>
      <c r="H524" s="280"/>
      <c r="I524" s="296"/>
      <c r="J524" s="302" t="s">
        <v>579</v>
      </c>
      <c r="K524" s="302"/>
      <c r="L524" s="280"/>
      <c r="M524" s="280"/>
      <c r="N524" s="297">
        <v>12</v>
      </c>
      <c r="O524" s="552">
        <f t="shared" si="136"/>
        <v>84</v>
      </c>
      <c r="P524" s="553">
        <f t="shared" si="137"/>
        <v>84</v>
      </c>
      <c r="Q524" s="552">
        <f t="shared" si="138"/>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outlineLevel="3" x14ac:dyDescent="0.25">
      <c r="A525" s="250"/>
      <c r="B525" s="259"/>
      <c r="C525" s="252">
        <f t="shared" si="108"/>
        <v>4</v>
      </c>
      <c r="D525" s="275"/>
      <c r="E525" s="330"/>
      <c r="F525" s="330"/>
      <c r="G525" s="275"/>
      <c r="H525" s="280"/>
      <c r="I525" s="296"/>
      <c r="J525" s="302" t="s">
        <v>580</v>
      </c>
      <c r="K525" s="302"/>
      <c r="L525" s="280"/>
      <c r="M525" s="280"/>
      <c r="N525" s="297">
        <v>12</v>
      </c>
      <c r="O525" s="552">
        <f t="shared" si="136"/>
        <v>84</v>
      </c>
      <c r="P525" s="553">
        <f t="shared" si="137"/>
        <v>84</v>
      </c>
      <c r="Q525" s="552">
        <f t="shared" si="138"/>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outlineLevel="3" x14ac:dyDescent="0.25">
      <c r="A526" s="250"/>
      <c r="B526" s="259"/>
      <c r="C526" s="252">
        <f t="shared" si="108"/>
        <v>4</v>
      </c>
      <c r="D526" s="275"/>
      <c r="E526" s="330"/>
      <c r="F526" s="330"/>
      <c r="G526" s="275"/>
      <c r="H526" s="280"/>
      <c r="I526" s="296"/>
      <c r="J526" s="302" t="s">
        <v>581</v>
      </c>
      <c r="K526" s="302"/>
      <c r="L526" s="280"/>
      <c r="M526" s="280"/>
      <c r="N526" s="297">
        <v>13</v>
      </c>
      <c r="O526" s="552">
        <f t="shared" si="136"/>
        <v>85</v>
      </c>
      <c r="P526" s="553">
        <f t="shared" si="137"/>
        <v>85</v>
      </c>
      <c r="Q526" s="552">
        <f t="shared" si="138"/>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outlineLevel="3" x14ac:dyDescent="0.25">
      <c r="A527" s="250"/>
      <c r="B527" s="259"/>
      <c r="C527" s="252">
        <f t="shared" si="108"/>
        <v>4</v>
      </c>
      <c r="D527" s="275"/>
      <c r="E527" s="330"/>
      <c r="F527" s="330"/>
      <c r="G527" s="275"/>
      <c r="H527" s="280"/>
      <c r="I527" s="296"/>
      <c r="J527" s="302" t="s">
        <v>582</v>
      </c>
      <c r="K527" s="302"/>
      <c r="L527" s="280"/>
      <c r="M527" s="280"/>
      <c r="N527" s="297">
        <v>13</v>
      </c>
      <c r="O527" s="552">
        <f t="shared" si="136"/>
        <v>85</v>
      </c>
      <c r="P527" s="553">
        <f t="shared" si="137"/>
        <v>85</v>
      </c>
      <c r="Q527" s="552">
        <f t="shared" si="138"/>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outlineLevel="3" x14ac:dyDescent="0.25">
      <c r="A528" s="250"/>
      <c r="B528" s="259"/>
      <c r="C528" s="252">
        <f t="shared" si="108"/>
        <v>4</v>
      </c>
      <c r="D528" s="275"/>
      <c r="E528" s="330"/>
      <c r="F528" s="330"/>
      <c r="G528" s="275"/>
      <c r="H528" s="280"/>
      <c r="I528" s="296"/>
      <c r="J528" s="302" t="s">
        <v>555</v>
      </c>
      <c r="K528" s="302"/>
      <c r="L528" s="280"/>
      <c r="M528" s="280"/>
      <c r="N528" s="297">
        <v>14</v>
      </c>
      <c r="O528" s="552">
        <f t="shared" si="136"/>
        <v>86</v>
      </c>
      <c r="P528" s="553">
        <f t="shared" si="137"/>
        <v>86</v>
      </c>
      <c r="Q528" s="552">
        <f t="shared" si="138"/>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outlineLevel="4" x14ac:dyDescent="0.25">
      <c r="A529" s="250"/>
      <c r="B529" s="259"/>
      <c r="C529" s="252">
        <f>INT($C$229)+4</f>
        <v>5</v>
      </c>
      <c r="D529" s="275"/>
      <c r="E529" s="330"/>
      <c r="F529" s="330"/>
      <c r="G529" s="275"/>
      <c r="H529" s="296" t="str">
        <f>H$249</f>
        <v>Win</v>
      </c>
      <c r="I529" s="296">
        <v>0</v>
      </c>
      <c r="J529" s="302" t="s">
        <v>573</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outlineLevel="3" x14ac:dyDescent="0.25">
      <c r="A530" s="250"/>
      <c r="B530" s="259"/>
      <c r="C530" s="252">
        <f t="shared" si="108"/>
        <v>4</v>
      </c>
      <c r="D530" s="275"/>
      <c r="E530" s="330"/>
      <c r="F530" s="330"/>
      <c r="G530" s="275"/>
      <c r="H530" s="280"/>
      <c r="I530" s="296"/>
      <c r="J530" s="302" t="s">
        <v>871</v>
      </c>
      <c r="K530" s="302"/>
      <c r="L530" s="280"/>
      <c r="M530" s="280"/>
      <c r="N530" s="555">
        <f t="shared" ref="N530:N536" si="139">IF(N490=0,0,N490+24)</f>
        <v>25</v>
      </c>
      <c r="O530" s="552">
        <f t="shared" ref="O530" si="140">IF(N530=0,0,N530+72)</f>
        <v>97</v>
      </c>
      <c r="P530" s="553">
        <f t="shared" ref="P530" si="141">O530</f>
        <v>97</v>
      </c>
      <c r="Q530" s="552">
        <f t="shared" ref="Q530" si="142">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outlineLevel="4" x14ac:dyDescent="0.25">
      <c r="A531" s="250"/>
      <c r="B531" s="259"/>
      <c r="C531" s="252">
        <f t="shared" ref="C531:C603" si="143">INT($C$229)+4</f>
        <v>5</v>
      </c>
      <c r="D531" s="275"/>
      <c r="E531" s="330"/>
      <c r="F531" s="330"/>
      <c r="G531" s="275"/>
      <c r="H531" s="280"/>
      <c r="I531" s="296"/>
      <c r="J531" s="302" t="s">
        <v>139</v>
      </c>
      <c r="K531" s="302"/>
      <c r="L531" s="280"/>
      <c r="M531" s="280"/>
      <c r="N531" s="555">
        <f t="shared" si="139"/>
        <v>0</v>
      </c>
      <c r="O531" s="552">
        <f t="shared" ref="O531:O536" si="144">IF(N531=0,0,N531+72)</f>
        <v>0</v>
      </c>
      <c r="P531" s="553">
        <f t="shared" ref="P531:P536" si="145">O531</f>
        <v>0</v>
      </c>
      <c r="Q531" s="552">
        <f t="shared" ref="Q531:Q536" si="146">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outlineLevel="4" x14ac:dyDescent="0.25">
      <c r="A532" s="250"/>
      <c r="B532" s="259"/>
      <c r="C532" s="252">
        <f t="shared" si="143"/>
        <v>5</v>
      </c>
      <c r="D532" s="275"/>
      <c r="E532" s="330"/>
      <c r="F532" s="330"/>
      <c r="G532" s="275"/>
      <c r="H532" s="280"/>
      <c r="I532" s="296"/>
      <c r="J532" s="302" t="s">
        <v>579</v>
      </c>
      <c r="K532" s="302"/>
      <c r="L532" s="280"/>
      <c r="M532" s="280"/>
      <c r="N532" s="555">
        <f t="shared" si="139"/>
        <v>0</v>
      </c>
      <c r="O532" s="552">
        <f t="shared" si="144"/>
        <v>0</v>
      </c>
      <c r="P532" s="553">
        <f t="shared" si="145"/>
        <v>0</v>
      </c>
      <c r="Q532" s="552">
        <f t="shared" si="146"/>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outlineLevel="4" x14ac:dyDescent="0.25">
      <c r="A533" s="250"/>
      <c r="B533" s="259"/>
      <c r="C533" s="252">
        <f t="shared" si="143"/>
        <v>5</v>
      </c>
      <c r="D533" s="275"/>
      <c r="E533" s="330"/>
      <c r="F533" s="330"/>
      <c r="G533" s="275"/>
      <c r="H533" s="280"/>
      <c r="I533" s="296"/>
      <c r="J533" s="302" t="s">
        <v>580</v>
      </c>
      <c r="K533" s="302"/>
      <c r="L533" s="280"/>
      <c r="M533" s="280"/>
      <c r="N533" s="555">
        <f t="shared" si="139"/>
        <v>0</v>
      </c>
      <c r="O533" s="552">
        <f t="shared" si="144"/>
        <v>0</v>
      </c>
      <c r="P533" s="553">
        <f t="shared" si="145"/>
        <v>0</v>
      </c>
      <c r="Q533" s="552">
        <f t="shared" si="146"/>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outlineLevel="4" x14ac:dyDescent="0.25">
      <c r="A534" s="250"/>
      <c r="B534" s="259"/>
      <c r="C534" s="252">
        <f t="shared" si="143"/>
        <v>5</v>
      </c>
      <c r="D534" s="275"/>
      <c r="E534" s="330"/>
      <c r="F534" s="330"/>
      <c r="G534" s="275"/>
      <c r="H534" s="280"/>
      <c r="I534" s="296"/>
      <c r="J534" s="302" t="s">
        <v>581</v>
      </c>
      <c r="K534" s="302"/>
      <c r="L534" s="280"/>
      <c r="M534" s="280"/>
      <c r="N534" s="555">
        <f t="shared" si="139"/>
        <v>0</v>
      </c>
      <c r="O534" s="552">
        <f t="shared" si="144"/>
        <v>0</v>
      </c>
      <c r="P534" s="553">
        <f t="shared" si="145"/>
        <v>0</v>
      </c>
      <c r="Q534" s="552">
        <f t="shared" si="146"/>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outlineLevel="4" x14ac:dyDescent="0.2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outlineLevel="4" x14ac:dyDescent="0.25">
      <c r="A536" s="250"/>
      <c r="B536" s="259"/>
      <c r="C536" s="252">
        <f t="shared" si="143"/>
        <v>5</v>
      </c>
      <c r="D536" s="275"/>
      <c r="E536" s="330"/>
      <c r="F536" s="330"/>
      <c r="G536" s="275"/>
      <c r="H536" s="280"/>
      <c r="I536" s="296"/>
      <c r="J536" s="302" t="s">
        <v>555</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outlineLevel="4" x14ac:dyDescent="0.25">
      <c r="A537" s="250"/>
      <c r="B537" s="259"/>
      <c r="C537" s="252">
        <f t="shared" si="143"/>
        <v>5</v>
      </c>
      <c r="D537" s="275"/>
      <c r="E537" s="330"/>
      <c r="F537" s="330"/>
      <c r="G537" s="275"/>
      <c r="H537" s="296"/>
      <c r="I537" s="296">
        <v>1</v>
      </c>
      <c r="J537" s="302" t="s">
        <v>573</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outlineLevel="3" x14ac:dyDescent="0.25">
      <c r="A538" s="250"/>
      <c r="B538" s="259"/>
      <c r="C538" s="252">
        <f t="shared" ref="C538" si="147">INT($C$229)+3</f>
        <v>4</v>
      </c>
      <c r="D538" s="275"/>
      <c r="E538" s="330"/>
      <c r="F538" s="330"/>
      <c r="G538" s="275"/>
      <c r="H538" s="280"/>
      <c r="I538" s="296"/>
      <c r="J538" s="302" t="s">
        <v>871</v>
      </c>
      <c r="K538" s="302"/>
      <c r="L538" s="280"/>
      <c r="M538" s="280"/>
      <c r="N538" s="555">
        <f t="shared" ref="N538:N544" si="148">IF(N498=0,0,N498+24)</f>
        <v>25</v>
      </c>
      <c r="O538" s="552">
        <f t="shared" ref="O538" si="149">IF(N538=0,0,N538+72)</f>
        <v>97</v>
      </c>
      <c r="P538" s="553">
        <f t="shared" ref="P538" si="150">O538</f>
        <v>97</v>
      </c>
      <c r="Q538" s="552">
        <f t="shared" ref="Q538" si="151">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outlineLevel="4" x14ac:dyDescent="0.25">
      <c r="A539" s="250"/>
      <c r="B539" s="259"/>
      <c r="C539" s="252">
        <f t="shared" si="143"/>
        <v>5</v>
      </c>
      <c r="D539" s="275"/>
      <c r="E539" s="330"/>
      <c r="F539" s="330"/>
      <c r="G539" s="275"/>
      <c r="H539" s="280"/>
      <c r="I539" s="296"/>
      <c r="J539" s="302" t="s">
        <v>139</v>
      </c>
      <c r="K539" s="302"/>
      <c r="L539" s="280"/>
      <c r="M539" s="280"/>
      <c r="N539" s="555">
        <f t="shared" si="148"/>
        <v>26</v>
      </c>
      <c r="O539" s="552">
        <f t="shared" ref="O539:O544" si="152">IF(N539=0,0,N539+72)</f>
        <v>98</v>
      </c>
      <c r="P539" s="553">
        <f t="shared" ref="P539:P544" si="153">O539</f>
        <v>98</v>
      </c>
      <c r="Q539" s="552">
        <f t="shared" ref="Q539:Q544" si="154">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outlineLevel="4" x14ac:dyDescent="0.25">
      <c r="A540" s="250"/>
      <c r="B540" s="259"/>
      <c r="C540" s="252">
        <f t="shared" si="143"/>
        <v>5</v>
      </c>
      <c r="D540" s="275"/>
      <c r="E540" s="330"/>
      <c r="F540" s="330"/>
      <c r="G540" s="275"/>
      <c r="H540" s="280"/>
      <c r="I540" s="296"/>
      <c r="J540" s="302" t="s">
        <v>579</v>
      </c>
      <c r="K540" s="302"/>
      <c r="L540" s="280"/>
      <c r="M540" s="280"/>
      <c r="N540" s="555">
        <f t="shared" si="148"/>
        <v>27</v>
      </c>
      <c r="O540" s="552">
        <f t="shared" si="152"/>
        <v>99</v>
      </c>
      <c r="P540" s="553">
        <f t="shared" si="153"/>
        <v>99</v>
      </c>
      <c r="Q540" s="552">
        <f t="shared" si="154"/>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outlineLevel="4" x14ac:dyDescent="0.25">
      <c r="A541" s="250"/>
      <c r="B541" s="259"/>
      <c r="C541" s="252">
        <f t="shared" si="143"/>
        <v>5</v>
      </c>
      <c r="D541" s="275"/>
      <c r="E541" s="330"/>
      <c r="F541" s="330"/>
      <c r="G541" s="275"/>
      <c r="H541" s="280"/>
      <c r="I541" s="296"/>
      <c r="J541" s="302" t="s">
        <v>580</v>
      </c>
      <c r="K541" s="302"/>
      <c r="L541" s="280"/>
      <c r="M541" s="280"/>
      <c r="N541" s="555">
        <f t="shared" si="148"/>
        <v>27</v>
      </c>
      <c r="O541" s="552">
        <f t="shared" si="152"/>
        <v>99</v>
      </c>
      <c r="P541" s="553">
        <f t="shared" si="153"/>
        <v>99</v>
      </c>
      <c r="Q541" s="552">
        <f t="shared" si="154"/>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outlineLevel="4" x14ac:dyDescent="0.25">
      <c r="A542" s="250"/>
      <c r="B542" s="259"/>
      <c r="C542" s="252">
        <f t="shared" si="143"/>
        <v>5</v>
      </c>
      <c r="D542" s="275"/>
      <c r="E542" s="330"/>
      <c r="F542" s="330"/>
      <c r="G542" s="275"/>
      <c r="H542" s="280"/>
      <c r="I542" s="296"/>
      <c r="J542" s="302" t="s">
        <v>581</v>
      </c>
      <c r="K542" s="302"/>
      <c r="L542" s="280"/>
      <c r="M542" s="280"/>
      <c r="N542" s="555">
        <f t="shared" si="148"/>
        <v>27</v>
      </c>
      <c r="O542" s="552">
        <f t="shared" si="152"/>
        <v>99</v>
      </c>
      <c r="P542" s="553">
        <f t="shared" si="153"/>
        <v>99</v>
      </c>
      <c r="Q542" s="552">
        <f t="shared" si="154"/>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outlineLevel="4" x14ac:dyDescent="0.2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outlineLevel="4" x14ac:dyDescent="0.25">
      <c r="A544" s="250"/>
      <c r="B544" s="259"/>
      <c r="C544" s="252">
        <f t="shared" si="143"/>
        <v>5</v>
      </c>
      <c r="D544" s="275"/>
      <c r="E544" s="330"/>
      <c r="F544" s="330"/>
      <c r="G544" s="275"/>
      <c r="H544" s="280"/>
      <c r="I544" s="296"/>
      <c r="J544" s="302" t="s">
        <v>555</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outlineLevel="4" x14ac:dyDescent="0.25">
      <c r="A545" s="250"/>
      <c r="B545" s="259"/>
      <c r="C545" s="252">
        <f t="shared" si="143"/>
        <v>5</v>
      </c>
      <c r="D545" s="275"/>
      <c r="E545" s="330"/>
      <c r="F545" s="330"/>
      <c r="G545" s="275"/>
      <c r="H545" s="296"/>
      <c r="I545" s="296">
        <v>2</v>
      </c>
      <c r="J545" s="302" t="s">
        <v>573</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outlineLevel="3" x14ac:dyDescent="0.25">
      <c r="A546" s="250"/>
      <c r="B546" s="259"/>
      <c r="C546" s="252">
        <f t="shared" ref="C546" si="155">INT($C$229)+3</f>
        <v>4</v>
      </c>
      <c r="D546" s="275"/>
      <c r="E546" s="330"/>
      <c r="F546" s="330"/>
      <c r="G546" s="275"/>
      <c r="H546" s="280"/>
      <c r="I546" s="296"/>
      <c r="J546" s="302" t="s">
        <v>871</v>
      </c>
      <c r="K546" s="302"/>
      <c r="L546" s="280"/>
      <c r="M546" s="280"/>
      <c r="N546" s="555">
        <f t="shared" ref="N546:N552" si="156">IF(N506=0,0,N506+24)</f>
        <v>25</v>
      </c>
      <c r="O546" s="552">
        <f t="shared" ref="O546" si="157">IF(N546=0,0,N546+72)</f>
        <v>97</v>
      </c>
      <c r="P546" s="553">
        <f t="shared" ref="P546" si="158">O546</f>
        <v>97</v>
      </c>
      <c r="Q546" s="552">
        <f t="shared" ref="Q546" si="159">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outlineLevel="4" x14ac:dyDescent="0.25">
      <c r="A547" s="250"/>
      <c r="B547" s="259"/>
      <c r="C547" s="252">
        <f t="shared" si="143"/>
        <v>5</v>
      </c>
      <c r="D547" s="275"/>
      <c r="E547" s="330"/>
      <c r="F547" s="330"/>
      <c r="G547" s="275"/>
      <c r="H547" s="280"/>
      <c r="I547" s="296"/>
      <c r="J547" s="302" t="s">
        <v>139</v>
      </c>
      <c r="K547" s="302"/>
      <c r="L547" s="280"/>
      <c r="M547" s="280"/>
      <c r="N547" s="555">
        <f t="shared" si="156"/>
        <v>28</v>
      </c>
      <c r="O547" s="552">
        <f t="shared" ref="O547:O552" si="160">IF(N547=0,0,N547+72)</f>
        <v>100</v>
      </c>
      <c r="P547" s="553">
        <f t="shared" ref="P547:P552" si="161">O547</f>
        <v>100</v>
      </c>
      <c r="Q547" s="552">
        <f t="shared" ref="Q547:Q552" si="162">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outlineLevel="4" x14ac:dyDescent="0.25">
      <c r="A548" s="250"/>
      <c r="B548" s="259"/>
      <c r="C548" s="252">
        <f t="shared" si="143"/>
        <v>5</v>
      </c>
      <c r="D548" s="275"/>
      <c r="E548" s="330"/>
      <c r="F548" s="330"/>
      <c r="G548" s="275"/>
      <c r="H548" s="280"/>
      <c r="I548" s="296"/>
      <c r="J548" s="302" t="s">
        <v>579</v>
      </c>
      <c r="K548" s="302"/>
      <c r="L548" s="280"/>
      <c r="M548" s="280"/>
      <c r="N548" s="555">
        <f t="shared" si="156"/>
        <v>29</v>
      </c>
      <c r="O548" s="552">
        <f t="shared" si="160"/>
        <v>101</v>
      </c>
      <c r="P548" s="553">
        <f t="shared" si="161"/>
        <v>101</v>
      </c>
      <c r="Q548" s="552">
        <f t="shared" si="162"/>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outlineLevel="4" x14ac:dyDescent="0.25">
      <c r="A549" s="250"/>
      <c r="B549" s="259"/>
      <c r="C549" s="252">
        <f t="shared" si="143"/>
        <v>5</v>
      </c>
      <c r="D549" s="275"/>
      <c r="E549" s="330"/>
      <c r="F549" s="330"/>
      <c r="G549" s="275"/>
      <c r="H549" s="280"/>
      <c r="I549" s="296"/>
      <c r="J549" s="302" t="s">
        <v>580</v>
      </c>
      <c r="K549" s="302"/>
      <c r="L549" s="280"/>
      <c r="M549" s="280"/>
      <c r="N549" s="555">
        <f t="shared" si="156"/>
        <v>29</v>
      </c>
      <c r="O549" s="552">
        <f t="shared" si="160"/>
        <v>101</v>
      </c>
      <c r="P549" s="553">
        <f t="shared" si="161"/>
        <v>101</v>
      </c>
      <c r="Q549" s="552">
        <f t="shared" si="162"/>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outlineLevel="4" x14ac:dyDescent="0.25">
      <c r="A550" s="250"/>
      <c r="B550" s="259"/>
      <c r="C550" s="252">
        <f t="shared" si="143"/>
        <v>5</v>
      </c>
      <c r="D550" s="275"/>
      <c r="E550" s="330"/>
      <c r="F550" s="330"/>
      <c r="G550" s="275"/>
      <c r="H550" s="280"/>
      <c r="I550" s="296"/>
      <c r="J550" s="302" t="s">
        <v>581</v>
      </c>
      <c r="K550" s="302"/>
      <c r="L550" s="280"/>
      <c r="M550" s="280"/>
      <c r="N550" s="555">
        <f t="shared" si="156"/>
        <v>30</v>
      </c>
      <c r="O550" s="552">
        <f t="shared" si="160"/>
        <v>102</v>
      </c>
      <c r="P550" s="553">
        <f t="shared" si="161"/>
        <v>102</v>
      </c>
      <c r="Q550" s="552">
        <f t="shared" si="162"/>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outlineLevel="4" x14ac:dyDescent="0.25">
      <c r="A551" s="250"/>
      <c r="B551" s="259"/>
      <c r="C551" s="252">
        <f t="shared" si="143"/>
        <v>5</v>
      </c>
      <c r="D551" s="275"/>
      <c r="E551" s="330"/>
      <c r="F551" s="330"/>
      <c r="G551" s="275"/>
      <c r="H551" s="280"/>
      <c r="I551" s="296"/>
      <c r="J551" s="302" t="s">
        <v>582</v>
      </c>
      <c r="K551" s="302"/>
      <c r="L551" s="280"/>
      <c r="M551" s="280"/>
      <c r="N551" s="555">
        <f t="shared" si="156"/>
        <v>30</v>
      </c>
      <c r="O551" s="552">
        <f t="shared" si="160"/>
        <v>102</v>
      </c>
      <c r="P551" s="553">
        <f t="shared" si="161"/>
        <v>102</v>
      </c>
      <c r="Q551" s="552">
        <f t="shared" si="162"/>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outlineLevel="4" x14ac:dyDescent="0.25">
      <c r="A552" s="250"/>
      <c r="B552" s="259"/>
      <c r="C552" s="252">
        <f t="shared" si="143"/>
        <v>5</v>
      </c>
      <c r="D552" s="275"/>
      <c r="E552" s="330"/>
      <c r="F552" s="330"/>
      <c r="G552" s="275"/>
      <c r="H552" s="280"/>
      <c r="I552" s="296"/>
      <c r="J552" s="302" t="s">
        <v>555</v>
      </c>
      <c r="K552" s="302"/>
      <c r="L552" s="280"/>
      <c r="M552" s="280"/>
      <c r="N552" s="555">
        <f t="shared" si="156"/>
        <v>30</v>
      </c>
      <c r="O552" s="552">
        <f t="shared" si="160"/>
        <v>102</v>
      </c>
      <c r="P552" s="553">
        <f t="shared" si="161"/>
        <v>102</v>
      </c>
      <c r="Q552" s="552">
        <f t="shared" si="162"/>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outlineLevel="4" x14ac:dyDescent="0.25">
      <c r="A553" s="250"/>
      <c r="B553" s="259"/>
      <c r="C553" s="252">
        <f t="shared" si="143"/>
        <v>5</v>
      </c>
      <c r="D553" s="275"/>
      <c r="E553" s="330"/>
      <c r="F553" s="330"/>
      <c r="G553" s="275"/>
      <c r="H553" s="296"/>
      <c r="I553" s="296">
        <v>3</v>
      </c>
      <c r="J553" s="302" t="s">
        <v>573</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outlineLevel="3" x14ac:dyDescent="0.25">
      <c r="A554" s="250"/>
      <c r="B554" s="259"/>
      <c r="C554" s="252">
        <f t="shared" ref="C554" si="163">INT($C$229)+3</f>
        <v>4</v>
      </c>
      <c r="D554" s="275"/>
      <c r="E554" s="330"/>
      <c r="F554" s="330"/>
      <c r="G554" s="275"/>
      <c r="H554" s="280"/>
      <c r="I554" s="296"/>
      <c r="J554" s="302" t="s">
        <v>871</v>
      </c>
      <c r="K554" s="302"/>
      <c r="L554" s="280"/>
      <c r="M554" s="280"/>
      <c r="N554" s="555">
        <f t="shared" ref="N554:N560" si="164">IF(N514=0,0,N514+24)</f>
        <v>25</v>
      </c>
      <c r="O554" s="552">
        <f t="shared" ref="O554" si="165">IF(N554=0,0,N554+72)</f>
        <v>97</v>
      </c>
      <c r="P554" s="553">
        <f t="shared" ref="P554" si="166">O554</f>
        <v>97</v>
      </c>
      <c r="Q554" s="552">
        <f t="shared" ref="Q554" si="167">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outlineLevel="4" x14ac:dyDescent="0.25">
      <c r="A555" s="250"/>
      <c r="B555" s="259"/>
      <c r="C555" s="252">
        <f t="shared" si="143"/>
        <v>5</v>
      </c>
      <c r="D555" s="275"/>
      <c r="E555" s="330"/>
      <c r="F555" s="330"/>
      <c r="G555" s="275"/>
      <c r="H555" s="280"/>
      <c r="I555" s="296"/>
      <c r="J555" s="302" t="s">
        <v>139</v>
      </c>
      <c r="K555" s="302"/>
      <c r="L555" s="280"/>
      <c r="M555" s="280"/>
      <c r="N555" s="555">
        <f t="shared" si="164"/>
        <v>31</v>
      </c>
      <c r="O555" s="552">
        <f t="shared" ref="O555:O560" si="168">IF(N555=0,0,N555+72)</f>
        <v>103</v>
      </c>
      <c r="P555" s="553">
        <f t="shared" ref="P555:P568" si="169">O555</f>
        <v>103</v>
      </c>
      <c r="Q555" s="552">
        <f t="shared" ref="Q555:Q560" si="170">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outlineLevel="4" x14ac:dyDescent="0.25">
      <c r="A556" s="250"/>
      <c r="B556" s="259"/>
      <c r="C556" s="252">
        <f t="shared" si="143"/>
        <v>5</v>
      </c>
      <c r="D556" s="275"/>
      <c r="E556" s="330"/>
      <c r="F556" s="330"/>
      <c r="G556" s="275"/>
      <c r="H556" s="280"/>
      <c r="I556" s="296"/>
      <c r="J556" s="302" t="s">
        <v>579</v>
      </c>
      <c r="K556" s="302"/>
      <c r="L556" s="280"/>
      <c r="M556" s="280"/>
      <c r="N556" s="555">
        <f t="shared" si="164"/>
        <v>32</v>
      </c>
      <c r="O556" s="552">
        <f t="shared" si="168"/>
        <v>104</v>
      </c>
      <c r="P556" s="553">
        <f t="shared" si="169"/>
        <v>104</v>
      </c>
      <c r="Q556" s="552">
        <f t="shared" si="170"/>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outlineLevel="4" x14ac:dyDescent="0.25">
      <c r="A557" s="250"/>
      <c r="B557" s="259"/>
      <c r="C557" s="252">
        <f t="shared" si="143"/>
        <v>5</v>
      </c>
      <c r="D557" s="275"/>
      <c r="E557" s="330"/>
      <c r="F557" s="330"/>
      <c r="G557" s="275"/>
      <c r="H557" s="280"/>
      <c r="I557" s="296"/>
      <c r="J557" s="302" t="s">
        <v>580</v>
      </c>
      <c r="K557" s="302"/>
      <c r="L557" s="280"/>
      <c r="M557" s="280"/>
      <c r="N557" s="555">
        <f t="shared" si="164"/>
        <v>32</v>
      </c>
      <c r="O557" s="552">
        <f t="shared" si="168"/>
        <v>104</v>
      </c>
      <c r="P557" s="553">
        <f t="shared" si="169"/>
        <v>104</v>
      </c>
      <c r="Q557" s="552">
        <f t="shared" si="170"/>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outlineLevel="4" x14ac:dyDescent="0.25">
      <c r="A558" s="250"/>
      <c r="B558" s="259"/>
      <c r="C558" s="252">
        <f t="shared" si="143"/>
        <v>5</v>
      </c>
      <c r="D558" s="275"/>
      <c r="E558" s="330"/>
      <c r="F558" s="330"/>
      <c r="G558" s="275"/>
      <c r="H558" s="280"/>
      <c r="I558" s="296"/>
      <c r="J558" s="302" t="s">
        <v>581</v>
      </c>
      <c r="K558" s="302"/>
      <c r="L558" s="280"/>
      <c r="M558" s="280"/>
      <c r="N558" s="555">
        <f t="shared" si="164"/>
        <v>33</v>
      </c>
      <c r="O558" s="552">
        <f t="shared" si="168"/>
        <v>105</v>
      </c>
      <c r="P558" s="553">
        <f t="shared" si="169"/>
        <v>105</v>
      </c>
      <c r="Q558" s="552">
        <f t="shared" si="170"/>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outlineLevel="4" x14ac:dyDescent="0.25">
      <c r="A559" s="250"/>
      <c r="B559" s="259"/>
      <c r="C559" s="252">
        <f t="shared" si="143"/>
        <v>5</v>
      </c>
      <c r="D559" s="275"/>
      <c r="E559" s="330"/>
      <c r="F559" s="330"/>
      <c r="G559" s="275"/>
      <c r="H559" s="280"/>
      <c r="I559" s="296"/>
      <c r="J559" s="302" t="s">
        <v>582</v>
      </c>
      <c r="K559" s="302"/>
      <c r="L559" s="280"/>
      <c r="M559" s="280"/>
      <c r="N559" s="555">
        <f t="shared" si="164"/>
        <v>33</v>
      </c>
      <c r="O559" s="552">
        <f t="shared" si="168"/>
        <v>105</v>
      </c>
      <c r="P559" s="553">
        <f t="shared" si="169"/>
        <v>105</v>
      </c>
      <c r="Q559" s="552">
        <f t="shared" si="170"/>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outlineLevel="4" x14ac:dyDescent="0.25">
      <c r="A560" s="250"/>
      <c r="B560" s="259"/>
      <c r="C560" s="252">
        <f t="shared" si="143"/>
        <v>5</v>
      </c>
      <c r="D560" s="275"/>
      <c r="E560" s="330"/>
      <c r="F560" s="330"/>
      <c r="G560" s="275"/>
      <c r="H560" s="280"/>
      <c r="I560" s="296"/>
      <c r="J560" s="302" t="s">
        <v>555</v>
      </c>
      <c r="K560" s="302"/>
      <c r="L560" s="280"/>
      <c r="M560" s="280"/>
      <c r="N560" s="555">
        <f t="shared" si="164"/>
        <v>34</v>
      </c>
      <c r="O560" s="552">
        <f t="shared" si="168"/>
        <v>106</v>
      </c>
      <c r="P560" s="553">
        <f t="shared" si="169"/>
        <v>106</v>
      </c>
      <c r="Q560" s="552">
        <f t="shared" si="170"/>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outlineLevel="4" x14ac:dyDescent="0.25">
      <c r="A561" s="250"/>
      <c r="B561" s="259"/>
      <c r="C561" s="252">
        <f t="shared" si="143"/>
        <v>5</v>
      </c>
      <c r="D561" s="275"/>
      <c r="E561" s="330"/>
      <c r="F561" s="330"/>
      <c r="G561" s="275"/>
      <c r="H561" s="296"/>
      <c r="I561" s="296">
        <v>4</v>
      </c>
      <c r="J561" s="302" t="s">
        <v>573</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outlineLevel="3" x14ac:dyDescent="0.25">
      <c r="A562" s="250"/>
      <c r="B562" s="259"/>
      <c r="C562" s="252">
        <f t="shared" ref="C562" si="171">INT($C$229)+3</f>
        <v>4</v>
      </c>
      <c r="D562" s="275"/>
      <c r="E562" s="330"/>
      <c r="F562" s="330"/>
      <c r="G562" s="275"/>
      <c r="H562" s="280"/>
      <c r="I562" s="296"/>
      <c r="J562" s="302" t="s">
        <v>871</v>
      </c>
      <c r="K562" s="302"/>
      <c r="L562" s="280"/>
      <c r="M562" s="280"/>
      <c r="N562" s="555">
        <f t="shared" ref="N562:N568" si="172">IF(N522=0,0,N522+24)</f>
        <v>25</v>
      </c>
      <c r="O562" s="552">
        <f t="shared" ref="O562" si="173">IF(N562=0,0,N562+72)</f>
        <v>97</v>
      </c>
      <c r="P562" s="553">
        <f t="shared" ref="P562" si="174">O562</f>
        <v>97</v>
      </c>
      <c r="Q562" s="552">
        <f t="shared" ref="Q562" si="175">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outlineLevel="4" x14ac:dyDescent="0.25">
      <c r="A563" s="250"/>
      <c r="B563" s="259"/>
      <c r="C563" s="252">
        <f t="shared" si="143"/>
        <v>5</v>
      </c>
      <c r="D563" s="275"/>
      <c r="E563" s="330"/>
      <c r="F563" s="330"/>
      <c r="G563" s="275"/>
      <c r="H563" s="280"/>
      <c r="I563" s="296"/>
      <c r="J563" s="302" t="s">
        <v>139</v>
      </c>
      <c r="K563" s="302"/>
      <c r="L563" s="280"/>
      <c r="M563" s="280"/>
      <c r="N563" s="555">
        <f t="shared" si="172"/>
        <v>35</v>
      </c>
      <c r="O563" s="552">
        <f t="shared" ref="O563:O568" si="176">IF(N563=0,0,N563+72)</f>
        <v>107</v>
      </c>
      <c r="P563" s="553">
        <f t="shared" si="169"/>
        <v>107</v>
      </c>
      <c r="Q563" s="552">
        <f t="shared" ref="Q563:Q568" si="177">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outlineLevel="4" x14ac:dyDescent="0.25">
      <c r="A564" s="250"/>
      <c r="B564" s="259"/>
      <c r="C564" s="252">
        <f t="shared" si="143"/>
        <v>5</v>
      </c>
      <c r="D564" s="275"/>
      <c r="E564" s="330"/>
      <c r="F564" s="330"/>
      <c r="G564" s="275"/>
      <c r="H564" s="280"/>
      <c r="I564" s="296"/>
      <c r="J564" s="302" t="s">
        <v>579</v>
      </c>
      <c r="K564" s="302"/>
      <c r="L564" s="280"/>
      <c r="M564" s="280"/>
      <c r="N564" s="555">
        <f t="shared" si="172"/>
        <v>36</v>
      </c>
      <c r="O564" s="552">
        <f t="shared" si="176"/>
        <v>108</v>
      </c>
      <c r="P564" s="553">
        <f t="shared" si="169"/>
        <v>108</v>
      </c>
      <c r="Q564" s="552">
        <f t="shared" si="177"/>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outlineLevel="4" x14ac:dyDescent="0.25">
      <c r="A565" s="250"/>
      <c r="B565" s="259"/>
      <c r="C565" s="252">
        <f t="shared" si="143"/>
        <v>5</v>
      </c>
      <c r="D565" s="275"/>
      <c r="E565" s="330"/>
      <c r="F565" s="330"/>
      <c r="G565" s="275"/>
      <c r="H565" s="280"/>
      <c r="I565" s="296"/>
      <c r="J565" s="302" t="s">
        <v>580</v>
      </c>
      <c r="K565" s="302"/>
      <c r="L565" s="280"/>
      <c r="M565" s="280"/>
      <c r="N565" s="555">
        <f t="shared" si="172"/>
        <v>36</v>
      </c>
      <c r="O565" s="552">
        <f t="shared" si="176"/>
        <v>108</v>
      </c>
      <c r="P565" s="553">
        <f t="shared" si="169"/>
        <v>108</v>
      </c>
      <c r="Q565" s="552">
        <f t="shared" si="177"/>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outlineLevel="4" x14ac:dyDescent="0.25">
      <c r="A566" s="250"/>
      <c r="B566" s="259"/>
      <c r="C566" s="252">
        <f t="shared" si="143"/>
        <v>5</v>
      </c>
      <c r="D566" s="275"/>
      <c r="E566" s="330"/>
      <c r="F566" s="330"/>
      <c r="G566" s="275"/>
      <c r="H566" s="280"/>
      <c r="I566" s="296"/>
      <c r="J566" s="302" t="s">
        <v>581</v>
      </c>
      <c r="K566" s="302"/>
      <c r="L566" s="280"/>
      <c r="M566" s="280"/>
      <c r="N566" s="555">
        <f t="shared" si="172"/>
        <v>37</v>
      </c>
      <c r="O566" s="552">
        <f t="shared" si="176"/>
        <v>109</v>
      </c>
      <c r="P566" s="553">
        <f t="shared" si="169"/>
        <v>109</v>
      </c>
      <c r="Q566" s="552">
        <f t="shared" si="177"/>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outlineLevel="4" x14ac:dyDescent="0.25">
      <c r="A567" s="250"/>
      <c r="B567" s="259"/>
      <c r="C567" s="252">
        <f t="shared" si="143"/>
        <v>5</v>
      </c>
      <c r="D567" s="275"/>
      <c r="E567" s="330"/>
      <c r="F567" s="330"/>
      <c r="G567" s="275"/>
      <c r="H567" s="280"/>
      <c r="I567" s="296"/>
      <c r="J567" s="302" t="s">
        <v>582</v>
      </c>
      <c r="K567" s="302"/>
      <c r="L567" s="280"/>
      <c r="M567" s="280"/>
      <c r="N567" s="555">
        <f t="shared" si="172"/>
        <v>37</v>
      </c>
      <c r="O567" s="552">
        <f t="shared" si="176"/>
        <v>109</v>
      </c>
      <c r="P567" s="553">
        <f t="shared" si="169"/>
        <v>109</v>
      </c>
      <c r="Q567" s="552">
        <f t="shared" si="177"/>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outlineLevel="4" x14ac:dyDescent="0.25">
      <c r="A568" s="250"/>
      <c r="B568" s="259"/>
      <c r="C568" s="252">
        <f t="shared" si="143"/>
        <v>5</v>
      </c>
      <c r="D568" s="275"/>
      <c r="E568" s="330"/>
      <c r="F568" s="330"/>
      <c r="G568" s="275"/>
      <c r="H568" s="280"/>
      <c r="I568" s="296"/>
      <c r="J568" s="302" t="s">
        <v>555</v>
      </c>
      <c r="K568" s="302"/>
      <c r="L568" s="280"/>
      <c r="M568" s="280"/>
      <c r="N568" s="555">
        <f t="shared" si="172"/>
        <v>38</v>
      </c>
      <c r="O568" s="552">
        <f t="shared" si="176"/>
        <v>110</v>
      </c>
      <c r="P568" s="553">
        <f t="shared" si="169"/>
        <v>110</v>
      </c>
      <c r="Q568" s="552">
        <f t="shared" si="177"/>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outlineLevel="4" x14ac:dyDescent="0.25">
      <c r="A569" s="250"/>
      <c r="B569" s="259"/>
      <c r="C569" s="252">
        <f t="shared" si="143"/>
        <v>5</v>
      </c>
      <c r="D569" s="275"/>
      <c r="E569" s="330"/>
      <c r="F569" s="330"/>
      <c r="G569" s="275"/>
      <c r="H569" s="296" t="str">
        <f>H$250</f>
        <v>Spr</v>
      </c>
      <c r="I569" s="296">
        <v>0</v>
      </c>
      <c r="J569" s="302" t="s">
        <v>573</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outlineLevel="3" x14ac:dyDescent="0.25">
      <c r="A570" s="250"/>
      <c r="B570" s="259"/>
      <c r="C570" s="252">
        <f t="shared" ref="C570" si="178">INT($C$229)+3</f>
        <v>4</v>
      </c>
      <c r="D570" s="275"/>
      <c r="E570" s="330"/>
      <c r="F570" s="330"/>
      <c r="G570" s="275"/>
      <c r="H570" s="280"/>
      <c r="I570" s="296"/>
      <c r="J570" s="302" t="s">
        <v>871</v>
      </c>
      <c r="K570" s="302"/>
      <c r="L570" s="280"/>
      <c r="M570" s="280"/>
      <c r="N570" s="555">
        <f t="shared" ref="N570:N576" si="179">IF(N530=0,0,N530+24)</f>
        <v>49</v>
      </c>
      <c r="O570" s="552">
        <f t="shared" ref="O570" si="180">IF(N570=0,0,N570+72)</f>
        <v>121</v>
      </c>
      <c r="P570" s="553">
        <f t="shared" ref="P570" si="181">O570</f>
        <v>121</v>
      </c>
      <c r="Q570" s="552">
        <f t="shared" ref="Q570" si="182">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outlineLevel="4" x14ac:dyDescent="0.25">
      <c r="A571" s="250"/>
      <c r="B571" s="259"/>
      <c r="C571" s="252">
        <f t="shared" si="143"/>
        <v>5</v>
      </c>
      <c r="D571" s="275"/>
      <c r="E571" s="330"/>
      <c r="F571" s="330"/>
      <c r="G571" s="275"/>
      <c r="H571" s="280"/>
      <c r="I571" s="296"/>
      <c r="J571" s="302" t="s">
        <v>139</v>
      </c>
      <c r="K571" s="302"/>
      <c r="L571" s="280"/>
      <c r="M571" s="280"/>
      <c r="N571" s="555">
        <f t="shared" si="179"/>
        <v>0</v>
      </c>
      <c r="O571" s="552">
        <f t="shared" ref="O571:O576" si="183">IF(N571=0,0,N571+72)</f>
        <v>0</v>
      </c>
      <c r="P571" s="553">
        <f t="shared" ref="P571:P576" si="184">O571</f>
        <v>0</v>
      </c>
      <c r="Q571" s="552">
        <f t="shared" ref="Q571:Q576" si="185">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outlineLevel="4" x14ac:dyDescent="0.25">
      <c r="A572" s="250"/>
      <c r="B572" s="259"/>
      <c r="C572" s="252">
        <f t="shared" si="143"/>
        <v>5</v>
      </c>
      <c r="D572" s="275"/>
      <c r="E572" s="330"/>
      <c r="F572" s="330"/>
      <c r="G572" s="275"/>
      <c r="H572" s="280"/>
      <c r="I572" s="296"/>
      <c r="J572" s="302" t="s">
        <v>579</v>
      </c>
      <c r="K572" s="302"/>
      <c r="L572" s="280"/>
      <c r="M572" s="280"/>
      <c r="N572" s="555">
        <f t="shared" si="179"/>
        <v>0</v>
      </c>
      <c r="O572" s="552">
        <f t="shared" si="183"/>
        <v>0</v>
      </c>
      <c r="P572" s="553">
        <f t="shared" si="184"/>
        <v>0</v>
      </c>
      <c r="Q572" s="552">
        <f t="shared" si="185"/>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outlineLevel="4" x14ac:dyDescent="0.25">
      <c r="A573" s="250"/>
      <c r="B573" s="259"/>
      <c r="C573" s="252">
        <f t="shared" si="143"/>
        <v>5</v>
      </c>
      <c r="D573" s="275"/>
      <c r="E573" s="330"/>
      <c r="F573" s="330"/>
      <c r="G573" s="275"/>
      <c r="H573" s="280"/>
      <c r="I573" s="296"/>
      <c r="J573" s="302" t="s">
        <v>580</v>
      </c>
      <c r="K573" s="302"/>
      <c r="L573" s="280"/>
      <c r="M573" s="280"/>
      <c r="N573" s="555">
        <f t="shared" si="179"/>
        <v>0</v>
      </c>
      <c r="O573" s="552">
        <f t="shared" si="183"/>
        <v>0</v>
      </c>
      <c r="P573" s="553">
        <f t="shared" si="184"/>
        <v>0</v>
      </c>
      <c r="Q573" s="552">
        <f t="shared" si="185"/>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outlineLevel="4" x14ac:dyDescent="0.25">
      <c r="A574" s="250"/>
      <c r="B574" s="259"/>
      <c r="C574" s="252">
        <f t="shared" si="143"/>
        <v>5</v>
      </c>
      <c r="D574" s="275"/>
      <c r="E574" s="330"/>
      <c r="F574" s="330"/>
      <c r="G574" s="275"/>
      <c r="H574" s="280"/>
      <c r="I574" s="296"/>
      <c r="J574" s="302" t="s">
        <v>581</v>
      </c>
      <c r="K574" s="302"/>
      <c r="L574" s="280"/>
      <c r="M574" s="280"/>
      <c r="N574" s="555">
        <f t="shared" si="179"/>
        <v>0</v>
      </c>
      <c r="O574" s="552">
        <f t="shared" si="183"/>
        <v>0</v>
      </c>
      <c r="P574" s="553">
        <f t="shared" si="184"/>
        <v>0</v>
      </c>
      <c r="Q574" s="552">
        <f t="shared" si="185"/>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outlineLevel="4" x14ac:dyDescent="0.2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outlineLevel="4" x14ac:dyDescent="0.25">
      <c r="A576" s="250"/>
      <c r="B576" s="259"/>
      <c r="C576" s="252">
        <f t="shared" si="143"/>
        <v>5</v>
      </c>
      <c r="D576" s="275"/>
      <c r="E576" s="330"/>
      <c r="F576" s="330"/>
      <c r="G576" s="275"/>
      <c r="H576" s="280"/>
      <c r="I576" s="296"/>
      <c r="J576" s="302" t="s">
        <v>555</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outlineLevel="4" x14ac:dyDescent="0.25">
      <c r="A577" s="250"/>
      <c r="B577" s="259"/>
      <c r="C577" s="252">
        <f t="shared" si="143"/>
        <v>5</v>
      </c>
      <c r="D577" s="275"/>
      <c r="E577" s="330"/>
      <c r="F577" s="330"/>
      <c r="G577" s="275"/>
      <c r="H577" s="296"/>
      <c r="I577" s="296">
        <v>1</v>
      </c>
      <c r="J577" s="302" t="s">
        <v>573</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outlineLevel="3" x14ac:dyDescent="0.25">
      <c r="A578" s="250"/>
      <c r="B578" s="259"/>
      <c r="C578" s="252">
        <f t="shared" ref="C578" si="186">INT($C$229)+3</f>
        <v>4</v>
      </c>
      <c r="D578" s="275"/>
      <c r="E578" s="330"/>
      <c r="F578" s="330"/>
      <c r="G578" s="275"/>
      <c r="H578" s="280"/>
      <c r="I578" s="296"/>
      <c r="J578" s="302" t="s">
        <v>871</v>
      </c>
      <c r="K578" s="302"/>
      <c r="L578" s="280"/>
      <c r="M578" s="280"/>
      <c r="N578" s="555">
        <f t="shared" ref="N578:N584" si="187">IF(N538=0,0,N538+24)</f>
        <v>49</v>
      </c>
      <c r="O578" s="552">
        <f t="shared" ref="O578" si="188">IF(N578=0,0,N578+72)</f>
        <v>121</v>
      </c>
      <c r="P578" s="553">
        <f t="shared" ref="P578" si="189">O578</f>
        <v>121</v>
      </c>
      <c r="Q578" s="552">
        <f t="shared" ref="Q578" si="190">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outlineLevel="4" x14ac:dyDescent="0.25">
      <c r="A579" s="250"/>
      <c r="B579" s="259"/>
      <c r="C579" s="252">
        <f t="shared" si="143"/>
        <v>5</v>
      </c>
      <c r="D579" s="275"/>
      <c r="E579" s="330"/>
      <c r="F579" s="330"/>
      <c r="G579" s="275"/>
      <c r="H579" s="280"/>
      <c r="I579" s="296"/>
      <c r="J579" s="302" t="s">
        <v>139</v>
      </c>
      <c r="K579" s="302"/>
      <c r="L579" s="280"/>
      <c r="M579" s="280"/>
      <c r="N579" s="555">
        <f t="shared" si="187"/>
        <v>50</v>
      </c>
      <c r="O579" s="552">
        <f t="shared" ref="O579:O584" si="191">IF(N579=0,0,N579+72)</f>
        <v>122</v>
      </c>
      <c r="P579" s="553">
        <f t="shared" ref="P579:P584" si="192">O579</f>
        <v>122</v>
      </c>
      <c r="Q579" s="552">
        <f t="shared" ref="Q579:Q584" si="193">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outlineLevel="4" x14ac:dyDescent="0.25">
      <c r="A580" s="250"/>
      <c r="B580" s="259"/>
      <c r="C580" s="252">
        <f t="shared" si="143"/>
        <v>5</v>
      </c>
      <c r="D580" s="275"/>
      <c r="E580" s="330"/>
      <c r="F580" s="330"/>
      <c r="G580" s="275"/>
      <c r="H580" s="280"/>
      <c r="I580" s="296"/>
      <c r="J580" s="302" t="s">
        <v>579</v>
      </c>
      <c r="K580" s="302"/>
      <c r="L580" s="280"/>
      <c r="M580" s="280"/>
      <c r="N580" s="555">
        <f t="shared" si="187"/>
        <v>51</v>
      </c>
      <c r="O580" s="552">
        <f t="shared" si="191"/>
        <v>123</v>
      </c>
      <c r="P580" s="553">
        <f t="shared" si="192"/>
        <v>123</v>
      </c>
      <c r="Q580" s="552">
        <f t="shared" si="193"/>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outlineLevel="4" x14ac:dyDescent="0.25">
      <c r="A581" s="250"/>
      <c r="B581" s="259"/>
      <c r="C581" s="252">
        <f t="shared" si="143"/>
        <v>5</v>
      </c>
      <c r="D581" s="275"/>
      <c r="E581" s="330"/>
      <c r="F581" s="330"/>
      <c r="G581" s="275"/>
      <c r="H581" s="280"/>
      <c r="I581" s="296"/>
      <c r="J581" s="302" t="s">
        <v>580</v>
      </c>
      <c r="K581" s="302"/>
      <c r="L581" s="280"/>
      <c r="M581" s="280"/>
      <c r="N581" s="555">
        <f t="shared" si="187"/>
        <v>51</v>
      </c>
      <c r="O581" s="552">
        <f t="shared" si="191"/>
        <v>123</v>
      </c>
      <c r="P581" s="553">
        <f t="shared" si="192"/>
        <v>123</v>
      </c>
      <c r="Q581" s="552">
        <f t="shared" si="193"/>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outlineLevel="4" x14ac:dyDescent="0.25">
      <c r="A582" s="250"/>
      <c r="B582" s="259"/>
      <c r="C582" s="252">
        <f t="shared" si="143"/>
        <v>5</v>
      </c>
      <c r="D582" s="275"/>
      <c r="E582" s="330"/>
      <c r="F582" s="330"/>
      <c r="G582" s="275"/>
      <c r="H582" s="280"/>
      <c r="I582" s="296"/>
      <c r="J582" s="302" t="s">
        <v>581</v>
      </c>
      <c r="K582" s="302"/>
      <c r="L582" s="280"/>
      <c r="M582" s="280"/>
      <c r="N582" s="555">
        <f t="shared" si="187"/>
        <v>51</v>
      </c>
      <c r="O582" s="552">
        <f t="shared" si="191"/>
        <v>123</v>
      </c>
      <c r="P582" s="553">
        <f t="shared" si="192"/>
        <v>123</v>
      </c>
      <c r="Q582" s="552">
        <f t="shared" si="193"/>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outlineLevel="4" x14ac:dyDescent="0.2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outlineLevel="4" x14ac:dyDescent="0.25">
      <c r="A584" s="250"/>
      <c r="B584" s="259"/>
      <c r="C584" s="252">
        <f t="shared" si="143"/>
        <v>5</v>
      </c>
      <c r="D584" s="275"/>
      <c r="E584" s="330"/>
      <c r="F584" s="330"/>
      <c r="G584" s="275"/>
      <c r="H584" s="280"/>
      <c r="I584" s="296"/>
      <c r="J584" s="302" t="s">
        <v>555</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outlineLevel="4" x14ac:dyDescent="0.25">
      <c r="A585" s="250"/>
      <c r="B585" s="259"/>
      <c r="C585" s="252">
        <f t="shared" si="143"/>
        <v>5</v>
      </c>
      <c r="D585" s="275"/>
      <c r="E585" s="330"/>
      <c r="F585" s="330"/>
      <c r="G585" s="275"/>
      <c r="H585" s="296"/>
      <c r="I585" s="296">
        <v>2</v>
      </c>
      <c r="J585" s="302" t="s">
        <v>573</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outlineLevel="3" x14ac:dyDescent="0.25">
      <c r="A586" s="250"/>
      <c r="B586" s="259"/>
      <c r="C586" s="252">
        <f t="shared" ref="C586" si="194">INT($C$229)+3</f>
        <v>4</v>
      </c>
      <c r="D586" s="275"/>
      <c r="E586" s="330"/>
      <c r="F586" s="330"/>
      <c r="G586" s="275"/>
      <c r="H586" s="280"/>
      <c r="I586" s="296"/>
      <c r="J586" s="302" t="s">
        <v>871</v>
      </c>
      <c r="K586" s="302"/>
      <c r="L586" s="280"/>
      <c r="M586" s="280"/>
      <c r="N586" s="555">
        <f t="shared" ref="N586:N592" si="195">IF(N546=0,0,N546+24)</f>
        <v>49</v>
      </c>
      <c r="O586" s="552">
        <f t="shared" ref="O586" si="196">IF(N586=0,0,N586+72)</f>
        <v>121</v>
      </c>
      <c r="P586" s="553">
        <f t="shared" ref="P586" si="197">O586</f>
        <v>121</v>
      </c>
      <c r="Q586" s="552">
        <f t="shared" ref="Q586" si="198">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outlineLevel="4" x14ac:dyDescent="0.25">
      <c r="A587" s="250"/>
      <c r="B587" s="259"/>
      <c r="C587" s="252">
        <f t="shared" si="143"/>
        <v>5</v>
      </c>
      <c r="D587" s="275"/>
      <c r="E587" s="330"/>
      <c r="F587" s="330"/>
      <c r="G587" s="275"/>
      <c r="H587" s="280"/>
      <c r="I587" s="296"/>
      <c r="J587" s="302" t="s">
        <v>139</v>
      </c>
      <c r="K587" s="302"/>
      <c r="L587" s="280"/>
      <c r="M587" s="280"/>
      <c r="N587" s="555">
        <f t="shared" si="195"/>
        <v>52</v>
      </c>
      <c r="O587" s="552">
        <f t="shared" ref="O587:O592" si="199">IF(N587=0,0,N587+72)</f>
        <v>124</v>
      </c>
      <c r="P587" s="553">
        <f t="shared" ref="P587:P592" si="200">O587</f>
        <v>124</v>
      </c>
      <c r="Q587" s="552">
        <f t="shared" ref="Q587:Q592" si="201">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outlineLevel="4" x14ac:dyDescent="0.25">
      <c r="A588" s="250"/>
      <c r="B588" s="259"/>
      <c r="C588" s="252">
        <f t="shared" si="143"/>
        <v>5</v>
      </c>
      <c r="D588" s="275"/>
      <c r="E588" s="330"/>
      <c r="F588" s="330"/>
      <c r="G588" s="275"/>
      <c r="H588" s="280"/>
      <c r="I588" s="296"/>
      <c r="J588" s="302" t="s">
        <v>579</v>
      </c>
      <c r="K588" s="302"/>
      <c r="L588" s="280"/>
      <c r="M588" s="280"/>
      <c r="N588" s="555">
        <f t="shared" si="195"/>
        <v>53</v>
      </c>
      <c r="O588" s="552">
        <f t="shared" si="199"/>
        <v>125</v>
      </c>
      <c r="P588" s="553">
        <f t="shared" si="200"/>
        <v>125</v>
      </c>
      <c r="Q588" s="552">
        <f t="shared" si="201"/>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outlineLevel="4" x14ac:dyDescent="0.25">
      <c r="A589" s="250"/>
      <c r="B589" s="259"/>
      <c r="C589" s="252">
        <f t="shared" si="143"/>
        <v>5</v>
      </c>
      <c r="D589" s="275"/>
      <c r="E589" s="330"/>
      <c r="F589" s="330"/>
      <c r="G589" s="275"/>
      <c r="H589" s="280"/>
      <c r="I589" s="296"/>
      <c r="J589" s="302" t="s">
        <v>580</v>
      </c>
      <c r="K589" s="302"/>
      <c r="L589" s="280"/>
      <c r="M589" s="280"/>
      <c r="N589" s="555">
        <f t="shared" si="195"/>
        <v>53</v>
      </c>
      <c r="O589" s="552">
        <f t="shared" si="199"/>
        <v>125</v>
      </c>
      <c r="P589" s="553">
        <f t="shared" si="200"/>
        <v>125</v>
      </c>
      <c r="Q589" s="552">
        <f t="shared" si="201"/>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outlineLevel="4" x14ac:dyDescent="0.25">
      <c r="A590" s="250"/>
      <c r="B590" s="259"/>
      <c r="C590" s="252">
        <f t="shared" si="143"/>
        <v>5</v>
      </c>
      <c r="D590" s="275"/>
      <c r="E590" s="330"/>
      <c r="F590" s="330"/>
      <c r="G590" s="275"/>
      <c r="H590" s="280"/>
      <c r="I590" s="296"/>
      <c r="J590" s="302" t="s">
        <v>581</v>
      </c>
      <c r="K590" s="302"/>
      <c r="L590" s="280"/>
      <c r="M590" s="280"/>
      <c r="N590" s="555">
        <f t="shared" si="195"/>
        <v>54</v>
      </c>
      <c r="O590" s="552">
        <f t="shared" si="199"/>
        <v>126</v>
      </c>
      <c r="P590" s="553">
        <f t="shared" si="200"/>
        <v>126</v>
      </c>
      <c r="Q590" s="552">
        <f t="shared" si="201"/>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outlineLevel="4" x14ac:dyDescent="0.25">
      <c r="A591" s="250"/>
      <c r="B591" s="259"/>
      <c r="C591" s="252">
        <f t="shared" si="143"/>
        <v>5</v>
      </c>
      <c r="D591" s="275"/>
      <c r="E591" s="330"/>
      <c r="F591" s="330"/>
      <c r="G591" s="275"/>
      <c r="H591" s="280"/>
      <c r="I591" s="296"/>
      <c r="J591" s="302" t="s">
        <v>582</v>
      </c>
      <c r="K591" s="302"/>
      <c r="L591" s="280"/>
      <c r="M591" s="280"/>
      <c r="N591" s="555">
        <f t="shared" si="195"/>
        <v>54</v>
      </c>
      <c r="O591" s="552">
        <f t="shared" si="199"/>
        <v>126</v>
      </c>
      <c r="P591" s="553">
        <f t="shared" si="200"/>
        <v>126</v>
      </c>
      <c r="Q591" s="552">
        <f t="shared" si="201"/>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outlineLevel="4" x14ac:dyDescent="0.25">
      <c r="A592" s="250"/>
      <c r="B592" s="259"/>
      <c r="C592" s="252">
        <f t="shared" si="143"/>
        <v>5</v>
      </c>
      <c r="D592" s="275"/>
      <c r="E592" s="330"/>
      <c r="F592" s="330"/>
      <c r="G592" s="275"/>
      <c r="H592" s="280"/>
      <c r="I592" s="296"/>
      <c r="J592" s="302" t="s">
        <v>555</v>
      </c>
      <c r="K592" s="302"/>
      <c r="L592" s="280"/>
      <c r="M592" s="280"/>
      <c r="N592" s="555">
        <f t="shared" si="195"/>
        <v>54</v>
      </c>
      <c r="O592" s="552">
        <f t="shared" si="199"/>
        <v>126</v>
      </c>
      <c r="P592" s="553">
        <f t="shared" si="200"/>
        <v>126</v>
      </c>
      <c r="Q592" s="552">
        <f t="shared" si="201"/>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outlineLevel="4" x14ac:dyDescent="0.25">
      <c r="A593" s="250"/>
      <c r="B593" s="259"/>
      <c r="C593" s="252">
        <f t="shared" si="143"/>
        <v>5</v>
      </c>
      <c r="D593" s="275"/>
      <c r="E593" s="330"/>
      <c r="F593" s="330"/>
      <c r="G593" s="275"/>
      <c r="H593" s="296"/>
      <c r="I593" s="296">
        <v>3</v>
      </c>
      <c r="J593" s="302" t="s">
        <v>573</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outlineLevel="3" x14ac:dyDescent="0.25">
      <c r="A594" s="250"/>
      <c r="B594" s="259"/>
      <c r="C594" s="252">
        <f t="shared" ref="C594" si="202">INT($C$229)+3</f>
        <v>4</v>
      </c>
      <c r="D594" s="275"/>
      <c r="E594" s="330"/>
      <c r="F594" s="330"/>
      <c r="G594" s="275"/>
      <c r="H594" s="280"/>
      <c r="I594" s="296"/>
      <c r="J594" s="302" t="s">
        <v>871</v>
      </c>
      <c r="K594" s="302"/>
      <c r="L594" s="280"/>
      <c r="M594" s="280"/>
      <c r="N594" s="555">
        <f t="shared" ref="N594:N600" si="203">IF(N554=0,0,N554+24)</f>
        <v>49</v>
      </c>
      <c r="O594" s="552">
        <f t="shared" ref="O594" si="204">IF(N594=0,0,N594+72)</f>
        <v>121</v>
      </c>
      <c r="P594" s="553">
        <f t="shared" ref="P594" si="205">O594</f>
        <v>121</v>
      </c>
      <c r="Q594" s="552">
        <f t="shared" ref="Q594" si="206">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outlineLevel="4" x14ac:dyDescent="0.25">
      <c r="A595" s="250"/>
      <c r="B595" s="259"/>
      <c r="C595" s="252">
        <f t="shared" si="143"/>
        <v>5</v>
      </c>
      <c r="D595" s="275"/>
      <c r="E595" s="330"/>
      <c r="F595" s="330"/>
      <c r="G595" s="275"/>
      <c r="H595" s="280"/>
      <c r="I595" s="296"/>
      <c r="J595" s="302" t="s">
        <v>139</v>
      </c>
      <c r="K595" s="302"/>
      <c r="L595" s="280"/>
      <c r="M595" s="280"/>
      <c r="N595" s="555">
        <f t="shared" si="203"/>
        <v>55</v>
      </c>
      <c r="O595" s="552">
        <f t="shared" ref="O595:O600" si="207">IF(N595=0,0,N595+72)</f>
        <v>127</v>
      </c>
      <c r="P595" s="553">
        <f t="shared" ref="P595:P600" si="208">O595</f>
        <v>127</v>
      </c>
      <c r="Q595" s="552">
        <f t="shared" ref="Q595:Q600" si="209">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outlineLevel="4" x14ac:dyDescent="0.25">
      <c r="A596" s="250"/>
      <c r="B596" s="259"/>
      <c r="C596" s="252">
        <f t="shared" si="143"/>
        <v>5</v>
      </c>
      <c r="D596" s="275"/>
      <c r="E596" s="330"/>
      <c r="F596" s="330"/>
      <c r="G596" s="275"/>
      <c r="H596" s="280"/>
      <c r="I596" s="296"/>
      <c r="J596" s="302" t="s">
        <v>579</v>
      </c>
      <c r="K596" s="302"/>
      <c r="L596" s="280"/>
      <c r="M596" s="280"/>
      <c r="N596" s="555">
        <f t="shared" si="203"/>
        <v>56</v>
      </c>
      <c r="O596" s="552">
        <f t="shared" si="207"/>
        <v>128</v>
      </c>
      <c r="P596" s="553">
        <f t="shared" si="208"/>
        <v>128</v>
      </c>
      <c r="Q596" s="552">
        <f t="shared" si="209"/>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outlineLevel="4" x14ac:dyDescent="0.25">
      <c r="A597" s="250"/>
      <c r="B597" s="259"/>
      <c r="C597" s="252">
        <f t="shared" si="143"/>
        <v>5</v>
      </c>
      <c r="D597" s="275"/>
      <c r="E597" s="330"/>
      <c r="F597" s="330"/>
      <c r="G597" s="275"/>
      <c r="H597" s="280"/>
      <c r="I597" s="296"/>
      <c r="J597" s="302" t="s">
        <v>580</v>
      </c>
      <c r="K597" s="302"/>
      <c r="L597" s="280"/>
      <c r="M597" s="280"/>
      <c r="N597" s="555">
        <f t="shared" si="203"/>
        <v>56</v>
      </c>
      <c r="O597" s="552">
        <f t="shared" si="207"/>
        <v>128</v>
      </c>
      <c r="P597" s="553">
        <f t="shared" si="208"/>
        <v>128</v>
      </c>
      <c r="Q597" s="552">
        <f t="shared" si="209"/>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outlineLevel="4" x14ac:dyDescent="0.25">
      <c r="A598" s="250"/>
      <c r="B598" s="259"/>
      <c r="C598" s="252">
        <f t="shared" si="143"/>
        <v>5</v>
      </c>
      <c r="D598" s="275"/>
      <c r="E598" s="330"/>
      <c r="F598" s="330"/>
      <c r="G598" s="275"/>
      <c r="H598" s="280"/>
      <c r="I598" s="296"/>
      <c r="J598" s="302" t="s">
        <v>581</v>
      </c>
      <c r="K598" s="302"/>
      <c r="L598" s="280"/>
      <c r="M598" s="280"/>
      <c r="N598" s="555">
        <f t="shared" si="203"/>
        <v>57</v>
      </c>
      <c r="O598" s="552">
        <f t="shared" si="207"/>
        <v>129</v>
      </c>
      <c r="P598" s="553">
        <f t="shared" si="208"/>
        <v>129</v>
      </c>
      <c r="Q598" s="552">
        <f t="shared" si="209"/>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outlineLevel="4" x14ac:dyDescent="0.25">
      <c r="A599" s="250"/>
      <c r="B599" s="259"/>
      <c r="C599" s="252">
        <f t="shared" si="143"/>
        <v>5</v>
      </c>
      <c r="D599" s="275"/>
      <c r="E599" s="330"/>
      <c r="F599" s="330"/>
      <c r="G599" s="275"/>
      <c r="H599" s="280"/>
      <c r="I599" s="296"/>
      <c r="J599" s="302" t="s">
        <v>582</v>
      </c>
      <c r="K599" s="302"/>
      <c r="L599" s="280"/>
      <c r="M599" s="280"/>
      <c r="N599" s="555">
        <f t="shared" si="203"/>
        <v>57</v>
      </c>
      <c r="O599" s="552">
        <f t="shared" si="207"/>
        <v>129</v>
      </c>
      <c r="P599" s="553">
        <f t="shared" si="208"/>
        <v>129</v>
      </c>
      <c r="Q599" s="552">
        <f t="shared" si="209"/>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outlineLevel="4" x14ac:dyDescent="0.25">
      <c r="A600" s="250"/>
      <c r="B600" s="259"/>
      <c r="C600" s="252">
        <f t="shared" si="143"/>
        <v>5</v>
      </c>
      <c r="D600" s="275"/>
      <c r="E600" s="330"/>
      <c r="F600" s="330"/>
      <c r="G600" s="275"/>
      <c r="H600" s="280"/>
      <c r="I600" s="296"/>
      <c r="J600" s="302" t="s">
        <v>555</v>
      </c>
      <c r="K600" s="302"/>
      <c r="L600" s="280"/>
      <c r="M600" s="280"/>
      <c r="N600" s="555">
        <f t="shared" si="203"/>
        <v>58</v>
      </c>
      <c r="O600" s="552">
        <f t="shared" si="207"/>
        <v>130</v>
      </c>
      <c r="P600" s="553">
        <f t="shared" si="208"/>
        <v>130</v>
      </c>
      <c r="Q600" s="552">
        <f t="shared" si="209"/>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outlineLevel="4" x14ac:dyDescent="0.25">
      <c r="A601" s="250"/>
      <c r="B601" s="259"/>
      <c r="C601" s="252">
        <f t="shared" si="143"/>
        <v>5</v>
      </c>
      <c r="D601" s="275"/>
      <c r="E601" s="330"/>
      <c r="F601" s="330"/>
      <c r="G601" s="275"/>
      <c r="H601" s="296"/>
      <c r="I601" s="296">
        <v>4</v>
      </c>
      <c r="J601" s="302" t="s">
        <v>573</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outlineLevel="3" x14ac:dyDescent="0.25">
      <c r="A602" s="250"/>
      <c r="B602" s="259"/>
      <c r="C602" s="252">
        <f t="shared" ref="C602" si="210">INT($C$229)+3</f>
        <v>4</v>
      </c>
      <c r="D602" s="275"/>
      <c r="E602" s="330"/>
      <c r="F602" s="330"/>
      <c r="G602" s="275"/>
      <c r="H602" s="280"/>
      <c r="I602" s="296"/>
      <c r="J602" s="302" t="s">
        <v>871</v>
      </c>
      <c r="K602" s="302"/>
      <c r="L602" s="280"/>
      <c r="M602" s="280"/>
      <c r="N602" s="555">
        <f t="shared" ref="N602:N608" si="211">IF(N562=0,0,N562+24)</f>
        <v>49</v>
      </c>
      <c r="O602" s="552">
        <f t="shared" ref="O602" si="212">IF(N602=0,0,N602+72)</f>
        <v>121</v>
      </c>
      <c r="P602" s="553">
        <f t="shared" ref="P602" si="213">O602</f>
        <v>121</v>
      </c>
      <c r="Q602" s="552">
        <f t="shared" ref="Q602" si="214">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outlineLevel="4" x14ac:dyDescent="0.25">
      <c r="A603" s="250"/>
      <c r="B603" s="259"/>
      <c r="C603" s="252">
        <f t="shared" si="143"/>
        <v>5</v>
      </c>
      <c r="D603" s="275"/>
      <c r="E603" s="330"/>
      <c r="F603" s="330"/>
      <c r="G603" s="275"/>
      <c r="H603" s="280"/>
      <c r="I603" s="296"/>
      <c r="J603" s="302" t="s">
        <v>139</v>
      </c>
      <c r="K603" s="302"/>
      <c r="L603" s="280"/>
      <c r="M603" s="280"/>
      <c r="N603" s="555">
        <f t="shared" si="211"/>
        <v>59</v>
      </c>
      <c r="O603" s="552">
        <f t="shared" ref="O603:O608" si="215">IF(N603=0,0,N603+72)</f>
        <v>131</v>
      </c>
      <c r="P603" s="553">
        <f t="shared" ref="P603:P608" si="216">O603</f>
        <v>131</v>
      </c>
      <c r="Q603" s="552">
        <f t="shared" ref="Q603:Q608" si="217">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outlineLevel="4" x14ac:dyDescent="0.25">
      <c r="A604" s="250"/>
      <c r="B604" s="259"/>
      <c r="C604" s="252">
        <f t="shared" ref="C604:C608" si="218">INT($C$229)+4</f>
        <v>5</v>
      </c>
      <c r="D604" s="275"/>
      <c r="E604" s="330"/>
      <c r="F604" s="330"/>
      <c r="G604" s="275"/>
      <c r="H604" s="280"/>
      <c r="I604" s="296"/>
      <c r="J604" s="302" t="s">
        <v>579</v>
      </c>
      <c r="K604" s="302"/>
      <c r="L604" s="280"/>
      <c r="M604" s="280"/>
      <c r="N604" s="555">
        <f t="shared" si="211"/>
        <v>60</v>
      </c>
      <c r="O604" s="552">
        <f t="shared" si="215"/>
        <v>132</v>
      </c>
      <c r="P604" s="553">
        <f t="shared" si="216"/>
        <v>132</v>
      </c>
      <c r="Q604" s="552">
        <f t="shared" si="217"/>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outlineLevel="4" x14ac:dyDescent="0.25">
      <c r="A605" s="250"/>
      <c r="B605" s="259"/>
      <c r="C605" s="252">
        <f t="shared" si="218"/>
        <v>5</v>
      </c>
      <c r="D605" s="275"/>
      <c r="E605" s="330"/>
      <c r="F605" s="330"/>
      <c r="G605" s="275"/>
      <c r="H605" s="280"/>
      <c r="I605" s="296"/>
      <c r="J605" s="302" t="s">
        <v>580</v>
      </c>
      <c r="K605" s="302"/>
      <c r="L605" s="280"/>
      <c r="M605" s="280"/>
      <c r="N605" s="555">
        <f t="shared" si="211"/>
        <v>60</v>
      </c>
      <c r="O605" s="552">
        <f t="shared" si="215"/>
        <v>132</v>
      </c>
      <c r="P605" s="553">
        <f t="shared" si="216"/>
        <v>132</v>
      </c>
      <c r="Q605" s="552">
        <f t="shared" si="217"/>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outlineLevel="4" x14ac:dyDescent="0.25">
      <c r="A606" s="250"/>
      <c r="B606" s="259"/>
      <c r="C606" s="252">
        <f t="shared" si="218"/>
        <v>5</v>
      </c>
      <c r="D606" s="275"/>
      <c r="E606" s="330"/>
      <c r="F606" s="330"/>
      <c r="G606" s="275"/>
      <c r="H606" s="280"/>
      <c r="I606" s="296"/>
      <c r="J606" s="302" t="s">
        <v>581</v>
      </c>
      <c r="K606" s="302"/>
      <c r="L606" s="280"/>
      <c r="M606" s="280"/>
      <c r="N606" s="555">
        <f t="shared" si="211"/>
        <v>61</v>
      </c>
      <c r="O606" s="552">
        <f t="shared" si="215"/>
        <v>133</v>
      </c>
      <c r="P606" s="553">
        <f t="shared" si="216"/>
        <v>133</v>
      </c>
      <c r="Q606" s="552">
        <f t="shared" si="217"/>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outlineLevel="4" x14ac:dyDescent="0.25">
      <c r="A607" s="250"/>
      <c r="B607" s="259"/>
      <c r="C607" s="252">
        <f t="shared" si="218"/>
        <v>5</v>
      </c>
      <c r="D607" s="275"/>
      <c r="E607" s="330"/>
      <c r="F607" s="330"/>
      <c r="G607" s="275"/>
      <c r="H607" s="280"/>
      <c r="I607" s="296"/>
      <c r="J607" s="302" t="s">
        <v>582</v>
      </c>
      <c r="K607" s="302"/>
      <c r="L607" s="280"/>
      <c r="M607" s="280"/>
      <c r="N607" s="555">
        <f t="shared" si="211"/>
        <v>61</v>
      </c>
      <c r="O607" s="552">
        <f t="shared" si="215"/>
        <v>133</v>
      </c>
      <c r="P607" s="553">
        <f t="shared" si="216"/>
        <v>133</v>
      </c>
      <c r="Q607" s="552">
        <f t="shared" si="217"/>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outlineLevel="4" x14ac:dyDescent="0.25">
      <c r="A608" s="250"/>
      <c r="B608" s="259"/>
      <c r="C608" s="252">
        <f t="shared" si="218"/>
        <v>5</v>
      </c>
      <c r="D608" s="275"/>
      <c r="E608" s="330"/>
      <c r="F608" s="330"/>
      <c r="G608" s="275"/>
      <c r="H608" s="280"/>
      <c r="I608" s="296"/>
      <c r="J608" s="302" t="s">
        <v>555</v>
      </c>
      <c r="K608" s="302"/>
      <c r="L608" s="280"/>
      <c r="M608" s="280"/>
      <c r="N608" s="555">
        <f t="shared" si="211"/>
        <v>62</v>
      </c>
      <c r="O608" s="552">
        <f t="shared" si="215"/>
        <v>134</v>
      </c>
      <c r="P608" s="553">
        <f t="shared" si="216"/>
        <v>134</v>
      </c>
      <c r="Q608" s="552">
        <f t="shared" si="217"/>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0999999999999996" customHeight="1" outlineLevel="2" x14ac:dyDescent="0.2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395</v>
      </c>
      <c r="AR609" s="262"/>
      <c r="AS609" s="250"/>
      <c r="AT609" s="250"/>
      <c r="AU609" s="250"/>
    </row>
    <row r="610" spans="1:47" outlineLevel="2" x14ac:dyDescent="0.25">
      <c r="A610" s="250"/>
      <c r="B610" s="259"/>
      <c r="C610" s="252">
        <f>INT($C$229)+2</f>
        <v>3</v>
      </c>
      <c r="D610" s="275"/>
      <c r="E610" s="330"/>
      <c r="F610" s="330"/>
      <c r="G610" s="275"/>
      <c r="H610" s="343" t="s">
        <v>566</v>
      </c>
      <c r="I610" s="303" t="s">
        <v>583</v>
      </c>
      <c r="J610" s="303"/>
      <c r="K610" s="393"/>
      <c r="L610" s="391">
        <f>COUNTA($I611:$I$635)/COUNTA($H611:$H$635)</f>
        <v>8</v>
      </c>
      <c r="M610" s="280"/>
      <c r="N610" s="303"/>
      <c r="O610" s="303"/>
      <c r="P610" s="303"/>
      <c r="Q610" s="303"/>
      <c r="R610" s="303" t="s">
        <v>584</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outlineLevel="3" x14ac:dyDescent="0.25">
      <c r="A611" s="250"/>
      <c r="B611" s="259"/>
      <c r="C611" s="252">
        <f t="shared" ref="C611:C634" si="219">INT($C$229)+3</f>
        <v>4</v>
      </c>
      <c r="D611" s="275"/>
      <c r="E611" s="330"/>
      <c r="F611" s="330"/>
      <c r="G611" s="275"/>
      <c r="H611" s="296" t="str">
        <f>H$248</f>
        <v>Aut</v>
      </c>
      <c r="I611" s="302" t="s">
        <v>531</v>
      </c>
      <c r="J611" s="302"/>
      <c r="K611" s="280"/>
      <c r="L611" s="279"/>
      <c r="M611" s="280"/>
      <c r="N611" s="280"/>
      <c r="O611" s="280"/>
      <c r="P611" s="280"/>
      <c r="Q611" s="280"/>
      <c r="R611" s="297">
        <v>20</v>
      </c>
      <c r="S611" s="552">
        <f t="shared" ref="S611:S634" si="220">IF(R611=0,0,R611+72)</f>
        <v>92</v>
      </c>
      <c r="T611" s="553">
        <f t="shared" ref="T611:T634" si="221">S611</f>
        <v>92</v>
      </c>
      <c r="U611" s="552">
        <f t="shared" ref="U611:U634" si="222">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outlineLevel="3" x14ac:dyDescent="0.25">
      <c r="A612" s="250"/>
      <c r="B612" s="259"/>
      <c r="C612" s="252">
        <f t="shared" si="219"/>
        <v>4</v>
      </c>
      <c r="D612" s="275"/>
      <c r="E612" s="330"/>
      <c r="F612" s="330"/>
      <c r="G612" s="275"/>
      <c r="H612" s="296"/>
      <c r="I612" s="302" t="s">
        <v>532</v>
      </c>
      <c r="J612" s="302"/>
      <c r="K612" s="280"/>
      <c r="L612" s="280"/>
      <c r="M612" s="280"/>
      <c r="N612" s="280"/>
      <c r="O612" s="280"/>
      <c r="P612" s="280"/>
      <c r="Q612" s="280"/>
      <c r="R612" s="297">
        <v>21</v>
      </c>
      <c r="S612" s="552">
        <f t="shared" si="220"/>
        <v>93</v>
      </c>
      <c r="T612" s="553">
        <f t="shared" si="221"/>
        <v>93</v>
      </c>
      <c r="U612" s="552">
        <f t="shared" si="222"/>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outlineLevel="3" x14ac:dyDescent="0.25">
      <c r="A613" s="250"/>
      <c r="B613" s="259"/>
      <c r="C613" s="252">
        <f t="shared" si="219"/>
        <v>4</v>
      </c>
      <c r="D613" s="275"/>
      <c r="E613" s="330"/>
      <c r="F613" s="330"/>
      <c r="G613" s="275"/>
      <c r="H613" s="296"/>
      <c r="I613" s="302" t="s">
        <v>533</v>
      </c>
      <c r="J613" s="302"/>
      <c r="K613" s="280"/>
      <c r="L613" s="280"/>
      <c r="M613" s="280"/>
      <c r="N613" s="280"/>
      <c r="O613" s="280"/>
      <c r="P613" s="280"/>
      <c r="Q613" s="280"/>
      <c r="R613" s="280">
        <v>0</v>
      </c>
      <c r="S613" s="552">
        <f t="shared" si="220"/>
        <v>0</v>
      </c>
      <c r="T613" s="553">
        <f t="shared" si="221"/>
        <v>0</v>
      </c>
      <c r="U613" s="552">
        <f t="shared" si="222"/>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outlineLevel="3" x14ac:dyDescent="0.25">
      <c r="A614" s="250"/>
      <c r="B614" s="259"/>
      <c r="C614" s="252">
        <f t="shared" si="219"/>
        <v>4</v>
      </c>
      <c r="D614" s="275"/>
      <c r="E614" s="330"/>
      <c r="F614" s="330"/>
      <c r="G614" s="275"/>
      <c r="H614" s="296"/>
      <c r="I614" s="302" t="s">
        <v>518</v>
      </c>
      <c r="J614" s="302"/>
      <c r="K614" s="280"/>
      <c r="L614" s="280"/>
      <c r="M614" s="280"/>
      <c r="N614" s="280"/>
      <c r="O614" s="280"/>
      <c r="P614" s="280"/>
      <c r="Q614" s="280"/>
      <c r="R614" s="280">
        <v>0</v>
      </c>
      <c r="S614" s="552">
        <f t="shared" si="220"/>
        <v>0</v>
      </c>
      <c r="T614" s="553">
        <f t="shared" si="221"/>
        <v>0</v>
      </c>
      <c r="U614" s="552">
        <f t="shared" si="222"/>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outlineLevel="3" x14ac:dyDescent="0.25">
      <c r="A615" s="250"/>
      <c r="B615" s="259"/>
      <c r="C615" s="252">
        <f t="shared" si="219"/>
        <v>4</v>
      </c>
      <c r="D615" s="275"/>
      <c r="E615" s="330"/>
      <c r="F615" s="330"/>
      <c r="G615" s="275"/>
      <c r="H615" s="296"/>
      <c r="I615" s="302" t="s">
        <v>519</v>
      </c>
      <c r="J615" s="302"/>
      <c r="K615" s="280"/>
      <c r="L615" s="280"/>
      <c r="M615" s="280"/>
      <c r="N615" s="280"/>
      <c r="O615" s="280"/>
      <c r="P615" s="280"/>
      <c r="Q615" s="280"/>
      <c r="R615" s="280">
        <v>0</v>
      </c>
      <c r="S615" s="552">
        <f t="shared" si="220"/>
        <v>0</v>
      </c>
      <c r="T615" s="553">
        <f t="shared" si="221"/>
        <v>0</v>
      </c>
      <c r="U615" s="552">
        <f t="shared" si="222"/>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outlineLevel="3" x14ac:dyDescent="0.25">
      <c r="A616" s="250"/>
      <c r="B616" s="259"/>
      <c r="C616" s="252">
        <f t="shared" si="219"/>
        <v>4</v>
      </c>
      <c r="D616" s="275"/>
      <c r="E616" s="330"/>
      <c r="F616" s="330"/>
      <c r="G616" s="275"/>
      <c r="H616" s="296"/>
      <c r="I616" s="302" t="s">
        <v>520</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outlineLevel="3" x14ac:dyDescent="0.2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outlineLevel="3" x14ac:dyDescent="0.2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outlineLevel="3" x14ac:dyDescent="0.25">
      <c r="A619" s="250"/>
      <c r="B619" s="259"/>
      <c r="C619" s="252">
        <f t="shared" si="219"/>
        <v>4</v>
      </c>
      <c r="D619" s="275"/>
      <c r="E619" s="330"/>
      <c r="F619" s="330"/>
      <c r="G619" s="275"/>
      <c r="H619" s="296" t="str">
        <f>H$249</f>
        <v>Win</v>
      </c>
      <c r="I619" s="302" t="s">
        <v>531</v>
      </c>
      <c r="J619" s="302"/>
      <c r="K619" s="280"/>
      <c r="L619" s="280"/>
      <c r="M619" s="280"/>
      <c r="N619" s="280"/>
      <c r="O619" s="280"/>
      <c r="P619" s="280"/>
      <c r="Q619" s="280"/>
      <c r="R619" s="556">
        <f>IF(R611=0,0,R611+24)</f>
        <v>44</v>
      </c>
      <c r="S619" s="552">
        <f t="shared" si="220"/>
        <v>116</v>
      </c>
      <c r="T619" s="553">
        <f t="shared" si="221"/>
        <v>116</v>
      </c>
      <c r="U619" s="552">
        <f t="shared" si="222"/>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outlineLevel="3" x14ac:dyDescent="0.25">
      <c r="A620" s="250"/>
      <c r="B620" s="259"/>
      <c r="C620" s="252">
        <f t="shared" si="219"/>
        <v>4</v>
      </c>
      <c r="D620" s="275"/>
      <c r="E620" s="330"/>
      <c r="F620" s="330"/>
      <c r="G620" s="275"/>
      <c r="H620" s="296"/>
      <c r="I620" s="302" t="s">
        <v>532</v>
      </c>
      <c r="J620" s="302"/>
      <c r="K620" s="280"/>
      <c r="L620" s="280"/>
      <c r="M620" s="280"/>
      <c r="N620" s="280"/>
      <c r="O620" s="280"/>
      <c r="P620" s="280"/>
      <c r="Q620" s="280"/>
      <c r="R620" s="556">
        <f>IF(R612=0,0,R612+24)</f>
        <v>45</v>
      </c>
      <c r="S620" s="552">
        <f t="shared" si="220"/>
        <v>117</v>
      </c>
      <c r="T620" s="553">
        <f t="shared" si="221"/>
        <v>117</v>
      </c>
      <c r="U620" s="552">
        <f t="shared" si="222"/>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outlineLevel="3" x14ac:dyDescent="0.25">
      <c r="A621" s="250"/>
      <c r="B621" s="259"/>
      <c r="C621" s="252">
        <f t="shared" si="219"/>
        <v>4</v>
      </c>
      <c r="D621" s="275"/>
      <c r="E621" s="330"/>
      <c r="F621" s="330"/>
      <c r="G621" s="275"/>
      <c r="H621" s="296"/>
      <c r="I621" s="302" t="s">
        <v>533</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outlineLevel="3" x14ac:dyDescent="0.25">
      <c r="A622" s="250"/>
      <c r="B622" s="259"/>
      <c r="C622" s="252">
        <f t="shared" si="219"/>
        <v>4</v>
      </c>
      <c r="D622" s="275"/>
      <c r="E622" s="330"/>
      <c r="F622" s="330"/>
      <c r="G622" s="275"/>
      <c r="H622" s="296"/>
      <c r="I622" s="302" t="s">
        <v>518</v>
      </c>
      <c r="J622" s="302"/>
      <c r="K622" s="280"/>
      <c r="L622" s="280"/>
      <c r="M622" s="280"/>
      <c r="N622" s="280"/>
      <c r="O622" s="280"/>
      <c r="P622" s="280"/>
      <c r="Q622" s="280"/>
      <c r="R622" s="280">
        <v>0</v>
      </c>
      <c r="S622" s="552">
        <f t="shared" si="220"/>
        <v>0</v>
      </c>
      <c r="T622" s="553">
        <f t="shared" si="221"/>
        <v>0</v>
      </c>
      <c r="U622" s="552">
        <f t="shared" si="222"/>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outlineLevel="3" x14ac:dyDescent="0.25">
      <c r="A623" s="250"/>
      <c r="B623" s="259"/>
      <c r="C623" s="252">
        <f t="shared" si="219"/>
        <v>4</v>
      </c>
      <c r="D623" s="275"/>
      <c r="E623" s="330"/>
      <c r="F623" s="330"/>
      <c r="G623" s="275"/>
      <c r="H623" s="296"/>
      <c r="I623" s="302" t="s">
        <v>519</v>
      </c>
      <c r="J623" s="302"/>
      <c r="K623" s="280"/>
      <c r="L623" s="280"/>
      <c r="M623" s="280"/>
      <c r="N623" s="280"/>
      <c r="O623" s="280"/>
      <c r="P623" s="280"/>
      <c r="Q623" s="280"/>
      <c r="R623" s="280">
        <v>0</v>
      </c>
      <c r="S623" s="552">
        <f t="shared" si="220"/>
        <v>0</v>
      </c>
      <c r="T623" s="553">
        <f t="shared" si="221"/>
        <v>0</v>
      </c>
      <c r="U623" s="552">
        <f t="shared" si="222"/>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outlineLevel="3" x14ac:dyDescent="0.25">
      <c r="A624" s="250"/>
      <c r="B624" s="259"/>
      <c r="C624" s="252">
        <f t="shared" si="219"/>
        <v>4</v>
      </c>
      <c r="D624" s="275"/>
      <c r="E624" s="330"/>
      <c r="F624" s="330"/>
      <c r="G624" s="275"/>
      <c r="H624" s="296"/>
      <c r="I624" s="302" t="s">
        <v>520</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outlineLevel="3" x14ac:dyDescent="0.2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outlineLevel="3" x14ac:dyDescent="0.2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outlineLevel="3" x14ac:dyDescent="0.25">
      <c r="A627" s="250"/>
      <c r="B627" s="259"/>
      <c r="C627" s="252">
        <f t="shared" si="219"/>
        <v>4</v>
      </c>
      <c r="D627" s="275"/>
      <c r="E627" s="330"/>
      <c r="F627" s="330"/>
      <c r="G627" s="275"/>
      <c r="H627" s="296" t="str">
        <f>H$250</f>
        <v>Spr</v>
      </c>
      <c r="I627" s="302" t="s">
        <v>531</v>
      </c>
      <c r="J627" s="302"/>
      <c r="K627" s="280"/>
      <c r="L627" s="280"/>
      <c r="M627" s="280"/>
      <c r="N627" s="280"/>
      <c r="O627" s="280"/>
      <c r="P627" s="280"/>
      <c r="Q627" s="280"/>
      <c r="R627" s="556">
        <f>IF(R619=0,0,R619+24)</f>
        <v>68</v>
      </c>
      <c r="S627" s="552">
        <f t="shared" si="220"/>
        <v>140</v>
      </c>
      <c r="T627" s="553">
        <f t="shared" si="221"/>
        <v>140</v>
      </c>
      <c r="U627" s="552">
        <f t="shared" si="222"/>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outlineLevel="3" x14ac:dyDescent="0.25">
      <c r="A628" s="250"/>
      <c r="B628" s="259"/>
      <c r="C628" s="252">
        <f t="shared" si="219"/>
        <v>4</v>
      </c>
      <c r="D628" s="275"/>
      <c r="E628" s="330"/>
      <c r="F628" s="330"/>
      <c r="G628" s="275"/>
      <c r="H628" s="296"/>
      <c r="I628" s="302" t="s">
        <v>532</v>
      </c>
      <c r="J628" s="302"/>
      <c r="K628" s="280"/>
      <c r="L628" s="280"/>
      <c r="M628" s="280"/>
      <c r="N628" s="280"/>
      <c r="O628" s="280"/>
      <c r="P628" s="280"/>
      <c r="Q628" s="280"/>
      <c r="R628" s="556">
        <f>IF(R620=0,0,R620+24)</f>
        <v>69</v>
      </c>
      <c r="S628" s="552">
        <f t="shared" si="220"/>
        <v>141</v>
      </c>
      <c r="T628" s="553">
        <f t="shared" si="221"/>
        <v>141</v>
      </c>
      <c r="U628" s="552">
        <f t="shared" si="222"/>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outlineLevel="3" x14ac:dyDescent="0.25">
      <c r="A629" s="250"/>
      <c r="B629" s="259"/>
      <c r="C629" s="252">
        <f t="shared" si="219"/>
        <v>4</v>
      </c>
      <c r="D629" s="275"/>
      <c r="E629" s="330"/>
      <c r="F629" s="330"/>
      <c r="G629" s="275"/>
      <c r="H629" s="296"/>
      <c r="I629" s="302" t="s">
        <v>533</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outlineLevel="3" x14ac:dyDescent="0.25">
      <c r="A630" s="250"/>
      <c r="B630" s="259"/>
      <c r="C630" s="252">
        <f t="shared" si="219"/>
        <v>4</v>
      </c>
      <c r="D630" s="275"/>
      <c r="E630" s="330"/>
      <c r="F630" s="330"/>
      <c r="G630" s="275"/>
      <c r="H630" s="296"/>
      <c r="I630" s="302" t="s">
        <v>518</v>
      </c>
      <c r="J630" s="302"/>
      <c r="K630" s="280"/>
      <c r="L630" s="280"/>
      <c r="M630" s="280"/>
      <c r="N630" s="280"/>
      <c r="O630" s="280"/>
      <c r="P630" s="280"/>
      <c r="Q630" s="280"/>
      <c r="R630" s="280">
        <v>0</v>
      </c>
      <c r="S630" s="552">
        <f t="shared" si="220"/>
        <v>0</v>
      </c>
      <c r="T630" s="553">
        <f t="shared" si="221"/>
        <v>0</v>
      </c>
      <c r="U630" s="552">
        <f t="shared" si="222"/>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outlineLevel="3" x14ac:dyDescent="0.25">
      <c r="A631" s="250"/>
      <c r="B631" s="259"/>
      <c r="C631" s="252">
        <f t="shared" si="219"/>
        <v>4</v>
      </c>
      <c r="D631" s="275"/>
      <c r="E631" s="330"/>
      <c r="F631" s="330"/>
      <c r="G631" s="275"/>
      <c r="H631" s="296"/>
      <c r="I631" s="302" t="s">
        <v>519</v>
      </c>
      <c r="J631" s="302"/>
      <c r="K631" s="280"/>
      <c r="L631" s="280"/>
      <c r="M631" s="280"/>
      <c r="N631" s="280"/>
      <c r="O631" s="280"/>
      <c r="P631" s="280"/>
      <c r="Q631" s="280"/>
      <c r="R631" s="280">
        <v>0</v>
      </c>
      <c r="S631" s="552">
        <f t="shared" si="220"/>
        <v>0</v>
      </c>
      <c r="T631" s="553">
        <f t="shared" si="221"/>
        <v>0</v>
      </c>
      <c r="U631" s="552">
        <f t="shared" si="222"/>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outlineLevel="3" x14ac:dyDescent="0.25">
      <c r="A632" s="250"/>
      <c r="B632" s="259"/>
      <c r="C632" s="252">
        <f t="shared" si="219"/>
        <v>4</v>
      </c>
      <c r="D632" s="275"/>
      <c r="E632" s="330"/>
      <c r="F632" s="330"/>
      <c r="G632" s="275"/>
      <c r="H632" s="296"/>
      <c r="I632" s="302" t="s">
        <v>520</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outlineLevel="3" x14ac:dyDescent="0.2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outlineLevel="3" x14ac:dyDescent="0.2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0999999999999996" customHeight="1" outlineLevel="2" x14ac:dyDescent="0.2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395</v>
      </c>
      <c r="AR635" s="262"/>
      <c r="AS635" s="250"/>
      <c r="AT635" s="250"/>
      <c r="AU635" s="250"/>
    </row>
    <row r="636" spans="1:47" outlineLevel="2" x14ac:dyDescent="0.25">
      <c r="A636" s="250"/>
      <c r="B636" s="259"/>
      <c r="C636" s="252">
        <f>INT($C$229)+2</f>
        <v>3</v>
      </c>
      <c r="D636" s="275"/>
      <c r="E636" s="330"/>
      <c r="F636" s="330"/>
      <c r="G636" s="275"/>
      <c r="H636" s="343" t="s">
        <v>566</v>
      </c>
      <c r="I636" s="303" t="s">
        <v>893</v>
      </c>
      <c r="J636" s="303"/>
      <c r="K636" s="393"/>
      <c r="L636" s="391">
        <f>COUNTA($I637:$I$649)/COUNTA($H637:$H$649)</f>
        <v>4</v>
      </c>
      <c r="M636" s="280"/>
      <c r="N636" s="303"/>
      <c r="O636" s="303"/>
      <c r="P636" s="303"/>
      <c r="Q636" s="303"/>
      <c r="R636" s="303" t="s">
        <v>584</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outlineLevel="3" x14ac:dyDescent="0.25">
      <c r="A637" s="250"/>
      <c r="B637" s="259"/>
      <c r="C637" s="252">
        <f t="shared" ref="C637:C648" si="223">INT($C$229)+3</f>
        <v>4</v>
      </c>
      <c r="D637" s="275"/>
      <c r="E637" s="330"/>
      <c r="F637" s="330"/>
      <c r="G637" s="275"/>
      <c r="H637" s="296" t="str">
        <f>H$248</f>
        <v>Aut</v>
      </c>
      <c r="I637" s="302" t="s">
        <v>573</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outlineLevel="3" x14ac:dyDescent="0.25">
      <c r="A638" s="250"/>
      <c r="B638" s="259"/>
      <c r="C638" s="252">
        <f t="shared" si="223"/>
        <v>4</v>
      </c>
      <c r="D638" s="275"/>
      <c r="E638" s="330"/>
      <c r="F638" s="330"/>
      <c r="G638" s="275"/>
      <c r="H638" s="296"/>
      <c r="I638" s="302" t="s">
        <v>586</v>
      </c>
      <c r="J638" s="302"/>
      <c r="K638" s="280"/>
      <c r="L638" s="279"/>
      <c r="M638" s="280"/>
      <c r="N638" s="280"/>
      <c r="O638" s="280"/>
      <c r="P638" s="280"/>
      <c r="Q638" s="280"/>
      <c r="R638" s="280">
        <v>0</v>
      </c>
      <c r="S638" s="552">
        <f>IF(R638=0,0,R638+72)</f>
        <v>0</v>
      </c>
      <c r="T638" s="553">
        <f t="shared" ref="T638:T640" si="224">S638</f>
        <v>0</v>
      </c>
      <c r="U638" s="552">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outlineLevel="3" x14ac:dyDescent="0.25">
      <c r="A639" s="250"/>
      <c r="B639" s="259"/>
      <c r="C639" s="252">
        <f t="shared" si="223"/>
        <v>4</v>
      </c>
      <c r="D639" s="275"/>
      <c r="E639" s="330"/>
      <c r="F639" s="330"/>
      <c r="G639" s="275"/>
      <c r="H639" s="296"/>
      <c r="I639" s="302" t="s">
        <v>587</v>
      </c>
      <c r="J639" s="302"/>
      <c r="K639" s="280"/>
      <c r="L639" s="280"/>
      <c r="M639" s="280"/>
      <c r="N639" s="280"/>
      <c r="O639" s="280"/>
      <c r="P639" s="280"/>
      <c r="Q639" s="280"/>
      <c r="R639" s="297">
        <v>24</v>
      </c>
      <c r="S639" s="552">
        <f>IF(R639=0,0,R639+72)</f>
        <v>96</v>
      </c>
      <c r="T639" s="553">
        <f t="shared" si="224"/>
        <v>96</v>
      </c>
      <c r="U639" s="552">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outlineLevel="3" x14ac:dyDescent="0.25">
      <c r="A640" s="250"/>
      <c r="B640" s="259"/>
      <c r="C640" s="252">
        <f t="shared" si="223"/>
        <v>4</v>
      </c>
      <c r="D640" s="275"/>
      <c r="E640" s="330"/>
      <c r="F640" s="330"/>
      <c r="G640" s="275"/>
      <c r="H640" s="296"/>
      <c r="I640" s="302" t="s">
        <v>588</v>
      </c>
      <c r="J640" s="302"/>
      <c r="K640" s="280"/>
      <c r="L640" s="280"/>
      <c r="M640" s="280"/>
      <c r="N640" s="280"/>
      <c r="O640" s="280"/>
      <c r="P640" s="280"/>
      <c r="Q640" s="280"/>
      <c r="R640" s="297">
        <v>0</v>
      </c>
      <c r="S640" s="552">
        <f>IF(R640=0,0,R640+72)</f>
        <v>0</v>
      </c>
      <c r="T640" s="553">
        <f t="shared" si="224"/>
        <v>0</v>
      </c>
      <c r="U640" s="552">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outlineLevel="3" x14ac:dyDescent="0.25">
      <c r="A641" s="250"/>
      <c r="B641" s="259"/>
      <c r="C641" s="252">
        <f t="shared" si="223"/>
        <v>4</v>
      </c>
      <c r="D641" s="275"/>
      <c r="E641" s="330"/>
      <c r="F641" s="330"/>
      <c r="G641" s="275"/>
      <c r="H641" s="296" t="str">
        <f>H$249</f>
        <v>Win</v>
      </c>
      <c r="I641" s="302" t="s">
        <v>573</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outlineLevel="3" x14ac:dyDescent="0.25">
      <c r="A642" s="250"/>
      <c r="B642" s="259"/>
      <c r="C642" s="252">
        <f t="shared" si="223"/>
        <v>4</v>
      </c>
      <c r="D642" s="275"/>
      <c r="E642" s="330"/>
      <c r="F642" s="330"/>
      <c r="G642" s="275"/>
      <c r="H642" s="296"/>
      <c r="I642" s="302" t="s">
        <v>586</v>
      </c>
      <c r="J642" s="302"/>
      <c r="K642" s="280"/>
      <c r="L642" s="280"/>
      <c r="M642" s="280"/>
      <c r="N642" s="280"/>
      <c r="O642" s="280"/>
      <c r="P642" s="280"/>
      <c r="Q642" s="280"/>
      <c r="R642" s="280">
        <v>0</v>
      </c>
      <c r="S642" s="552">
        <f>IF(R642=0,0,R642+72)</f>
        <v>0</v>
      </c>
      <c r="T642" s="553">
        <f t="shared" ref="T642:T644" si="225">S642</f>
        <v>0</v>
      </c>
      <c r="U642" s="552">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outlineLevel="3" x14ac:dyDescent="0.25">
      <c r="A643" s="250"/>
      <c r="B643" s="259"/>
      <c r="C643" s="252">
        <f t="shared" si="223"/>
        <v>4</v>
      </c>
      <c r="D643" s="275"/>
      <c r="E643" s="330"/>
      <c r="F643" s="330"/>
      <c r="G643" s="275"/>
      <c r="H643" s="296"/>
      <c r="I643" s="302" t="s">
        <v>587</v>
      </c>
      <c r="J643" s="302"/>
      <c r="K643" s="280"/>
      <c r="L643" s="280"/>
      <c r="M643" s="280"/>
      <c r="N643" s="280"/>
      <c r="O643" s="280"/>
      <c r="P643" s="280"/>
      <c r="Q643" s="280"/>
      <c r="R643" s="554">
        <f>IF(R639=0,0,R639+24)</f>
        <v>48</v>
      </c>
      <c r="S643" s="552">
        <f>IF(R643=0,0,R643+72)</f>
        <v>120</v>
      </c>
      <c r="T643" s="553">
        <f t="shared" si="225"/>
        <v>120</v>
      </c>
      <c r="U643" s="552">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outlineLevel="3" x14ac:dyDescent="0.25">
      <c r="A644" s="250"/>
      <c r="B644" s="259"/>
      <c r="C644" s="252">
        <f t="shared" si="223"/>
        <v>4</v>
      </c>
      <c r="D644" s="275"/>
      <c r="E644" s="330"/>
      <c r="F644" s="330"/>
      <c r="G644" s="275"/>
      <c r="H644" s="296"/>
      <c r="I644" s="302" t="s">
        <v>588</v>
      </c>
      <c r="J644" s="302"/>
      <c r="K644" s="280"/>
      <c r="L644" s="280"/>
      <c r="M644" s="280"/>
      <c r="N644" s="280"/>
      <c r="O644" s="280"/>
      <c r="P644" s="280"/>
      <c r="Q644" s="280"/>
      <c r="R644" s="554">
        <f>IF(R640=0,0,R640+24)</f>
        <v>0</v>
      </c>
      <c r="S644" s="552">
        <f>IF(R644=0,0,R644+72)</f>
        <v>0</v>
      </c>
      <c r="T644" s="553">
        <f t="shared" si="225"/>
        <v>0</v>
      </c>
      <c r="U644" s="552">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outlineLevel="3" x14ac:dyDescent="0.25">
      <c r="A645" s="250"/>
      <c r="B645" s="259"/>
      <c r="C645" s="252">
        <f t="shared" si="223"/>
        <v>4</v>
      </c>
      <c r="D645" s="275"/>
      <c r="E645" s="330"/>
      <c r="F645" s="330"/>
      <c r="G645" s="275"/>
      <c r="H645" s="296" t="str">
        <f>H$250</f>
        <v>Spr</v>
      </c>
      <c r="I645" s="302" t="s">
        <v>573</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outlineLevel="3" x14ac:dyDescent="0.25">
      <c r="A646" s="250"/>
      <c r="B646" s="259"/>
      <c r="C646" s="252">
        <f t="shared" si="223"/>
        <v>4</v>
      </c>
      <c r="D646" s="275"/>
      <c r="E646" s="330"/>
      <c r="F646" s="330"/>
      <c r="G646" s="275"/>
      <c r="H646" s="296"/>
      <c r="I646" s="302" t="s">
        <v>586</v>
      </c>
      <c r="J646" s="302"/>
      <c r="K646" s="280"/>
      <c r="L646" s="280"/>
      <c r="M646" s="280"/>
      <c r="N646" s="280"/>
      <c r="O646" s="280"/>
      <c r="P646" s="280"/>
      <c r="Q646" s="280"/>
      <c r="R646" s="280">
        <v>0</v>
      </c>
      <c r="S646" s="552">
        <f>IF(R646=0,0,R646+72)</f>
        <v>0</v>
      </c>
      <c r="T646" s="553">
        <f t="shared" ref="T646:T648" si="226">S646</f>
        <v>0</v>
      </c>
      <c r="U646" s="552">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outlineLevel="3" x14ac:dyDescent="0.25">
      <c r="A647" s="250"/>
      <c r="B647" s="259"/>
      <c r="C647" s="252">
        <f t="shared" si="223"/>
        <v>4</v>
      </c>
      <c r="D647" s="275"/>
      <c r="E647" s="330"/>
      <c r="F647" s="330"/>
      <c r="G647" s="275"/>
      <c r="H647" s="296"/>
      <c r="I647" s="302" t="s">
        <v>587</v>
      </c>
      <c r="J647" s="302"/>
      <c r="K647" s="280"/>
      <c r="L647" s="280"/>
      <c r="M647" s="280"/>
      <c r="N647" s="280"/>
      <c r="O647" s="280"/>
      <c r="P647" s="280"/>
      <c r="Q647" s="280"/>
      <c r="R647" s="554">
        <f>IF(R643=0,0,R643+24)</f>
        <v>72</v>
      </c>
      <c r="S647" s="552">
        <f>IF(R647=0,0,R647+72)</f>
        <v>144</v>
      </c>
      <c r="T647" s="553">
        <f t="shared" si="226"/>
        <v>144</v>
      </c>
      <c r="U647" s="552">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outlineLevel="3" x14ac:dyDescent="0.25">
      <c r="A648" s="250"/>
      <c r="B648" s="259"/>
      <c r="C648" s="252">
        <f t="shared" si="223"/>
        <v>4</v>
      </c>
      <c r="D648" s="275"/>
      <c r="E648" s="330"/>
      <c r="F648" s="330"/>
      <c r="G648" s="275"/>
      <c r="H648" s="296"/>
      <c r="I648" s="302" t="s">
        <v>588</v>
      </c>
      <c r="J648" s="302"/>
      <c r="K648" s="280"/>
      <c r="L648" s="280"/>
      <c r="M648" s="280"/>
      <c r="N648" s="280"/>
      <c r="O648" s="280"/>
      <c r="P648" s="280"/>
      <c r="Q648" s="280"/>
      <c r="R648" s="554">
        <f>IF(R644=0,0,R644+24)</f>
        <v>0</v>
      </c>
      <c r="S648" s="552">
        <f>IF(R648=0,0,R648+72)</f>
        <v>0</v>
      </c>
      <c r="T648" s="553">
        <f t="shared" si="226"/>
        <v>0</v>
      </c>
      <c r="U648" s="552">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0999999999999996" customHeight="1" outlineLevel="2" x14ac:dyDescent="0.2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395</v>
      </c>
      <c r="AR649" s="262"/>
      <c r="AS649" s="250"/>
      <c r="AT649" s="250"/>
      <c r="AU649" s="250"/>
    </row>
    <row r="650" spans="1:47" outlineLevel="2" x14ac:dyDescent="0.25">
      <c r="A650" s="250"/>
      <c r="B650" s="259"/>
      <c r="C650" s="252">
        <f>INT($C$229)+2</f>
        <v>3</v>
      </c>
      <c r="D650" s="275"/>
      <c r="E650" s="330"/>
      <c r="F650" s="330"/>
      <c r="G650" s="275"/>
      <c r="H650" s="343" t="s">
        <v>566</v>
      </c>
      <c r="I650" s="303" t="s">
        <v>894</v>
      </c>
      <c r="J650" s="303"/>
      <c r="K650" s="393"/>
      <c r="L650" s="391">
        <f>COUNTA($I651:$I$666)/COUNTA($H651:$H$666)</f>
        <v>5</v>
      </c>
      <c r="M650" s="280"/>
      <c r="N650" s="303"/>
      <c r="O650" s="303"/>
      <c r="P650" s="303"/>
      <c r="Q650" s="303"/>
      <c r="R650" s="303" t="s">
        <v>584</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outlineLevel="3" x14ac:dyDescent="0.25">
      <c r="A651" s="250"/>
      <c r="B651" s="259"/>
      <c r="C651" s="252">
        <f t="shared" ref="C651:C665" si="227">INT($C$229)+3</f>
        <v>4</v>
      </c>
      <c r="D651" s="275"/>
      <c r="E651" s="330"/>
      <c r="F651" s="330"/>
      <c r="G651" s="275"/>
      <c r="H651" s="296" t="str">
        <f>H$248</f>
        <v>Aut</v>
      </c>
      <c r="I651" s="302" t="s">
        <v>573</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outlineLevel="3" x14ac:dyDescent="0.25">
      <c r="A652" s="250"/>
      <c r="B652" s="259"/>
      <c r="C652" s="252">
        <f t="shared" si="227"/>
        <v>4</v>
      </c>
      <c r="D652" s="275"/>
      <c r="E652" s="330"/>
      <c r="F652" s="330"/>
      <c r="G652" s="275"/>
      <c r="H652" s="296"/>
      <c r="I652" s="302" t="s">
        <v>585</v>
      </c>
      <c r="J652" s="302"/>
      <c r="K652" s="280"/>
      <c r="L652" s="280"/>
      <c r="M652" s="280"/>
      <c r="N652" s="280"/>
      <c r="O652" s="280"/>
      <c r="P652" s="280"/>
      <c r="Q652" s="280"/>
      <c r="R652" s="297">
        <v>0</v>
      </c>
      <c r="S652" s="552">
        <f>IF(R652=0,0,R652+72)</f>
        <v>0</v>
      </c>
      <c r="T652" s="553">
        <f t="shared" ref="T652:T655" si="228">S652</f>
        <v>0</v>
      </c>
      <c r="U652" s="552">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outlineLevel="3" x14ac:dyDescent="0.25">
      <c r="A653" s="250"/>
      <c r="B653" s="259"/>
      <c r="C653" s="252">
        <f t="shared" si="227"/>
        <v>4</v>
      </c>
      <c r="D653" s="275"/>
      <c r="E653" s="330"/>
      <c r="F653" s="330"/>
      <c r="G653" s="275"/>
      <c r="H653" s="296"/>
      <c r="I653" s="302" t="s">
        <v>554</v>
      </c>
      <c r="J653" s="302"/>
      <c r="K653" s="280"/>
      <c r="L653" s="280"/>
      <c r="M653" s="280"/>
      <c r="N653" s="280"/>
      <c r="O653" s="280"/>
      <c r="P653" s="280"/>
      <c r="Q653" s="280"/>
      <c r="R653" s="297">
        <v>22</v>
      </c>
      <c r="S653" s="552">
        <f>IF(R653=0,0,R653+72)</f>
        <v>94</v>
      </c>
      <c r="T653" s="553">
        <f t="shared" si="228"/>
        <v>94</v>
      </c>
      <c r="U653" s="552">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outlineLevel="3" x14ac:dyDescent="0.25">
      <c r="A654" s="250"/>
      <c r="B654" s="259"/>
      <c r="C654" s="252">
        <f t="shared" si="227"/>
        <v>4</v>
      </c>
      <c r="D654" s="275"/>
      <c r="E654" s="330"/>
      <c r="F654" s="330"/>
      <c r="G654" s="275"/>
      <c r="H654" s="296"/>
      <c r="I654" s="302" t="s">
        <v>582</v>
      </c>
      <c r="J654" s="302"/>
      <c r="K654" s="280"/>
      <c r="L654" s="280"/>
      <c r="M654" s="280"/>
      <c r="N654" s="280"/>
      <c r="O654" s="280"/>
      <c r="P654" s="280"/>
      <c r="Q654" s="280"/>
      <c r="R654" s="297">
        <v>22</v>
      </c>
      <c r="S654" s="552">
        <f>IF(R654=0,0,R654+72)</f>
        <v>94</v>
      </c>
      <c r="T654" s="553">
        <f t="shared" si="228"/>
        <v>94</v>
      </c>
      <c r="U654" s="552">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outlineLevel="3" x14ac:dyDescent="0.25">
      <c r="A655" s="250"/>
      <c r="B655" s="259"/>
      <c r="C655" s="252">
        <f t="shared" si="227"/>
        <v>4</v>
      </c>
      <c r="D655" s="275"/>
      <c r="E655" s="330"/>
      <c r="F655" s="330"/>
      <c r="G655" s="275"/>
      <c r="H655" s="296"/>
      <c r="I655" s="302" t="s">
        <v>555</v>
      </c>
      <c r="J655" s="302"/>
      <c r="K655" s="280"/>
      <c r="L655" s="280"/>
      <c r="M655" s="280"/>
      <c r="N655" s="280"/>
      <c r="O655" s="280"/>
      <c r="P655" s="280"/>
      <c r="Q655" s="280"/>
      <c r="R655" s="297">
        <v>23</v>
      </c>
      <c r="S655" s="552">
        <f>IF(R655=0,0,R655+72)</f>
        <v>95</v>
      </c>
      <c r="T655" s="553">
        <f t="shared" si="228"/>
        <v>95</v>
      </c>
      <c r="U655" s="552">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outlineLevel="3" x14ac:dyDescent="0.25">
      <c r="A656" s="250"/>
      <c r="B656" s="259"/>
      <c r="C656" s="252">
        <f t="shared" si="227"/>
        <v>4</v>
      </c>
      <c r="D656" s="275"/>
      <c r="E656" s="330"/>
      <c r="F656" s="330"/>
      <c r="G656" s="275"/>
      <c r="H656" s="296" t="str">
        <f>H$249</f>
        <v>Win</v>
      </c>
      <c r="I656" s="302" t="s">
        <v>573</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outlineLevel="3" x14ac:dyDescent="0.25">
      <c r="A657" s="250"/>
      <c r="B657" s="259"/>
      <c r="C657" s="252">
        <f t="shared" si="227"/>
        <v>4</v>
      </c>
      <c r="D657" s="275"/>
      <c r="E657" s="330"/>
      <c r="F657" s="330"/>
      <c r="G657" s="275"/>
      <c r="H657" s="296"/>
      <c r="I657" s="302" t="s">
        <v>585</v>
      </c>
      <c r="J657" s="302"/>
      <c r="K657" s="280"/>
      <c r="L657" s="280"/>
      <c r="M657" s="280"/>
      <c r="N657" s="280"/>
      <c r="O657" s="280"/>
      <c r="P657" s="280"/>
      <c r="Q657" s="280"/>
      <c r="R657" s="558">
        <f>IF(R652=0,0,R652+24)</f>
        <v>0</v>
      </c>
      <c r="S657" s="552">
        <f>IF(R657=0,0,R657+72)</f>
        <v>0</v>
      </c>
      <c r="T657" s="553">
        <f t="shared" ref="T657:T660" si="229">S657</f>
        <v>0</v>
      </c>
      <c r="U657" s="552">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outlineLevel="3" x14ac:dyDescent="0.25">
      <c r="A658" s="250"/>
      <c r="B658" s="259"/>
      <c r="C658" s="252">
        <f t="shared" si="227"/>
        <v>4</v>
      </c>
      <c r="D658" s="275"/>
      <c r="E658" s="330"/>
      <c r="F658" s="330"/>
      <c r="G658" s="275"/>
      <c r="H658" s="296"/>
      <c r="I658" s="302" t="s">
        <v>554</v>
      </c>
      <c r="J658" s="302"/>
      <c r="K658" s="280"/>
      <c r="L658" s="280"/>
      <c r="M658" s="280"/>
      <c r="N658" s="280"/>
      <c r="O658" s="280"/>
      <c r="P658" s="280"/>
      <c r="Q658" s="280"/>
      <c r="R658" s="558">
        <f>IF(R653=0,0,R653+24)</f>
        <v>46</v>
      </c>
      <c r="S658" s="552">
        <f>IF(R658=0,0,R658+72)</f>
        <v>118</v>
      </c>
      <c r="T658" s="553">
        <f t="shared" si="229"/>
        <v>118</v>
      </c>
      <c r="U658" s="552">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outlineLevel="3" x14ac:dyDescent="0.25">
      <c r="A659" s="250"/>
      <c r="B659" s="259"/>
      <c r="C659" s="252">
        <f t="shared" si="227"/>
        <v>4</v>
      </c>
      <c r="D659" s="275"/>
      <c r="E659" s="330"/>
      <c r="F659" s="330"/>
      <c r="G659" s="275"/>
      <c r="H659" s="296"/>
      <c r="I659" s="302" t="s">
        <v>582</v>
      </c>
      <c r="J659" s="302"/>
      <c r="K659" s="280"/>
      <c r="L659" s="280"/>
      <c r="M659" s="280"/>
      <c r="N659" s="280"/>
      <c r="O659" s="280"/>
      <c r="P659" s="280"/>
      <c r="Q659" s="280"/>
      <c r="R659" s="558">
        <f>IF(R654=0,0,R654+24)</f>
        <v>46</v>
      </c>
      <c r="S659" s="552">
        <f>IF(R659=0,0,R659+72)</f>
        <v>118</v>
      </c>
      <c r="T659" s="553">
        <f t="shared" si="229"/>
        <v>118</v>
      </c>
      <c r="U659" s="552">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outlineLevel="3" x14ac:dyDescent="0.25">
      <c r="A660" s="250"/>
      <c r="B660" s="259"/>
      <c r="C660" s="252">
        <f t="shared" si="227"/>
        <v>4</v>
      </c>
      <c r="D660" s="275"/>
      <c r="E660" s="330"/>
      <c r="F660" s="330"/>
      <c r="G660" s="275"/>
      <c r="H660" s="296"/>
      <c r="I660" s="302" t="s">
        <v>555</v>
      </c>
      <c r="J660" s="302"/>
      <c r="K660" s="280"/>
      <c r="L660" s="280"/>
      <c r="M660" s="280"/>
      <c r="N660" s="280"/>
      <c r="O660" s="280"/>
      <c r="P660" s="280"/>
      <c r="Q660" s="280"/>
      <c r="R660" s="558">
        <f>IF(R655=0,0,R655+24)</f>
        <v>47</v>
      </c>
      <c r="S660" s="552">
        <f>IF(R660=0,0,R660+72)</f>
        <v>119</v>
      </c>
      <c r="T660" s="553">
        <f t="shared" si="229"/>
        <v>119</v>
      </c>
      <c r="U660" s="552">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outlineLevel="3" x14ac:dyDescent="0.25">
      <c r="A661" s="250"/>
      <c r="B661" s="259"/>
      <c r="C661" s="252">
        <f t="shared" si="227"/>
        <v>4</v>
      </c>
      <c r="D661" s="275"/>
      <c r="E661" s="330"/>
      <c r="F661" s="330"/>
      <c r="G661" s="275"/>
      <c r="H661" s="296" t="str">
        <f>H$250</f>
        <v>Spr</v>
      </c>
      <c r="I661" s="302" t="s">
        <v>573</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outlineLevel="3" x14ac:dyDescent="0.2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0</v>
      </c>
      <c r="S662" s="552">
        <f>IF(R662=0,0,R662+72)</f>
        <v>0</v>
      </c>
      <c r="T662" s="553">
        <f t="shared" ref="T662:T665" si="230">S662</f>
        <v>0</v>
      </c>
      <c r="U662" s="552">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outlineLevel="3" x14ac:dyDescent="0.25">
      <c r="A663" s="250"/>
      <c r="B663" s="259"/>
      <c r="C663" s="252">
        <f t="shared" si="227"/>
        <v>4</v>
      </c>
      <c r="D663" s="275"/>
      <c r="E663" s="330"/>
      <c r="F663" s="330"/>
      <c r="G663" s="275"/>
      <c r="H663" s="296"/>
      <c r="I663" s="302" t="s">
        <v>554</v>
      </c>
      <c r="J663" s="302"/>
      <c r="K663" s="280"/>
      <c r="L663" s="280"/>
      <c r="M663" s="280"/>
      <c r="N663" s="280"/>
      <c r="O663" s="280"/>
      <c r="P663" s="280"/>
      <c r="Q663" s="280"/>
      <c r="R663" s="558">
        <f>IF(R658=0,0,R658+24)</f>
        <v>70</v>
      </c>
      <c r="S663" s="552">
        <f>IF(R663=0,0,R663+72)</f>
        <v>142</v>
      </c>
      <c r="T663" s="553">
        <f t="shared" si="230"/>
        <v>142</v>
      </c>
      <c r="U663" s="552">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outlineLevel="3" x14ac:dyDescent="0.25">
      <c r="A664" s="250"/>
      <c r="B664" s="259"/>
      <c r="C664" s="252">
        <f t="shared" si="227"/>
        <v>4</v>
      </c>
      <c r="D664" s="275"/>
      <c r="E664" s="330"/>
      <c r="F664" s="330"/>
      <c r="G664" s="275"/>
      <c r="H664" s="296"/>
      <c r="I664" s="302" t="s">
        <v>582</v>
      </c>
      <c r="J664" s="302"/>
      <c r="K664" s="280"/>
      <c r="L664" s="280"/>
      <c r="M664" s="280"/>
      <c r="N664" s="280"/>
      <c r="O664" s="280"/>
      <c r="P664" s="280"/>
      <c r="Q664" s="280"/>
      <c r="R664" s="558">
        <f>IF(R659=0,0,R659+24)</f>
        <v>70</v>
      </c>
      <c r="S664" s="552">
        <f>IF(R664=0,0,R664+72)</f>
        <v>142</v>
      </c>
      <c r="T664" s="553">
        <f t="shared" si="230"/>
        <v>142</v>
      </c>
      <c r="U664" s="552">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outlineLevel="3" x14ac:dyDescent="0.25">
      <c r="A665" s="250"/>
      <c r="B665" s="259"/>
      <c r="C665" s="252">
        <f t="shared" si="227"/>
        <v>4</v>
      </c>
      <c r="D665" s="275"/>
      <c r="E665" s="330"/>
      <c r="F665" s="330"/>
      <c r="G665" s="275"/>
      <c r="H665" s="296"/>
      <c r="I665" s="302" t="s">
        <v>555</v>
      </c>
      <c r="J665" s="302"/>
      <c r="K665" s="280"/>
      <c r="L665" s="280"/>
      <c r="M665" s="280"/>
      <c r="N665" s="280"/>
      <c r="O665" s="280"/>
      <c r="P665" s="280"/>
      <c r="Q665" s="280"/>
      <c r="R665" s="558">
        <f>IF(R660=0,0,R660+24)</f>
        <v>71</v>
      </c>
      <c r="S665" s="552">
        <f>IF(R665=0,0,R665+72)</f>
        <v>143</v>
      </c>
      <c r="T665" s="553">
        <f t="shared" si="230"/>
        <v>143</v>
      </c>
      <c r="U665" s="552">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0999999999999996" customHeight="1" outlineLevel="2" x14ac:dyDescent="0.2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395</v>
      </c>
      <c r="AR666" s="262"/>
      <c r="AS666" s="250"/>
      <c r="AT666" s="250"/>
      <c r="AU666" s="250"/>
    </row>
    <row r="667" spans="1:47" outlineLevel="1" x14ac:dyDescent="0.25">
      <c r="A667" s="250"/>
      <c r="B667" s="259"/>
      <c r="C667" s="252">
        <f>INT($C$229)+1</f>
        <v>2</v>
      </c>
      <c r="D667" s="275"/>
      <c r="E667" s="330"/>
      <c r="F667" s="330"/>
      <c r="G667" s="275"/>
      <c r="H667" s="333" t="s">
        <v>589</v>
      </c>
      <c r="I667" s="293" t="s">
        <v>590</v>
      </c>
      <c r="J667" s="293"/>
      <c r="K667" s="265"/>
      <c r="L667" s="265"/>
      <c r="M667" s="265"/>
      <c r="N667" s="265"/>
      <c r="O667" s="265"/>
      <c r="P667" s="265"/>
      <c r="Q667" s="265"/>
      <c r="R667" s="265"/>
      <c r="S667" s="265"/>
      <c r="T667" s="265"/>
      <c r="U667" s="265"/>
      <c r="V667" s="265"/>
      <c r="W667" s="265"/>
      <c r="X667" s="265"/>
      <c r="Y667" s="265"/>
      <c r="Z667" s="322"/>
      <c r="AA667" s="322"/>
      <c r="AB667" s="322"/>
      <c r="AC667" s="322"/>
      <c r="AD667" s="322"/>
      <c r="AE667" s="322"/>
      <c r="AF667" s="322"/>
      <c r="AG667" s="322"/>
      <c r="AH667" s="322"/>
      <c r="AI667" s="322"/>
      <c r="AJ667" s="322"/>
      <c r="AK667" s="322"/>
      <c r="AL667" s="322"/>
      <c r="AM667" s="322"/>
      <c r="AN667" s="322"/>
      <c r="AO667" s="322"/>
      <c r="AP667" s="322"/>
      <c r="AQ667" s="275"/>
      <c r="AR667" s="262"/>
      <c r="AS667" s="250"/>
      <c r="AT667" s="250"/>
      <c r="AU667" s="250"/>
    </row>
    <row r="668" spans="1:47" ht="5.0999999999999996" customHeight="1" outlineLevel="3" x14ac:dyDescent="0.25">
      <c r="A668" s="250"/>
      <c r="B668" s="259"/>
      <c r="C668" s="252">
        <f>INT($C$229)+3.005</f>
        <v>4.0049999999999999</v>
      </c>
      <c r="D668" s="275" t="s">
        <v>391</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outlineLevel="3" x14ac:dyDescent="0.25">
      <c r="A669" s="250"/>
      <c r="B669" s="259"/>
      <c r="C669" s="252">
        <f t="shared" ref="C669:C678" si="231">INT($C$229)+2</f>
        <v>3</v>
      </c>
      <c r="D669" s="275"/>
      <c r="E669" s="330"/>
      <c r="F669" s="330"/>
      <c r="G669" s="275"/>
      <c r="H669" s="296" t="str">
        <f>"Birth: "&amp;H$248</f>
        <v>Birth: Aut</v>
      </c>
      <c r="I669" s="302" t="s">
        <v>502</v>
      </c>
      <c r="J669" s="302"/>
      <c r="K669" s="339">
        <f t="shared" ref="K669:Q669" si="232">K248</f>
        <v>43600</v>
      </c>
      <c r="L669" s="339">
        <f t="shared" si="232"/>
        <v>43600</v>
      </c>
      <c r="M669" s="339">
        <f t="shared" si="232"/>
        <v>43600</v>
      </c>
      <c r="N669" s="339">
        <f t="shared" si="232"/>
        <v>43600</v>
      </c>
      <c r="O669" s="339">
        <f t="shared" si="232"/>
        <v>43600</v>
      </c>
      <c r="P669" s="339">
        <f t="shared" si="232"/>
        <v>43600</v>
      </c>
      <c r="Q669" s="339">
        <f t="shared" si="232"/>
        <v>43600</v>
      </c>
      <c r="R669" s="395">
        <f>R257</f>
        <v>43600</v>
      </c>
      <c r="S669" s="395">
        <f>S257</f>
        <v>43600</v>
      </c>
      <c r="T669" s="395">
        <f>T257</f>
        <v>43600</v>
      </c>
      <c r="U669" s="395">
        <f>U257</f>
        <v>43600</v>
      </c>
      <c r="V669" s="280" t="s">
        <v>822</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outlineLevel="3" x14ac:dyDescent="0.25">
      <c r="A670" s="250"/>
      <c r="B670" s="259"/>
      <c r="C670" s="252">
        <f t="shared" si="231"/>
        <v>3</v>
      </c>
      <c r="D670" s="275"/>
      <c r="E670" s="330"/>
      <c r="F670" s="330"/>
      <c r="G670" s="275"/>
      <c r="H670" s="343"/>
      <c r="I670" s="302" t="s">
        <v>591</v>
      </c>
      <c r="J670" s="302"/>
      <c r="K670" s="396">
        <f t="shared" ref="K670:U670" si="233">K669+INDEX($R$351:$U$351,1,K$237+1)</f>
        <v>43691</v>
      </c>
      <c r="L670" s="396">
        <f t="shared" si="233"/>
        <v>43691</v>
      </c>
      <c r="M670" s="396">
        <f t="shared" si="233"/>
        <v>43691</v>
      </c>
      <c r="N670" s="396">
        <f t="shared" si="233"/>
        <v>43691</v>
      </c>
      <c r="O670" s="396">
        <f t="shared" si="233"/>
        <v>43691</v>
      </c>
      <c r="P670" s="396">
        <f t="shared" si="233"/>
        <v>43691</v>
      </c>
      <c r="Q670" s="396">
        <f t="shared" si="233"/>
        <v>43691</v>
      </c>
      <c r="R670" s="396">
        <f t="shared" si="233"/>
        <v>43691</v>
      </c>
      <c r="S670" s="396">
        <f t="shared" si="233"/>
        <v>43691</v>
      </c>
      <c r="T670" s="396">
        <f t="shared" si="233"/>
        <v>43691</v>
      </c>
      <c r="U670" s="396">
        <f t="shared" si="233"/>
        <v>43691</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outlineLevel="3" x14ac:dyDescent="0.25">
      <c r="A671" s="250"/>
      <c r="B671" s="259"/>
      <c r="C671" s="252">
        <f t="shared" si="231"/>
        <v>3</v>
      </c>
      <c r="D671" s="275"/>
      <c r="E671" s="330"/>
      <c r="F671" s="330"/>
      <c r="G671" s="275"/>
      <c r="H671" s="296" t="str">
        <f>"Birth: "&amp;H$249</f>
        <v>Birth: Win</v>
      </c>
      <c r="I671" s="302" t="s">
        <v>502</v>
      </c>
      <c r="J671" s="302"/>
      <c r="K671" s="342">
        <f t="shared" ref="K671:Q671" si="234">K249</f>
        <v>43647</v>
      </c>
      <c r="L671" s="342">
        <f t="shared" si="234"/>
        <v>43647</v>
      </c>
      <c r="M671" s="342">
        <f t="shared" si="234"/>
        <v>43647</v>
      </c>
      <c r="N671" s="342">
        <f t="shared" si="234"/>
        <v>43647</v>
      </c>
      <c r="O671" s="342">
        <f t="shared" si="234"/>
        <v>43647</v>
      </c>
      <c r="P671" s="342">
        <f t="shared" si="234"/>
        <v>43647</v>
      </c>
      <c r="Q671" s="342">
        <f t="shared" si="234"/>
        <v>43647</v>
      </c>
      <c r="R671" s="352">
        <f>R265</f>
        <v>43647</v>
      </c>
      <c r="S671" s="352">
        <f>S265</f>
        <v>43647</v>
      </c>
      <c r="T671" s="352">
        <f>T265</f>
        <v>43647</v>
      </c>
      <c r="U671" s="352">
        <f>U265</f>
        <v>43647</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outlineLevel="3" x14ac:dyDescent="0.25">
      <c r="A672" s="250"/>
      <c r="B672" s="259"/>
      <c r="C672" s="252">
        <f t="shared" si="231"/>
        <v>3</v>
      </c>
      <c r="D672" s="275"/>
      <c r="E672" s="330"/>
      <c r="F672" s="330"/>
      <c r="G672" s="275"/>
      <c r="H672" s="343"/>
      <c r="I672" s="302" t="s">
        <v>591</v>
      </c>
      <c r="J672" s="302"/>
      <c r="K672" s="397">
        <f t="shared" ref="K672:U672" si="235">K671+INDEX($R$351:$U$351,1,K$237+1)</f>
        <v>43738</v>
      </c>
      <c r="L672" s="397">
        <f t="shared" si="235"/>
        <v>43738</v>
      </c>
      <c r="M672" s="396">
        <f t="shared" si="235"/>
        <v>43738</v>
      </c>
      <c r="N672" s="396">
        <f t="shared" si="235"/>
        <v>43738</v>
      </c>
      <c r="O672" s="396">
        <f t="shared" si="235"/>
        <v>43738</v>
      </c>
      <c r="P672" s="396">
        <f t="shared" si="235"/>
        <v>43738</v>
      </c>
      <c r="Q672" s="396">
        <f t="shared" si="235"/>
        <v>43738</v>
      </c>
      <c r="R672" s="396">
        <f t="shared" si="235"/>
        <v>43738</v>
      </c>
      <c r="S672" s="396">
        <f t="shared" si="235"/>
        <v>43738</v>
      </c>
      <c r="T672" s="396">
        <f t="shared" si="235"/>
        <v>43738</v>
      </c>
      <c r="U672" s="396">
        <f t="shared" si="235"/>
        <v>43738</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outlineLevel="3" x14ac:dyDescent="0.25">
      <c r="A673" s="250"/>
      <c r="B673" s="259"/>
      <c r="C673" s="252">
        <f t="shared" si="231"/>
        <v>3</v>
      </c>
      <c r="D673" s="275"/>
      <c r="E673" s="330"/>
      <c r="F673" s="330"/>
      <c r="G673" s="275"/>
      <c r="H673" s="296" t="str">
        <f>"Birth: "&amp;H$250</f>
        <v>Birth: Spr</v>
      </c>
      <c r="I673" s="302" t="s">
        <v>502</v>
      </c>
      <c r="J673" s="302"/>
      <c r="K673" s="342">
        <f t="shared" ref="K673:Q673" si="236">K250</f>
        <v>43669</v>
      </c>
      <c r="L673" s="342">
        <f t="shared" si="236"/>
        <v>43669</v>
      </c>
      <c r="M673" s="342">
        <f t="shared" si="236"/>
        <v>43669</v>
      </c>
      <c r="N673" s="342">
        <f t="shared" si="236"/>
        <v>43669</v>
      </c>
      <c r="O673" s="342">
        <f t="shared" si="236"/>
        <v>43669</v>
      </c>
      <c r="P673" s="342">
        <f t="shared" si="236"/>
        <v>43669</v>
      </c>
      <c r="Q673" s="342">
        <f t="shared" si="236"/>
        <v>43669</v>
      </c>
      <c r="R673" s="352">
        <f>R273</f>
        <v>43669</v>
      </c>
      <c r="S673" s="352">
        <f>S273</f>
        <v>43669</v>
      </c>
      <c r="T673" s="352">
        <f>T273</f>
        <v>43669</v>
      </c>
      <c r="U673" s="352">
        <f>U273</f>
        <v>43669</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outlineLevel="3" x14ac:dyDescent="0.25">
      <c r="A674" s="250"/>
      <c r="B674" s="259"/>
      <c r="C674" s="252">
        <f t="shared" si="231"/>
        <v>3</v>
      </c>
      <c r="D674" s="275"/>
      <c r="E674" s="330"/>
      <c r="F674" s="330"/>
      <c r="G674" s="275"/>
      <c r="H674" s="343"/>
      <c r="I674" s="302" t="s">
        <v>591</v>
      </c>
      <c r="J674" s="302"/>
      <c r="K674" s="397">
        <f t="shared" ref="K674:U674" si="237">K673+INDEX($R$351:$U$351,1,K$237+1)</f>
        <v>43760</v>
      </c>
      <c r="L674" s="397">
        <f t="shared" si="237"/>
        <v>43760</v>
      </c>
      <c r="M674" s="396">
        <f t="shared" si="237"/>
        <v>43760</v>
      </c>
      <c r="N674" s="396">
        <f t="shared" si="237"/>
        <v>43760</v>
      </c>
      <c r="O674" s="396">
        <f t="shared" si="237"/>
        <v>43760</v>
      </c>
      <c r="P674" s="396">
        <f t="shared" si="237"/>
        <v>43760</v>
      </c>
      <c r="Q674" s="396">
        <f t="shared" si="237"/>
        <v>43760</v>
      </c>
      <c r="R674" s="396">
        <f t="shared" si="237"/>
        <v>43760</v>
      </c>
      <c r="S674" s="396">
        <f t="shared" si="237"/>
        <v>43760</v>
      </c>
      <c r="T674" s="396">
        <f t="shared" si="237"/>
        <v>43760</v>
      </c>
      <c r="U674" s="396">
        <f t="shared" si="237"/>
        <v>43760</v>
      </c>
      <c r="V674" s="280"/>
      <c r="W674" s="280"/>
      <c r="X674" s="280"/>
      <c r="Y674" s="280"/>
      <c r="Z674" s="280"/>
      <c r="AA674" s="280"/>
      <c r="AB674" s="280"/>
      <c r="AC674" s="280"/>
      <c r="AD674" s="392" t="s">
        <v>1030</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25">
      <c r="A675" s="250"/>
      <c r="B675" s="259"/>
      <c r="C675" s="252">
        <f t="shared" si="231"/>
        <v>3</v>
      </c>
      <c r="D675" s="275"/>
      <c r="E675" s="330"/>
      <c r="F675" s="330"/>
      <c r="G675" s="275"/>
      <c r="H675" s="343" t="s">
        <v>508</v>
      </c>
      <c r="I675" s="303" t="s">
        <v>592</v>
      </c>
      <c r="J675" s="390" t="s">
        <v>593</v>
      </c>
      <c r="K675" s="391">
        <f>COUNTA($H$676:$H$747)</f>
        <v>3</v>
      </c>
      <c r="L675" s="391">
        <f>COUNTA($I$676:$I$747)/K675</f>
        <v>8</v>
      </c>
      <c r="M675" s="345">
        <f>COUNTA($J$676:$J$747)/(L675*K675)</f>
        <v>3</v>
      </c>
      <c r="N675" s="398" t="s">
        <v>594</v>
      </c>
      <c r="O675" s="399"/>
      <c r="P675" s="399"/>
      <c r="Q675" s="399"/>
      <c r="R675" s="399"/>
      <c r="S675" s="399"/>
      <c r="T675" s="399"/>
      <c r="U675" s="373"/>
      <c r="V675" s="296" t="s">
        <v>595</v>
      </c>
      <c r="W675" s="280"/>
      <c r="X675" s="302" t="s">
        <v>596</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25">
      <c r="A676" s="250"/>
      <c r="B676" s="259"/>
      <c r="C676" s="252">
        <f t="shared" si="231"/>
        <v>3</v>
      </c>
      <c r="D676" s="275"/>
      <c r="E676" s="330"/>
      <c r="F676" s="330"/>
      <c r="G676" s="275"/>
      <c r="H676" s="296" t="str">
        <f>H$248</f>
        <v>Aut</v>
      </c>
      <c r="I676" s="296">
        <v>0</v>
      </c>
      <c r="J676" s="320" t="s">
        <v>490</v>
      </c>
      <c r="K676" s="400">
        <v>43784</v>
      </c>
      <c r="L676" s="400">
        <v>43784</v>
      </c>
      <c r="M676" s="400">
        <v>43784</v>
      </c>
      <c r="N676" s="280"/>
      <c r="O676" s="280"/>
      <c r="P676" s="280"/>
      <c r="Q676" s="280"/>
      <c r="R676" s="401">
        <v>43784</v>
      </c>
      <c r="S676" s="401">
        <v>43784</v>
      </c>
      <c r="T676" s="401">
        <v>43784</v>
      </c>
      <c r="U676" s="401">
        <v>43784</v>
      </c>
      <c r="V676" s="321">
        <v>0</v>
      </c>
      <c r="W676" s="280"/>
      <c r="X676" s="280" t="b">
        <f t="shared" ref="X676:AA678" si="238">R676&lt;(MAX(R$254:R$261)+MAX($I$351*R$351,$I$352*R$352,$I$353*R$353))</f>
        <v>0</v>
      </c>
      <c r="Y676" s="280" t="b">
        <f t="shared" si="238"/>
        <v>0</v>
      </c>
      <c r="Z676" s="280" t="b">
        <f t="shared" si="238"/>
        <v>0</v>
      </c>
      <c r="AA676" s="280" t="b">
        <f t="shared" si="238"/>
        <v>0</v>
      </c>
      <c r="AB676" s="280"/>
      <c r="AC676" s="699">
        <f t="shared" ref="AC676:AC707" si="239">MIN(363,INT((K676 - DATE(YEAR(K676),1,1))))+364*(YEAR(K676)-i_startyear)</f>
        <v>318</v>
      </c>
      <c r="AD676" s="699">
        <f t="shared" ref="AD676:AD707" si="240">MIN(363,INT((L676 - DATE(YEAR(L676),1,1))))+364*(YEAR(L676)-i_startyear)</f>
        <v>318</v>
      </c>
      <c r="AE676" s="699">
        <f t="shared" ref="AE676:AE707" si="241">MIN(363,INT((M676 - DATE(YEAR(M676),1,1))))+364*(YEAR(M676)-i_startyear)</f>
        <v>318</v>
      </c>
      <c r="AF676" s="699">
        <f t="shared" ref="AF676:AF707" si="242">MIN(363,INT((N676 - DATE(YEAR(N676),1,1))))+364*(YEAR(N676)-i_startyear)</f>
        <v>-43317</v>
      </c>
      <c r="AG676" s="699">
        <f t="shared" ref="AG676:AG707" si="243">MIN(363,INT((O676 - DATE(YEAR(O676),1,1))))+364*(YEAR(O676)-i_startyear)</f>
        <v>-43317</v>
      </c>
      <c r="AH676" s="699">
        <f t="shared" ref="AH676:AH707" si="244">MIN(363,INT((P676 - DATE(YEAR(P676),1,1))))+364*(YEAR(P676)-i_startyear)</f>
        <v>-43317</v>
      </c>
      <c r="AI676" s="699">
        <f t="shared" ref="AI676:AI707" si="245">MIN(363,INT((Q676 - DATE(YEAR(Q676),1,1))))+364*(YEAR(Q676)-i_startyear)</f>
        <v>-43317</v>
      </c>
      <c r="AJ676" s="699">
        <f t="shared" ref="AJ676:AJ707" si="246">MIN(363,INT((R676 - DATE(YEAR(R676),1,1))))+364*(YEAR(R676)-i_startyear)</f>
        <v>318</v>
      </c>
      <c r="AK676" s="699">
        <f t="shared" ref="AK676:AK707" si="247">MIN(363,INT((S676 - DATE(YEAR(S676),1,1))))+364*(YEAR(S676)-i_startyear)</f>
        <v>318</v>
      </c>
      <c r="AL676" s="699">
        <f t="shared" ref="AL676:AL707" si="248">MIN(363,INT((T676 - DATE(YEAR(T676),1,1))))+364*(YEAR(T676)-i_startyear)</f>
        <v>318</v>
      </c>
      <c r="AM676" s="699">
        <f t="shared" ref="AM676:AM707" si="249">MIN(363,INT((U676 - DATE(YEAR(U676),1,1))))+364*(YEAR(U676)-i_startyear)</f>
        <v>318</v>
      </c>
      <c r="AN676" s="280"/>
      <c r="AO676" s="280"/>
      <c r="AP676" s="280"/>
      <c r="AQ676" s="275"/>
      <c r="AR676" s="262"/>
      <c r="AS676" s="250"/>
      <c r="AT676" s="250"/>
      <c r="AU676" s="250"/>
    </row>
    <row r="677" spans="1:47" outlineLevel="3" x14ac:dyDescent="0.25">
      <c r="A677" s="250"/>
      <c r="B677" s="259"/>
      <c r="C677" s="252">
        <f t="shared" si="231"/>
        <v>3</v>
      </c>
      <c r="D677" s="275"/>
      <c r="E677" s="330"/>
      <c r="F677" s="330"/>
      <c r="G677" s="275"/>
      <c r="H677" s="296"/>
      <c r="I677" s="296"/>
      <c r="J677" s="320" t="s">
        <v>10</v>
      </c>
      <c r="K677" s="280"/>
      <c r="L677" s="280"/>
      <c r="M677" s="280"/>
      <c r="N677" s="401">
        <v>43784</v>
      </c>
      <c r="O677" s="401">
        <v>43784</v>
      </c>
      <c r="P677" s="401">
        <v>43784</v>
      </c>
      <c r="Q677" s="401">
        <v>43784</v>
      </c>
      <c r="R677" s="401">
        <v>43784</v>
      </c>
      <c r="S677" s="401">
        <v>43784</v>
      </c>
      <c r="T677" s="401">
        <v>43784</v>
      </c>
      <c r="U677" s="401">
        <v>43784</v>
      </c>
      <c r="V677" s="402">
        <f>1-SUM(V676,V678)</f>
        <v>0.5</v>
      </c>
      <c r="W677" s="280"/>
      <c r="X677" s="280" t="b">
        <f t="shared" si="238"/>
        <v>0</v>
      </c>
      <c r="Y677" s="280" t="b">
        <f t="shared" si="238"/>
        <v>0</v>
      </c>
      <c r="Z677" s="280" t="b">
        <f t="shared" si="238"/>
        <v>0</v>
      </c>
      <c r="AA677" s="280" t="b">
        <f t="shared" si="238"/>
        <v>0</v>
      </c>
      <c r="AB677" s="280"/>
      <c r="AC677" s="699">
        <f t="shared" si="239"/>
        <v>-43317</v>
      </c>
      <c r="AD677" s="699">
        <f t="shared" si="240"/>
        <v>-43317</v>
      </c>
      <c r="AE677" s="699">
        <f t="shared" si="241"/>
        <v>-43317</v>
      </c>
      <c r="AF677" s="699">
        <f t="shared" si="242"/>
        <v>318</v>
      </c>
      <c r="AG677" s="699">
        <f t="shared" si="243"/>
        <v>318</v>
      </c>
      <c r="AH677" s="699">
        <f t="shared" si="244"/>
        <v>318</v>
      </c>
      <c r="AI677" s="699">
        <f t="shared" si="245"/>
        <v>318</v>
      </c>
      <c r="AJ677" s="699">
        <f t="shared" si="246"/>
        <v>318</v>
      </c>
      <c r="AK677" s="699">
        <f t="shared" si="247"/>
        <v>318</v>
      </c>
      <c r="AL677" s="699">
        <f t="shared" si="248"/>
        <v>318</v>
      </c>
      <c r="AM677" s="699">
        <f t="shared" si="249"/>
        <v>318</v>
      </c>
      <c r="AN677" s="280"/>
      <c r="AO677" s="280"/>
      <c r="AP677" s="280"/>
      <c r="AQ677" s="275"/>
      <c r="AR677" s="262"/>
      <c r="AS677" s="250"/>
      <c r="AT677" s="250"/>
      <c r="AU677" s="250"/>
    </row>
    <row r="678" spans="1:47" outlineLevel="3" x14ac:dyDescent="0.25">
      <c r="A678" s="250"/>
      <c r="B678" s="259"/>
      <c r="C678" s="252">
        <f t="shared" si="231"/>
        <v>3</v>
      </c>
      <c r="D678" s="275"/>
      <c r="E678" s="330"/>
      <c r="F678" s="330"/>
      <c r="G678" s="275"/>
      <c r="H678" s="296"/>
      <c r="I678" s="296"/>
      <c r="J678" s="320" t="s">
        <v>791</v>
      </c>
      <c r="K678" s="280"/>
      <c r="L678" s="280"/>
      <c r="M678" s="280"/>
      <c r="N678" s="280"/>
      <c r="O678" s="280"/>
      <c r="P678" s="280"/>
      <c r="Q678" s="280"/>
      <c r="R678" s="401">
        <v>43784</v>
      </c>
      <c r="S678" s="401">
        <v>43784</v>
      </c>
      <c r="T678" s="401">
        <v>43784</v>
      </c>
      <c r="U678" s="401">
        <v>43784</v>
      </c>
      <c r="V678" s="321">
        <v>0.5</v>
      </c>
      <c r="W678" s="280"/>
      <c r="X678" s="280" t="b">
        <f t="shared" si="238"/>
        <v>0</v>
      </c>
      <c r="Y678" s="280" t="b">
        <f t="shared" si="238"/>
        <v>0</v>
      </c>
      <c r="Z678" s="280" t="b">
        <f t="shared" si="238"/>
        <v>0</v>
      </c>
      <c r="AA678" s="280" t="b">
        <f t="shared" si="238"/>
        <v>0</v>
      </c>
      <c r="AB678" s="280"/>
      <c r="AC678" s="699">
        <f t="shared" si="239"/>
        <v>-43317</v>
      </c>
      <c r="AD678" s="699">
        <f t="shared" si="240"/>
        <v>-43317</v>
      </c>
      <c r="AE678" s="699">
        <f t="shared" si="241"/>
        <v>-43317</v>
      </c>
      <c r="AF678" s="699">
        <f t="shared" si="242"/>
        <v>-43317</v>
      </c>
      <c r="AG678" s="699">
        <f t="shared" si="243"/>
        <v>-43317</v>
      </c>
      <c r="AH678" s="699">
        <f t="shared" si="244"/>
        <v>-43317</v>
      </c>
      <c r="AI678" s="699">
        <f t="shared" si="245"/>
        <v>-43317</v>
      </c>
      <c r="AJ678" s="699">
        <f t="shared" si="246"/>
        <v>318</v>
      </c>
      <c r="AK678" s="699">
        <f t="shared" si="247"/>
        <v>318</v>
      </c>
      <c r="AL678" s="699">
        <f t="shared" si="248"/>
        <v>318</v>
      </c>
      <c r="AM678" s="699">
        <f t="shared" si="249"/>
        <v>318</v>
      </c>
      <c r="AN678" s="280"/>
      <c r="AO678" s="280"/>
      <c r="AP678" s="280"/>
      <c r="AQ678" s="275"/>
      <c r="AR678" s="262"/>
      <c r="AS678" s="250"/>
      <c r="AT678" s="250"/>
      <c r="AU678" s="250"/>
    </row>
    <row r="679" spans="1:47" outlineLevel="3" x14ac:dyDescent="0.25">
      <c r="A679" s="250"/>
      <c r="B679" s="259"/>
      <c r="C679" s="252">
        <f>INT($C$229)+3</f>
        <v>4</v>
      </c>
      <c r="D679" s="275"/>
      <c r="E679" s="330"/>
      <c r="F679" s="330"/>
      <c r="G679" s="275"/>
      <c r="H679" s="280"/>
      <c r="I679" s="296">
        <v>1</v>
      </c>
      <c r="J679" s="296" t="s">
        <v>597</v>
      </c>
      <c r="K679" s="366">
        <f>DATE(YEAR(K676)+1,MONTH(K676),DAY(K676))</f>
        <v>44150</v>
      </c>
      <c r="L679" s="366">
        <f>DATE(YEAR(L676)+1,MONTH(L676),DAY(L676))</f>
        <v>44150</v>
      </c>
      <c r="M679" s="366">
        <f>DATE(YEAR(M676)+1,MONTH(M676),DAY(M676))</f>
        <v>44150</v>
      </c>
      <c r="N679" s="280"/>
      <c r="O679" s="280"/>
      <c r="P679" s="280"/>
      <c r="Q679" s="280"/>
      <c r="R679" s="366">
        <f t="shared" ref="R679:U699" si="250">DATE(YEAR(R676)+1,MONTH(R676),DAY(R676))</f>
        <v>44150</v>
      </c>
      <c r="S679" s="366">
        <f t="shared" si="250"/>
        <v>44150</v>
      </c>
      <c r="T679" s="366">
        <f t="shared" si="250"/>
        <v>44150</v>
      </c>
      <c r="U679" s="366">
        <f t="shared" si="250"/>
        <v>44150</v>
      </c>
      <c r="V679" s="280"/>
      <c r="W679" s="280"/>
      <c r="X679" s="280"/>
      <c r="Y679" s="280"/>
      <c r="Z679" s="280"/>
      <c r="AA679" s="280"/>
      <c r="AB679" s="280"/>
      <c r="AC679" s="699">
        <f t="shared" si="239"/>
        <v>683</v>
      </c>
      <c r="AD679" s="699">
        <f t="shared" si="240"/>
        <v>683</v>
      </c>
      <c r="AE679" s="699">
        <f t="shared" si="241"/>
        <v>683</v>
      </c>
      <c r="AF679" s="699">
        <f t="shared" si="242"/>
        <v>-43317</v>
      </c>
      <c r="AG679" s="699">
        <f t="shared" si="243"/>
        <v>-43317</v>
      </c>
      <c r="AH679" s="699">
        <f t="shared" si="244"/>
        <v>-43317</v>
      </c>
      <c r="AI679" s="699">
        <f t="shared" si="245"/>
        <v>-43317</v>
      </c>
      <c r="AJ679" s="699">
        <f t="shared" si="246"/>
        <v>683</v>
      </c>
      <c r="AK679" s="699">
        <f t="shared" si="247"/>
        <v>683</v>
      </c>
      <c r="AL679" s="699">
        <f t="shared" si="248"/>
        <v>683</v>
      </c>
      <c r="AM679" s="699">
        <f t="shared" si="249"/>
        <v>683</v>
      </c>
      <c r="AN679" s="280"/>
      <c r="AO679" s="280"/>
      <c r="AP679" s="280"/>
      <c r="AQ679" s="275"/>
      <c r="AR679" s="262"/>
      <c r="AS679" s="250"/>
      <c r="AT679" s="250"/>
      <c r="AU679" s="250"/>
    </row>
    <row r="680" spans="1:47" outlineLevel="3" x14ac:dyDescent="0.25">
      <c r="A680" s="250"/>
      <c r="B680" s="259"/>
      <c r="C680" s="252">
        <f>INT($C$229)+3</f>
        <v>4</v>
      </c>
      <c r="D680" s="275"/>
      <c r="E680" s="330"/>
      <c r="F680" s="330"/>
      <c r="G680" s="275"/>
      <c r="H680" s="280"/>
      <c r="I680" s="296"/>
      <c r="J680" s="296" t="s">
        <v>587</v>
      </c>
      <c r="K680" s="280"/>
      <c r="L680" s="280"/>
      <c r="M680" s="280"/>
      <c r="N680" s="366">
        <f>DATE(YEAR(N677)+1,MONTH(N677),DAY(N677))</f>
        <v>44150</v>
      </c>
      <c r="O680" s="366">
        <f>DATE(YEAR(O677)+1,MONTH(O677),DAY(O677))</f>
        <v>44150</v>
      </c>
      <c r="P680" s="366">
        <f>DATE(YEAR(P677)+1,MONTH(P677),DAY(P677))</f>
        <v>44150</v>
      </c>
      <c r="Q680" s="366">
        <f>DATE(YEAR(Q677)+1,MONTH(Q677),DAY(Q677))</f>
        <v>44150</v>
      </c>
      <c r="R680" s="366">
        <f t="shared" si="250"/>
        <v>44150</v>
      </c>
      <c r="S680" s="366">
        <f t="shared" si="250"/>
        <v>44150</v>
      </c>
      <c r="T680" s="366">
        <f t="shared" si="250"/>
        <v>44150</v>
      </c>
      <c r="U680" s="366">
        <f t="shared" si="250"/>
        <v>44150</v>
      </c>
      <c r="V680" s="280"/>
      <c r="W680" s="280"/>
      <c r="X680" s="280"/>
      <c r="Y680" s="280"/>
      <c r="Z680" s="280"/>
      <c r="AA680" s="280"/>
      <c r="AB680" s="280"/>
      <c r="AC680" s="699">
        <f t="shared" si="239"/>
        <v>-43317</v>
      </c>
      <c r="AD680" s="699">
        <f t="shared" si="240"/>
        <v>-43317</v>
      </c>
      <c r="AE680" s="699">
        <f t="shared" si="241"/>
        <v>-43317</v>
      </c>
      <c r="AF680" s="699">
        <f t="shared" si="242"/>
        <v>683</v>
      </c>
      <c r="AG680" s="699">
        <f t="shared" si="243"/>
        <v>683</v>
      </c>
      <c r="AH680" s="699">
        <f t="shared" si="244"/>
        <v>683</v>
      </c>
      <c r="AI680" s="699">
        <f t="shared" si="245"/>
        <v>683</v>
      </c>
      <c r="AJ680" s="699">
        <f t="shared" si="246"/>
        <v>683</v>
      </c>
      <c r="AK680" s="699">
        <f t="shared" si="247"/>
        <v>683</v>
      </c>
      <c r="AL680" s="699">
        <f t="shared" si="248"/>
        <v>683</v>
      </c>
      <c r="AM680" s="699">
        <f t="shared" si="249"/>
        <v>683</v>
      </c>
      <c r="AN680" s="280"/>
      <c r="AO680" s="280"/>
      <c r="AP680" s="280"/>
      <c r="AQ680" s="275"/>
      <c r="AR680" s="262"/>
      <c r="AS680" s="250"/>
      <c r="AT680" s="250"/>
      <c r="AU680" s="250"/>
    </row>
    <row r="681" spans="1:47" outlineLevel="3" x14ac:dyDescent="0.25">
      <c r="A681" s="250"/>
      <c r="B681" s="259"/>
      <c r="C681" s="252">
        <f>INT($C$229)+3</f>
        <v>4</v>
      </c>
      <c r="D681" s="275"/>
      <c r="E681" s="330"/>
      <c r="F681" s="330"/>
      <c r="G681" s="275"/>
      <c r="H681" s="280"/>
      <c r="I681" s="296"/>
      <c r="J681" s="296" t="s">
        <v>588</v>
      </c>
      <c r="K681" s="280"/>
      <c r="L681" s="280"/>
      <c r="M681" s="280"/>
      <c r="N681" s="280"/>
      <c r="O681" s="280"/>
      <c r="P681" s="280"/>
      <c r="Q681" s="280"/>
      <c r="R681" s="366">
        <f t="shared" si="250"/>
        <v>44150</v>
      </c>
      <c r="S681" s="366">
        <f t="shared" si="250"/>
        <v>44150</v>
      </c>
      <c r="T681" s="366">
        <f t="shared" si="250"/>
        <v>44150</v>
      </c>
      <c r="U681" s="366">
        <f t="shared" si="250"/>
        <v>44150</v>
      </c>
      <c r="V681" s="280"/>
      <c r="W681" s="280"/>
      <c r="X681" s="280"/>
      <c r="Y681" s="280"/>
      <c r="Z681" s="280"/>
      <c r="AA681" s="280"/>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683</v>
      </c>
      <c r="AK681" s="699">
        <f t="shared" si="247"/>
        <v>683</v>
      </c>
      <c r="AL681" s="699">
        <f t="shared" si="248"/>
        <v>683</v>
      </c>
      <c r="AM681" s="699">
        <f t="shared" si="249"/>
        <v>683</v>
      </c>
      <c r="AN681" s="280"/>
      <c r="AO681" s="280"/>
      <c r="AP681" s="280"/>
      <c r="AQ681" s="275"/>
      <c r="AR681" s="262"/>
      <c r="AS681" s="250"/>
      <c r="AT681" s="250"/>
      <c r="AU681" s="250"/>
    </row>
    <row r="682" spans="1:47" outlineLevel="3" x14ac:dyDescent="0.25">
      <c r="A682" s="250"/>
      <c r="B682" s="259"/>
      <c r="C682" s="252">
        <f t="shared" ref="C682:C738" si="251">INT($C$229+3)</f>
        <v>4</v>
      </c>
      <c r="D682" s="275"/>
      <c r="E682" s="330"/>
      <c r="F682" s="330"/>
      <c r="G682" s="275"/>
      <c r="H682" s="280"/>
      <c r="I682" s="296">
        <v>2</v>
      </c>
      <c r="J682" s="296" t="s">
        <v>597</v>
      </c>
      <c r="K682" s="366">
        <f>DATE(YEAR(K679)+1,MONTH(K679),DAY(K679))</f>
        <v>44515</v>
      </c>
      <c r="L682" s="366">
        <f>DATE(YEAR(L679)+1,MONTH(L679),DAY(L679))</f>
        <v>44515</v>
      </c>
      <c r="M682" s="366">
        <f>DATE(YEAR(M679)+1,MONTH(M679),DAY(M679))</f>
        <v>44515</v>
      </c>
      <c r="N682" s="280"/>
      <c r="O682" s="280"/>
      <c r="P682" s="280"/>
      <c r="Q682" s="280"/>
      <c r="R682" s="366">
        <f t="shared" si="250"/>
        <v>44515</v>
      </c>
      <c r="S682" s="366">
        <f t="shared" si="250"/>
        <v>44515</v>
      </c>
      <c r="T682" s="366">
        <f t="shared" si="250"/>
        <v>44515</v>
      </c>
      <c r="U682" s="366">
        <f t="shared" si="250"/>
        <v>44515</v>
      </c>
      <c r="V682" s="280"/>
      <c r="W682" s="280"/>
      <c r="X682" s="280"/>
      <c r="Y682" s="280"/>
      <c r="Z682" s="280"/>
      <c r="AA682" s="280"/>
      <c r="AB682" s="280"/>
      <c r="AC682" s="699">
        <f t="shared" si="239"/>
        <v>1046</v>
      </c>
      <c r="AD682" s="699">
        <f t="shared" si="240"/>
        <v>1046</v>
      </c>
      <c r="AE682" s="699">
        <f t="shared" si="241"/>
        <v>1046</v>
      </c>
      <c r="AF682" s="699">
        <f t="shared" si="242"/>
        <v>-43317</v>
      </c>
      <c r="AG682" s="699">
        <f t="shared" si="243"/>
        <v>-43317</v>
      </c>
      <c r="AH682" s="699">
        <f t="shared" si="244"/>
        <v>-43317</v>
      </c>
      <c r="AI682" s="699">
        <f t="shared" si="245"/>
        <v>-43317</v>
      </c>
      <c r="AJ682" s="699">
        <f t="shared" si="246"/>
        <v>1046</v>
      </c>
      <c r="AK682" s="699">
        <f t="shared" si="247"/>
        <v>1046</v>
      </c>
      <c r="AL682" s="699">
        <f t="shared" si="248"/>
        <v>1046</v>
      </c>
      <c r="AM682" s="699">
        <f t="shared" si="249"/>
        <v>1046</v>
      </c>
      <c r="AN682" s="280"/>
      <c r="AO682" s="280"/>
      <c r="AP682" s="280"/>
      <c r="AQ682" s="275"/>
      <c r="AR682" s="262"/>
      <c r="AS682" s="250"/>
      <c r="AT682" s="250"/>
      <c r="AU682" s="250"/>
    </row>
    <row r="683" spans="1:47" outlineLevel="3" x14ac:dyDescent="0.25">
      <c r="A683" s="250"/>
      <c r="B683" s="259"/>
      <c r="C683" s="252">
        <f t="shared" si="251"/>
        <v>4</v>
      </c>
      <c r="D683" s="275"/>
      <c r="E683" s="330"/>
      <c r="F683" s="330"/>
      <c r="G683" s="275"/>
      <c r="H683" s="280"/>
      <c r="I683" s="296"/>
      <c r="J683" s="296" t="s">
        <v>587</v>
      </c>
      <c r="K683" s="280"/>
      <c r="L683" s="280"/>
      <c r="M683" s="280"/>
      <c r="N683" s="366">
        <f>DATE(YEAR(N680)+1,MONTH(N680),DAY(N680))</f>
        <v>44515</v>
      </c>
      <c r="O683" s="366">
        <f>DATE(YEAR(O680)+1,MONTH(O680),DAY(O680))</f>
        <v>44515</v>
      </c>
      <c r="P683" s="366">
        <f>DATE(YEAR(P680)+1,MONTH(P680),DAY(P680))</f>
        <v>44515</v>
      </c>
      <c r="Q683" s="366">
        <f>DATE(YEAR(Q680)+1,MONTH(Q680),DAY(Q680))</f>
        <v>44515</v>
      </c>
      <c r="R683" s="366">
        <f t="shared" si="250"/>
        <v>44515</v>
      </c>
      <c r="S683" s="366">
        <f t="shared" si="250"/>
        <v>44515</v>
      </c>
      <c r="T683" s="366">
        <f t="shared" si="250"/>
        <v>44515</v>
      </c>
      <c r="U683" s="366">
        <f t="shared" si="250"/>
        <v>44515</v>
      </c>
      <c r="V683" s="280"/>
      <c r="W683" s="280"/>
      <c r="X683" s="280"/>
      <c r="Y683" s="280"/>
      <c r="Z683" s="280"/>
      <c r="AA683" s="280"/>
      <c r="AB683" s="280"/>
      <c r="AC683" s="699">
        <f t="shared" si="239"/>
        <v>-43317</v>
      </c>
      <c r="AD683" s="699">
        <f t="shared" si="240"/>
        <v>-43317</v>
      </c>
      <c r="AE683" s="699">
        <f t="shared" si="241"/>
        <v>-43317</v>
      </c>
      <c r="AF683" s="699">
        <f t="shared" si="242"/>
        <v>1046</v>
      </c>
      <c r="AG683" s="699">
        <f t="shared" si="243"/>
        <v>1046</v>
      </c>
      <c r="AH683" s="699">
        <f t="shared" si="244"/>
        <v>1046</v>
      </c>
      <c r="AI683" s="699">
        <f t="shared" si="245"/>
        <v>1046</v>
      </c>
      <c r="AJ683" s="699">
        <f t="shared" si="246"/>
        <v>1046</v>
      </c>
      <c r="AK683" s="699">
        <f t="shared" si="247"/>
        <v>1046</v>
      </c>
      <c r="AL683" s="699">
        <f t="shared" si="248"/>
        <v>1046</v>
      </c>
      <c r="AM683" s="699">
        <f t="shared" si="249"/>
        <v>1046</v>
      </c>
      <c r="AN683" s="280"/>
      <c r="AO683" s="280"/>
      <c r="AP683" s="280"/>
      <c r="AQ683" s="275"/>
      <c r="AR683" s="262"/>
      <c r="AS683" s="250"/>
      <c r="AT683" s="250"/>
      <c r="AU683" s="250"/>
    </row>
    <row r="684" spans="1:47" outlineLevel="3" x14ac:dyDescent="0.25">
      <c r="A684" s="250"/>
      <c r="B684" s="259"/>
      <c r="C684" s="252">
        <f t="shared" si="251"/>
        <v>4</v>
      </c>
      <c r="D684" s="275"/>
      <c r="E684" s="330"/>
      <c r="F684" s="330"/>
      <c r="G684" s="275"/>
      <c r="H684" s="280"/>
      <c r="I684" s="296"/>
      <c r="J684" s="296" t="s">
        <v>588</v>
      </c>
      <c r="K684" s="280"/>
      <c r="L684" s="280"/>
      <c r="M684" s="280"/>
      <c r="N684" s="280"/>
      <c r="O684" s="280"/>
      <c r="P684" s="280"/>
      <c r="Q684" s="280"/>
      <c r="R684" s="366">
        <f t="shared" si="250"/>
        <v>44515</v>
      </c>
      <c r="S684" s="366">
        <f t="shared" si="250"/>
        <v>44515</v>
      </c>
      <c r="T684" s="366">
        <f t="shared" si="250"/>
        <v>44515</v>
      </c>
      <c r="U684" s="366">
        <f t="shared" si="250"/>
        <v>44515</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1046</v>
      </c>
      <c r="AK684" s="699">
        <f t="shared" si="247"/>
        <v>1046</v>
      </c>
      <c r="AL684" s="699">
        <f t="shared" si="248"/>
        <v>1046</v>
      </c>
      <c r="AM684" s="699">
        <f t="shared" si="249"/>
        <v>1046</v>
      </c>
      <c r="AN684" s="280"/>
      <c r="AO684" s="280"/>
      <c r="AP684" s="280"/>
      <c r="AQ684" s="275"/>
      <c r="AR684" s="262"/>
      <c r="AS684" s="250"/>
      <c r="AT684" s="250"/>
      <c r="AU684" s="250"/>
    </row>
    <row r="685" spans="1:47" outlineLevel="3" x14ac:dyDescent="0.25">
      <c r="A685" s="250"/>
      <c r="B685" s="259"/>
      <c r="C685" s="252">
        <f t="shared" si="251"/>
        <v>4</v>
      </c>
      <c r="D685" s="275"/>
      <c r="E685" s="330"/>
      <c r="F685" s="330"/>
      <c r="G685" s="275"/>
      <c r="H685" s="280"/>
      <c r="I685" s="296">
        <v>3</v>
      </c>
      <c r="J685" s="296" t="s">
        <v>597</v>
      </c>
      <c r="K685" s="366">
        <f>DATE(YEAR(K682)+1,MONTH(K682),DAY(K682))</f>
        <v>44880</v>
      </c>
      <c r="L685" s="366">
        <f>DATE(YEAR(L682)+1,MONTH(L682),DAY(L682))</f>
        <v>44880</v>
      </c>
      <c r="M685" s="366">
        <f>DATE(YEAR(M682)+1,MONTH(M682),DAY(M682))</f>
        <v>44880</v>
      </c>
      <c r="N685" s="280"/>
      <c r="O685" s="280"/>
      <c r="P685" s="280"/>
      <c r="Q685" s="280"/>
      <c r="R685" s="366">
        <f t="shared" si="250"/>
        <v>44880</v>
      </c>
      <c r="S685" s="366">
        <f t="shared" si="250"/>
        <v>44880</v>
      </c>
      <c r="T685" s="366">
        <f t="shared" si="250"/>
        <v>44880</v>
      </c>
      <c r="U685" s="366">
        <f t="shared" si="250"/>
        <v>44880</v>
      </c>
      <c r="V685" s="280"/>
      <c r="W685" s="280"/>
      <c r="X685" s="280"/>
      <c r="Y685" s="280"/>
      <c r="Z685" s="280"/>
      <c r="AA685" s="280"/>
      <c r="AB685" s="280"/>
      <c r="AC685" s="699">
        <f t="shared" si="239"/>
        <v>1410</v>
      </c>
      <c r="AD685" s="699">
        <f t="shared" si="240"/>
        <v>1410</v>
      </c>
      <c r="AE685" s="699">
        <f t="shared" si="241"/>
        <v>1410</v>
      </c>
      <c r="AF685" s="699">
        <f t="shared" si="242"/>
        <v>-43317</v>
      </c>
      <c r="AG685" s="699">
        <f t="shared" si="243"/>
        <v>-43317</v>
      </c>
      <c r="AH685" s="699">
        <f t="shared" si="244"/>
        <v>-43317</v>
      </c>
      <c r="AI685" s="699">
        <f t="shared" si="245"/>
        <v>-43317</v>
      </c>
      <c r="AJ685" s="699">
        <f t="shared" si="246"/>
        <v>1410</v>
      </c>
      <c r="AK685" s="699">
        <f t="shared" si="247"/>
        <v>1410</v>
      </c>
      <c r="AL685" s="699">
        <f t="shared" si="248"/>
        <v>1410</v>
      </c>
      <c r="AM685" s="699">
        <f t="shared" si="249"/>
        <v>1410</v>
      </c>
      <c r="AN685" s="280"/>
      <c r="AO685" s="280"/>
      <c r="AP685" s="280"/>
      <c r="AQ685" s="275"/>
      <c r="AR685" s="262"/>
      <c r="AS685" s="250"/>
      <c r="AT685" s="250"/>
      <c r="AU685" s="250"/>
    </row>
    <row r="686" spans="1:47" outlineLevel="3" x14ac:dyDescent="0.25">
      <c r="A686" s="250"/>
      <c r="B686" s="259"/>
      <c r="C686" s="252">
        <f t="shared" si="251"/>
        <v>4</v>
      </c>
      <c r="D686" s="275"/>
      <c r="E686" s="330"/>
      <c r="F686" s="330"/>
      <c r="G686" s="275"/>
      <c r="H686" s="280"/>
      <c r="I686" s="296"/>
      <c r="J686" s="296" t="s">
        <v>587</v>
      </c>
      <c r="K686" s="280"/>
      <c r="L686" s="280"/>
      <c r="M686" s="280"/>
      <c r="N686" s="366">
        <f>DATE(YEAR(N683)+1,MONTH(N683),DAY(N683))</f>
        <v>44880</v>
      </c>
      <c r="O686" s="366">
        <f>DATE(YEAR(O683)+1,MONTH(O683),DAY(O683))</f>
        <v>44880</v>
      </c>
      <c r="P686" s="366">
        <f>DATE(YEAR(P683)+1,MONTH(P683),DAY(P683))</f>
        <v>44880</v>
      </c>
      <c r="Q686" s="366">
        <f>DATE(YEAR(Q683)+1,MONTH(Q683),DAY(Q683))</f>
        <v>44880</v>
      </c>
      <c r="R686" s="366">
        <f t="shared" si="250"/>
        <v>44880</v>
      </c>
      <c r="S686" s="366">
        <f t="shared" si="250"/>
        <v>44880</v>
      </c>
      <c r="T686" s="366">
        <f t="shared" si="250"/>
        <v>44880</v>
      </c>
      <c r="U686" s="366">
        <f t="shared" si="250"/>
        <v>44880</v>
      </c>
      <c r="V686" s="280"/>
      <c r="W686" s="280"/>
      <c r="X686" s="280"/>
      <c r="Y686" s="280"/>
      <c r="Z686" s="280"/>
      <c r="AA686" s="280"/>
      <c r="AB686" s="280"/>
      <c r="AC686" s="699">
        <f t="shared" si="239"/>
        <v>-43317</v>
      </c>
      <c r="AD686" s="699">
        <f t="shared" si="240"/>
        <v>-43317</v>
      </c>
      <c r="AE686" s="699">
        <f t="shared" si="241"/>
        <v>-43317</v>
      </c>
      <c r="AF686" s="699">
        <f t="shared" si="242"/>
        <v>1410</v>
      </c>
      <c r="AG686" s="699">
        <f t="shared" si="243"/>
        <v>1410</v>
      </c>
      <c r="AH686" s="699">
        <f t="shared" si="244"/>
        <v>1410</v>
      </c>
      <c r="AI686" s="699">
        <f t="shared" si="245"/>
        <v>1410</v>
      </c>
      <c r="AJ686" s="699">
        <f t="shared" si="246"/>
        <v>1410</v>
      </c>
      <c r="AK686" s="699">
        <f t="shared" si="247"/>
        <v>1410</v>
      </c>
      <c r="AL686" s="699">
        <f t="shared" si="248"/>
        <v>1410</v>
      </c>
      <c r="AM686" s="699">
        <f t="shared" si="249"/>
        <v>1410</v>
      </c>
      <c r="AN686" s="280"/>
      <c r="AO686" s="280"/>
      <c r="AP686" s="280"/>
      <c r="AQ686" s="275"/>
      <c r="AR686" s="262"/>
      <c r="AS686" s="250"/>
      <c r="AT686" s="250"/>
      <c r="AU686" s="250"/>
    </row>
    <row r="687" spans="1:47" outlineLevel="3" x14ac:dyDescent="0.25">
      <c r="A687" s="250"/>
      <c r="B687" s="259"/>
      <c r="C687" s="252">
        <f t="shared" si="251"/>
        <v>4</v>
      </c>
      <c r="D687" s="275"/>
      <c r="E687" s="330"/>
      <c r="F687" s="330"/>
      <c r="G687" s="275"/>
      <c r="H687" s="280"/>
      <c r="I687" s="296"/>
      <c r="J687" s="296" t="s">
        <v>588</v>
      </c>
      <c r="K687" s="280"/>
      <c r="L687" s="280"/>
      <c r="M687" s="280"/>
      <c r="N687" s="280"/>
      <c r="O687" s="280"/>
      <c r="P687" s="280"/>
      <c r="Q687" s="280"/>
      <c r="R687" s="366">
        <f t="shared" si="250"/>
        <v>44880</v>
      </c>
      <c r="S687" s="366">
        <f t="shared" si="250"/>
        <v>44880</v>
      </c>
      <c r="T687" s="366">
        <f t="shared" si="250"/>
        <v>44880</v>
      </c>
      <c r="U687" s="366">
        <f t="shared" si="250"/>
        <v>44880</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1410</v>
      </c>
      <c r="AK687" s="699">
        <f t="shared" si="247"/>
        <v>1410</v>
      </c>
      <c r="AL687" s="699">
        <f t="shared" si="248"/>
        <v>1410</v>
      </c>
      <c r="AM687" s="699">
        <f t="shared" si="249"/>
        <v>1410</v>
      </c>
      <c r="AN687" s="280"/>
      <c r="AO687" s="280"/>
      <c r="AP687" s="280"/>
      <c r="AQ687" s="275"/>
      <c r="AR687" s="262"/>
      <c r="AS687" s="250"/>
      <c r="AT687" s="250"/>
      <c r="AU687" s="250"/>
    </row>
    <row r="688" spans="1:47" outlineLevel="3" x14ac:dyDescent="0.25">
      <c r="A688" s="250"/>
      <c r="B688" s="259"/>
      <c r="C688" s="252">
        <f t="shared" si="251"/>
        <v>4</v>
      </c>
      <c r="D688" s="275"/>
      <c r="E688" s="330"/>
      <c r="F688" s="330"/>
      <c r="G688" s="275"/>
      <c r="H688" s="280"/>
      <c r="I688" s="296">
        <v>4</v>
      </c>
      <c r="J688" s="296" t="s">
        <v>597</v>
      </c>
      <c r="K688" s="366">
        <f>DATE(YEAR(K685)+1,MONTH(K685),DAY(K685))</f>
        <v>45245</v>
      </c>
      <c r="L688" s="366">
        <f>DATE(YEAR(L685)+1,MONTH(L685),DAY(L685))</f>
        <v>45245</v>
      </c>
      <c r="M688" s="366">
        <f>DATE(YEAR(M685)+1,MONTH(M685),DAY(M685))</f>
        <v>45245</v>
      </c>
      <c r="N688" s="280"/>
      <c r="O688" s="280"/>
      <c r="P688" s="280"/>
      <c r="Q688" s="280"/>
      <c r="R688" s="366">
        <f t="shared" si="250"/>
        <v>45245</v>
      </c>
      <c r="S688" s="366">
        <f t="shared" si="250"/>
        <v>45245</v>
      </c>
      <c r="T688" s="366">
        <f t="shared" si="250"/>
        <v>45245</v>
      </c>
      <c r="U688" s="366">
        <f t="shared" si="250"/>
        <v>45245</v>
      </c>
      <c r="V688" s="280"/>
      <c r="W688" s="280"/>
      <c r="X688" s="280"/>
      <c r="Y688" s="280"/>
      <c r="Z688" s="280"/>
      <c r="AA688" s="280"/>
      <c r="AB688" s="280"/>
      <c r="AC688" s="699">
        <f t="shared" si="239"/>
        <v>1774</v>
      </c>
      <c r="AD688" s="699">
        <f t="shared" si="240"/>
        <v>1774</v>
      </c>
      <c r="AE688" s="699">
        <f t="shared" si="241"/>
        <v>1774</v>
      </c>
      <c r="AF688" s="699">
        <f t="shared" si="242"/>
        <v>-43317</v>
      </c>
      <c r="AG688" s="699">
        <f t="shared" si="243"/>
        <v>-43317</v>
      </c>
      <c r="AH688" s="699">
        <f t="shared" si="244"/>
        <v>-43317</v>
      </c>
      <c r="AI688" s="699">
        <f t="shared" si="245"/>
        <v>-43317</v>
      </c>
      <c r="AJ688" s="699">
        <f t="shared" si="246"/>
        <v>1774</v>
      </c>
      <c r="AK688" s="699">
        <f t="shared" si="247"/>
        <v>1774</v>
      </c>
      <c r="AL688" s="699">
        <f t="shared" si="248"/>
        <v>1774</v>
      </c>
      <c r="AM688" s="699">
        <f t="shared" si="249"/>
        <v>1774</v>
      </c>
      <c r="AN688" s="280"/>
      <c r="AO688" s="280"/>
      <c r="AP688" s="280"/>
      <c r="AQ688" s="275"/>
      <c r="AR688" s="262"/>
      <c r="AS688" s="250"/>
      <c r="AT688" s="250"/>
      <c r="AU688" s="250"/>
    </row>
    <row r="689" spans="1:47" outlineLevel="3" x14ac:dyDescent="0.25">
      <c r="A689" s="250"/>
      <c r="B689" s="259"/>
      <c r="C689" s="252">
        <f t="shared" si="251"/>
        <v>4</v>
      </c>
      <c r="D689" s="275"/>
      <c r="E689" s="330"/>
      <c r="F689" s="330"/>
      <c r="G689" s="275"/>
      <c r="H689" s="280"/>
      <c r="I689" s="296"/>
      <c r="J689" s="296" t="s">
        <v>587</v>
      </c>
      <c r="K689" s="280"/>
      <c r="L689" s="280"/>
      <c r="M689" s="280"/>
      <c r="N689" s="366">
        <f>DATE(YEAR(N686)+1,MONTH(N686),DAY(N686))</f>
        <v>45245</v>
      </c>
      <c r="O689" s="366">
        <f>DATE(YEAR(O686)+1,MONTH(O686),DAY(O686))</f>
        <v>45245</v>
      </c>
      <c r="P689" s="366">
        <f>DATE(YEAR(P686)+1,MONTH(P686),DAY(P686))</f>
        <v>45245</v>
      </c>
      <c r="Q689" s="366">
        <f>DATE(YEAR(Q686)+1,MONTH(Q686),DAY(Q686))</f>
        <v>45245</v>
      </c>
      <c r="R689" s="366">
        <f t="shared" si="250"/>
        <v>45245</v>
      </c>
      <c r="S689" s="366">
        <f t="shared" si="250"/>
        <v>45245</v>
      </c>
      <c r="T689" s="366">
        <f t="shared" si="250"/>
        <v>45245</v>
      </c>
      <c r="U689" s="366">
        <f t="shared" si="250"/>
        <v>45245</v>
      </c>
      <c r="V689" s="280"/>
      <c r="W689" s="280"/>
      <c r="X689" s="280"/>
      <c r="Y689" s="280"/>
      <c r="Z689" s="280"/>
      <c r="AA689" s="280"/>
      <c r="AB689" s="280"/>
      <c r="AC689" s="699">
        <f t="shared" si="239"/>
        <v>-43317</v>
      </c>
      <c r="AD689" s="699">
        <f t="shared" si="240"/>
        <v>-43317</v>
      </c>
      <c r="AE689" s="699">
        <f t="shared" si="241"/>
        <v>-43317</v>
      </c>
      <c r="AF689" s="699">
        <f t="shared" si="242"/>
        <v>1774</v>
      </c>
      <c r="AG689" s="699">
        <f t="shared" si="243"/>
        <v>1774</v>
      </c>
      <c r="AH689" s="699">
        <f t="shared" si="244"/>
        <v>1774</v>
      </c>
      <c r="AI689" s="699">
        <f t="shared" si="245"/>
        <v>1774</v>
      </c>
      <c r="AJ689" s="699">
        <f t="shared" si="246"/>
        <v>1774</v>
      </c>
      <c r="AK689" s="699">
        <f t="shared" si="247"/>
        <v>1774</v>
      </c>
      <c r="AL689" s="699">
        <f t="shared" si="248"/>
        <v>1774</v>
      </c>
      <c r="AM689" s="699">
        <f t="shared" si="249"/>
        <v>1774</v>
      </c>
      <c r="AN689" s="280"/>
      <c r="AO689" s="280"/>
      <c r="AP689" s="280"/>
      <c r="AQ689" s="275"/>
      <c r="AR689" s="262"/>
      <c r="AS689" s="250"/>
      <c r="AT689" s="250"/>
      <c r="AU689" s="250"/>
    </row>
    <row r="690" spans="1:47" outlineLevel="3" x14ac:dyDescent="0.25">
      <c r="A690" s="250"/>
      <c r="B690" s="259"/>
      <c r="C690" s="252">
        <f t="shared" si="251"/>
        <v>4</v>
      </c>
      <c r="D690" s="275"/>
      <c r="E690" s="330"/>
      <c r="F690" s="330"/>
      <c r="G690" s="275"/>
      <c r="H690" s="280"/>
      <c r="I690" s="296"/>
      <c r="J690" s="296" t="s">
        <v>588</v>
      </c>
      <c r="K690" s="280"/>
      <c r="L690" s="280"/>
      <c r="M690" s="280"/>
      <c r="N690" s="280"/>
      <c r="O690" s="280"/>
      <c r="P690" s="280"/>
      <c r="Q690" s="280"/>
      <c r="R690" s="366">
        <f t="shared" si="250"/>
        <v>45245</v>
      </c>
      <c r="S690" s="366">
        <f t="shared" si="250"/>
        <v>45245</v>
      </c>
      <c r="T690" s="366">
        <f t="shared" si="250"/>
        <v>45245</v>
      </c>
      <c r="U690" s="366">
        <f t="shared" si="250"/>
        <v>45245</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1774</v>
      </c>
      <c r="AK690" s="699">
        <f t="shared" si="247"/>
        <v>1774</v>
      </c>
      <c r="AL690" s="699">
        <f t="shared" si="248"/>
        <v>1774</v>
      </c>
      <c r="AM690" s="699">
        <f t="shared" si="249"/>
        <v>1774</v>
      </c>
      <c r="AN690" s="280"/>
      <c r="AO690" s="280"/>
      <c r="AP690" s="280"/>
      <c r="AQ690" s="275"/>
      <c r="AR690" s="262"/>
      <c r="AS690" s="250"/>
      <c r="AT690" s="250"/>
      <c r="AU690" s="250"/>
    </row>
    <row r="691" spans="1:47" outlineLevel="3" x14ac:dyDescent="0.25">
      <c r="A691" s="250"/>
      <c r="B691" s="259"/>
      <c r="C691" s="252">
        <f t="shared" si="251"/>
        <v>4</v>
      </c>
      <c r="D691" s="275"/>
      <c r="E691" s="330"/>
      <c r="F691" s="330"/>
      <c r="G691" s="275"/>
      <c r="H691" s="280"/>
      <c r="I691" s="296">
        <v>5</v>
      </c>
      <c r="J691" s="296" t="s">
        <v>597</v>
      </c>
      <c r="K691" s="366">
        <f>DATE(YEAR(K688)+1,MONTH(K688),DAY(K688))</f>
        <v>45611</v>
      </c>
      <c r="L691" s="366">
        <f>DATE(YEAR(L688)+1,MONTH(L688),DAY(L688))</f>
        <v>45611</v>
      </c>
      <c r="M691" s="366">
        <f>DATE(YEAR(M688)+1,MONTH(M688),DAY(M688))</f>
        <v>45611</v>
      </c>
      <c r="N691" s="280"/>
      <c r="O691" s="280"/>
      <c r="P691" s="280"/>
      <c r="Q691" s="280"/>
      <c r="R691" s="366">
        <f t="shared" si="250"/>
        <v>45611</v>
      </c>
      <c r="S691" s="366">
        <f t="shared" si="250"/>
        <v>45611</v>
      </c>
      <c r="T691" s="366">
        <f t="shared" si="250"/>
        <v>45611</v>
      </c>
      <c r="U691" s="366">
        <f t="shared" si="250"/>
        <v>45611</v>
      </c>
      <c r="V691" s="280"/>
      <c r="W691" s="280"/>
      <c r="X691" s="280"/>
      <c r="Y691" s="280"/>
      <c r="Z691" s="280"/>
      <c r="AA691" s="280"/>
      <c r="AB691" s="280"/>
      <c r="AC691" s="699">
        <f t="shared" si="239"/>
        <v>2139</v>
      </c>
      <c r="AD691" s="699">
        <f t="shared" si="240"/>
        <v>2139</v>
      </c>
      <c r="AE691" s="699">
        <f t="shared" si="241"/>
        <v>2139</v>
      </c>
      <c r="AF691" s="699">
        <f t="shared" si="242"/>
        <v>-43317</v>
      </c>
      <c r="AG691" s="699">
        <f t="shared" si="243"/>
        <v>-43317</v>
      </c>
      <c r="AH691" s="699">
        <f t="shared" si="244"/>
        <v>-43317</v>
      </c>
      <c r="AI691" s="699">
        <f t="shared" si="245"/>
        <v>-43317</v>
      </c>
      <c r="AJ691" s="699">
        <f t="shared" si="246"/>
        <v>2139</v>
      </c>
      <c r="AK691" s="699">
        <f t="shared" si="247"/>
        <v>2139</v>
      </c>
      <c r="AL691" s="699">
        <f t="shared" si="248"/>
        <v>2139</v>
      </c>
      <c r="AM691" s="699">
        <f t="shared" si="249"/>
        <v>2139</v>
      </c>
      <c r="AN691" s="280"/>
      <c r="AO691" s="280"/>
      <c r="AP691" s="280"/>
      <c r="AQ691" s="275"/>
      <c r="AR691" s="262"/>
      <c r="AS691" s="250"/>
      <c r="AT691" s="250"/>
      <c r="AU691" s="250"/>
    </row>
    <row r="692" spans="1:47" outlineLevel="3" x14ac:dyDescent="0.25">
      <c r="A692" s="250"/>
      <c r="B692" s="259"/>
      <c r="C692" s="252">
        <f t="shared" si="251"/>
        <v>4</v>
      </c>
      <c r="D692" s="275"/>
      <c r="E692" s="330"/>
      <c r="F692" s="330"/>
      <c r="G692" s="275"/>
      <c r="H692" s="280"/>
      <c r="I692" s="296"/>
      <c r="J692" s="296" t="s">
        <v>587</v>
      </c>
      <c r="K692" s="280"/>
      <c r="L692" s="280"/>
      <c r="M692" s="280"/>
      <c r="N692" s="366">
        <f>DATE(YEAR(N689)+1,MONTH(N689),DAY(N689))</f>
        <v>45611</v>
      </c>
      <c r="O692" s="366">
        <f>DATE(YEAR(O689)+1,MONTH(O689),DAY(O689))</f>
        <v>45611</v>
      </c>
      <c r="P692" s="366">
        <f>DATE(YEAR(P689)+1,MONTH(P689),DAY(P689))</f>
        <v>45611</v>
      </c>
      <c r="Q692" s="366">
        <f>DATE(YEAR(Q689)+1,MONTH(Q689),DAY(Q689))</f>
        <v>45611</v>
      </c>
      <c r="R692" s="366">
        <f t="shared" si="250"/>
        <v>45611</v>
      </c>
      <c r="S692" s="366">
        <f t="shared" si="250"/>
        <v>45611</v>
      </c>
      <c r="T692" s="366">
        <f t="shared" si="250"/>
        <v>45611</v>
      </c>
      <c r="U692" s="366">
        <f t="shared" si="250"/>
        <v>45611</v>
      </c>
      <c r="V692" s="280"/>
      <c r="W692" s="280"/>
      <c r="X692" s="280"/>
      <c r="Y692" s="280"/>
      <c r="Z692" s="280"/>
      <c r="AA692" s="280"/>
      <c r="AB692" s="280"/>
      <c r="AC692" s="699">
        <f t="shared" si="239"/>
        <v>-43317</v>
      </c>
      <c r="AD692" s="699">
        <f t="shared" si="240"/>
        <v>-43317</v>
      </c>
      <c r="AE692" s="699">
        <f t="shared" si="241"/>
        <v>-43317</v>
      </c>
      <c r="AF692" s="699">
        <f t="shared" si="242"/>
        <v>2139</v>
      </c>
      <c r="AG692" s="699">
        <f t="shared" si="243"/>
        <v>2139</v>
      </c>
      <c r="AH692" s="699">
        <f t="shared" si="244"/>
        <v>2139</v>
      </c>
      <c r="AI692" s="699">
        <f t="shared" si="245"/>
        <v>2139</v>
      </c>
      <c r="AJ692" s="699">
        <f t="shared" si="246"/>
        <v>2139</v>
      </c>
      <c r="AK692" s="699">
        <f t="shared" si="247"/>
        <v>2139</v>
      </c>
      <c r="AL692" s="699">
        <f t="shared" si="248"/>
        <v>2139</v>
      </c>
      <c r="AM692" s="699">
        <f t="shared" si="249"/>
        <v>2139</v>
      </c>
      <c r="AN692" s="280"/>
      <c r="AO692" s="280"/>
      <c r="AP692" s="280"/>
      <c r="AQ692" s="275"/>
      <c r="AR692" s="262"/>
      <c r="AS692" s="250"/>
      <c r="AT692" s="250"/>
      <c r="AU692" s="250"/>
    </row>
    <row r="693" spans="1:47" outlineLevel="3" x14ac:dyDescent="0.25">
      <c r="A693" s="250"/>
      <c r="B693" s="259"/>
      <c r="C693" s="252">
        <f t="shared" si="251"/>
        <v>4</v>
      </c>
      <c r="D693" s="275"/>
      <c r="E693" s="330"/>
      <c r="F693" s="330"/>
      <c r="G693" s="275"/>
      <c r="H693" s="280"/>
      <c r="I693" s="296"/>
      <c r="J693" s="296" t="s">
        <v>588</v>
      </c>
      <c r="K693" s="280"/>
      <c r="L693" s="280"/>
      <c r="M693" s="280"/>
      <c r="N693" s="280"/>
      <c r="O693" s="280"/>
      <c r="P693" s="280"/>
      <c r="Q693" s="280"/>
      <c r="R693" s="366">
        <f t="shared" si="250"/>
        <v>45611</v>
      </c>
      <c r="S693" s="366">
        <f t="shared" si="250"/>
        <v>45611</v>
      </c>
      <c r="T693" s="366">
        <f t="shared" si="250"/>
        <v>45611</v>
      </c>
      <c r="U693" s="366">
        <f t="shared" si="250"/>
        <v>45611</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2139</v>
      </c>
      <c r="AK693" s="699">
        <f t="shared" si="247"/>
        <v>2139</v>
      </c>
      <c r="AL693" s="699">
        <f t="shared" si="248"/>
        <v>2139</v>
      </c>
      <c r="AM693" s="699">
        <f t="shared" si="249"/>
        <v>2139</v>
      </c>
      <c r="AN693" s="280"/>
      <c r="AO693" s="280"/>
      <c r="AP693" s="280"/>
      <c r="AQ693" s="275"/>
      <c r="AR693" s="262"/>
      <c r="AS693" s="250"/>
      <c r="AT693" s="250"/>
      <c r="AU693" s="250"/>
    </row>
    <row r="694" spans="1:47" outlineLevel="3" x14ac:dyDescent="0.25">
      <c r="A694" s="250"/>
      <c r="B694" s="259"/>
      <c r="C694" s="252">
        <f t="shared" si="251"/>
        <v>4</v>
      </c>
      <c r="D694" s="275"/>
      <c r="E694" s="330"/>
      <c r="F694" s="330"/>
      <c r="G694" s="275"/>
      <c r="H694" s="280"/>
      <c r="I694" s="296">
        <v>6</v>
      </c>
      <c r="J694" s="296" t="s">
        <v>597</v>
      </c>
      <c r="K694" s="366">
        <f>DATE(YEAR(K691)+1,MONTH(K691),DAY(K691))</f>
        <v>45976</v>
      </c>
      <c r="L694" s="366">
        <f>DATE(YEAR(L691)+1,MONTH(L691),DAY(L691))</f>
        <v>45976</v>
      </c>
      <c r="M694" s="366">
        <f>DATE(YEAR(M691)+1,MONTH(M691),DAY(M691))</f>
        <v>45976</v>
      </c>
      <c r="N694" s="280"/>
      <c r="O694" s="280"/>
      <c r="P694" s="280"/>
      <c r="Q694" s="280"/>
      <c r="R694" s="366">
        <f t="shared" si="250"/>
        <v>45976</v>
      </c>
      <c r="S694" s="366">
        <f t="shared" si="250"/>
        <v>45976</v>
      </c>
      <c r="T694" s="366">
        <f t="shared" si="250"/>
        <v>45976</v>
      </c>
      <c r="U694" s="366">
        <f t="shared" si="250"/>
        <v>45976</v>
      </c>
      <c r="V694" s="280"/>
      <c r="W694" s="280"/>
      <c r="X694" s="280"/>
      <c r="Y694" s="280"/>
      <c r="Z694" s="280"/>
      <c r="AA694" s="280"/>
      <c r="AB694" s="280"/>
      <c r="AC694" s="699">
        <f t="shared" si="239"/>
        <v>2502</v>
      </c>
      <c r="AD694" s="699">
        <f t="shared" si="240"/>
        <v>2502</v>
      </c>
      <c r="AE694" s="699">
        <f t="shared" si="241"/>
        <v>2502</v>
      </c>
      <c r="AF694" s="699">
        <f t="shared" si="242"/>
        <v>-43317</v>
      </c>
      <c r="AG694" s="699">
        <f t="shared" si="243"/>
        <v>-43317</v>
      </c>
      <c r="AH694" s="699">
        <f t="shared" si="244"/>
        <v>-43317</v>
      </c>
      <c r="AI694" s="699">
        <f t="shared" si="245"/>
        <v>-43317</v>
      </c>
      <c r="AJ694" s="699">
        <f t="shared" si="246"/>
        <v>2502</v>
      </c>
      <c r="AK694" s="699">
        <f t="shared" si="247"/>
        <v>2502</v>
      </c>
      <c r="AL694" s="699">
        <f t="shared" si="248"/>
        <v>2502</v>
      </c>
      <c r="AM694" s="699">
        <f t="shared" si="249"/>
        <v>2502</v>
      </c>
      <c r="AN694" s="280"/>
      <c r="AO694" s="280"/>
      <c r="AP694" s="280"/>
      <c r="AQ694" s="275"/>
      <c r="AR694" s="262"/>
      <c r="AS694" s="250"/>
      <c r="AT694" s="250"/>
      <c r="AU694" s="250"/>
    </row>
    <row r="695" spans="1:47" outlineLevel="3" x14ac:dyDescent="0.25">
      <c r="A695" s="250"/>
      <c r="B695" s="259"/>
      <c r="C695" s="252">
        <f t="shared" si="251"/>
        <v>4</v>
      </c>
      <c r="D695" s="275"/>
      <c r="E695" s="330"/>
      <c r="F695" s="330"/>
      <c r="G695" s="275"/>
      <c r="H695" s="280"/>
      <c r="I695" s="296"/>
      <c r="J695" s="296" t="s">
        <v>587</v>
      </c>
      <c r="K695" s="280"/>
      <c r="L695" s="280"/>
      <c r="M695" s="280"/>
      <c r="N695" s="366">
        <f>DATE(YEAR(N692)+1,MONTH(N692),DAY(N692))</f>
        <v>45976</v>
      </c>
      <c r="O695" s="366">
        <f>DATE(YEAR(O692)+1,MONTH(O692),DAY(O692))</f>
        <v>45976</v>
      </c>
      <c r="P695" s="366">
        <f>DATE(YEAR(P692)+1,MONTH(P692),DAY(P692))</f>
        <v>45976</v>
      </c>
      <c r="Q695" s="366">
        <f>DATE(YEAR(Q692)+1,MONTH(Q692),DAY(Q692))</f>
        <v>45976</v>
      </c>
      <c r="R695" s="366">
        <f t="shared" si="250"/>
        <v>45976</v>
      </c>
      <c r="S695" s="366">
        <f t="shared" si="250"/>
        <v>45976</v>
      </c>
      <c r="T695" s="366">
        <f t="shared" si="250"/>
        <v>45976</v>
      </c>
      <c r="U695" s="366">
        <f t="shared" si="250"/>
        <v>45976</v>
      </c>
      <c r="V695" s="280"/>
      <c r="W695" s="280"/>
      <c r="X695" s="280"/>
      <c r="Y695" s="280"/>
      <c r="Z695" s="280"/>
      <c r="AA695" s="280"/>
      <c r="AB695" s="280"/>
      <c r="AC695" s="699">
        <f t="shared" si="239"/>
        <v>-43317</v>
      </c>
      <c r="AD695" s="699">
        <f t="shared" si="240"/>
        <v>-43317</v>
      </c>
      <c r="AE695" s="699">
        <f t="shared" si="241"/>
        <v>-43317</v>
      </c>
      <c r="AF695" s="699">
        <f t="shared" si="242"/>
        <v>2502</v>
      </c>
      <c r="AG695" s="699">
        <f t="shared" si="243"/>
        <v>2502</v>
      </c>
      <c r="AH695" s="699">
        <f t="shared" si="244"/>
        <v>2502</v>
      </c>
      <c r="AI695" s="699">
        <f t="shared" si="245"/>
        <v>2502</v>
      </c>
      <c r="AJ695" s="699">
        <f t="shared" si="246"/>
        <v>2502</v>
      </c>
      <c r="AK695" s="699">
        <f t="shared" si="247"/>
        <v>2502</v>
      </c>
      <c r="AL695" s="699">
        <f t="shared" si="248"/>
        <v>2502</v>
      </c>
      <c r="AM695" s="699">
        <f t="shared" si="249"/>
        <v>2502</v>
      </c>
      <c r="AN695" s="280"/>
      <c r="AO695" s="280"/>
      <c r="AP695" s="280"/>
      <c r="AQ695" s="275"/>
      <c r="AR695" s="262"/>
      <c r="AS695" s="250"/>
      <c r="AT695" s="250"/>
      <c r="AU695" s="250"/>
    </row>
    <row r="696" spans="1:47" outlineLevel="3" x14ac:dyDescent="0.25">
      <c r="A696" s="250"/>
      <c r="B696" s="259"/>
      <c r="C696" s="252">
        <f t="shared" si="251"/>
        <v>4</v>
      </c>
      <c r="D696" s="275"/>
      <c r="E696" s="330"/>
      <c r="F696" s="330"/>
      <c r="G696" s="275"/>
      <c r="H696" s="280"/>
      <c r="I696" s="296"/>
      <c r="J696" s="296" t="s">
        <v>588</v>
      </c>
      <c r="K696" s="280"/>
      <c r="L696" s="280"/>
      <c r="M696" s="280"/>
      <c r="N696" s="280"/>
      <c r="O696" s="280"/>
      <c r="P696" s="280"/>
      <c r="Q696" s="280"/>
      <c r="R696" s="366">
        <f t="shared" si="250"/>
        <v>45976</v>
      </c>
      <c r="S696" s="366">
        <f t="shared" si="250"/>
        <v>45976</v>
      </c>
      <c r="T696" s="366">
        <f t="shared" si="250"/>
        <v>45976</v>
      </c>
      <c r="U696" s="366">
        <f t="shared" si="250"/>
        <v>45976</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2502</v>
      </c>
      <c r="AK696" s="699">
        <f t="shared" si="247"/>
        <v>2502</v>
      </c>
      <c r="AL696" s="699">
        <f t="shared" si="248"/>
        <v>2502</v>
      </c>
      <c r="AM696" s="699">
        <f t="shared" si="249"/>
        <v>2502</v>
      </c>
      <c r="AN696" s="280"/>
      <c r="AO696" s="280"/>
      <c r="AP696" s="280"/>
      <c r="AQ696" s="275"/>
      <c r="AR696" s="262"/>
      <c r="AS696" s="250"/>
      <c r="AT696" s="250"/>
      <c r="AU696" s="250"/>
    </row>
    <row r="697" spans="1:47" outlineLevel="3" x14ac:dyDescent="0.25">
      <c r="A697" s="250"/>
      <c r="B697" s="259"/>
      <c r="C697" s="252">
        <f t="shared" si="251"/>
        <v>4</v>
      </c>
      <c r="D697" s="275"/>
      <c r="E697" s="330"/>
      <c r="F697" s="330"/>
      <c r="G697" s="275"/>
      <c r="H697" s="280"/>
      <c r="I697" s="296">
        <v>7</v>
      </c>
      <c r="J697" s="296" t="s">
        <v>597</v>
      </c>
      <c r="K697" s="366">
        <f>DATE(YEAR(K694)+1,MONTH(K694),DAY(K694))</f>
        <v>46341</v>
      </c>
      <c r="L697" s="366">
        <f>DATE(YEAR(L694)+1,MONTH(L694),DAY(L694))</f>
        <v>46341</v>
      </c>
      <c r="M697" s="366">
        <f>DATE(YEAR(M694)+1,MONTH(M694),DAY(M694))</f>
        <v>46341</v>
      </c>
      <c r="N697" s="280"/>
      <c r="O697" s="280"/>
      <c r="P697" s="280"/>
      <c r="Q697" s="280"/>
      <c r="R697" s="366">
        <f t="shared" si="250"/>
        <v>46341</v>
      </c>
      <c r="S697" s="366">
        <f t="shared" si="250"/>
        <v>46341</v>
      </c>
      <c r="T697" s="366">
        <f t="shared" si="250"/>
        <v>46341</v>
      </c>
      <c r="U697" s="366">
        <f t="shared" si="250"/>
        <v>46341</v>
      </c>
      <c r="V697" s="280"/>
      <c r="W697" s="280"/>
      <c r="X697" s="280"/>
      <c r="Y697" s="280"/>
      <c r="Z697" s="280"/>
      <c r="AA697" s="280"/>
      <c r="AB697" s="280"/>
      <c r="AC697" s="699">
        <f t="shared" si="239"/>
        <v>2866</v>
      </c>
      <c r="AD697" s="699">
        <f t="shared" si="240"/>
        <v>2866</v>
      </c>
      <c r="AE697" s="699">
        <f t="shared" si="241"/>
        <v>2866</v>
      </c>
      <c r="AF697" s="699">
        <f t="shared" si="242"/>
        <v>-43317</v>
      </c>
      <c r="AG697" s="699">
        <f t="shared" si="243"/>
        <v>-43317</v>
      </c>
      <c r="AH697" s="699">
        <f t="shared" si="244"/>
        <v>-43317</v>
      </c>
      <c r="AI697" s="699">
        <f t="shared" si="245"/>
        <v>-43317</v>
      </c>
      <c r="AJ697" s="699">
        <f t="shared" si="246"/>
        <v>2866</v>
      </c>
      <c r="AK697" s="699">
        <f t="shared" si="247"/>
        <v>2866</v>
      </c>
      <c r="AL697" s="699">
        <f t="shared" si="248"/>
        <v>2866</v>
      </c>
      <c r="AM697" s="699">
        <f t="shared" si="249"/>
        <v>2866</v>
      </c>
      <c r="AN697" s="280"/>
      <c r="AO697" s="280"/>
      <c r="AP697" s="280"/>
      <c r="AQ697" s="275"/>
      <c r="AR697" s="262"/>
      <c r="AS697" s="250"/>
      <c r="AT697" s="250"/>
      <c r="AU697" s="250"/>
    </row>
    <row r="698" spans="1:47" outlineLevel="3" x14ac:dyDescent="0.25">
      <c r="A698" s="250"/>
      <c r="B698" s="259"/>
      <c r="C698" s="252">
        <f t="shared" si="251"/>
        <v>4</v>
      </c>
      <c r="D698" s="275"/>
      <c r="E698" s="330"/>
      <c r="F698" s="330"/>
      <c r="G698" s="275"/>
      <c r="H698" s="280"/>
      <c r="I698" s="296"/>
      <c r="J698" s="296" t="s">
        <v>587</v>
      </c>
      <c r="K698" s="280"/>
      <c r="L698" s="280"/>
      <c r="M698" s="280"/>
      <c r="N698" s="366">
        <f>DATE(YEAR(N695)+1,MONTH(N695),DAY(N695))</f>
        <v>46341</v>
      </c>
      <c r="O698" s="366">
        <f>DATE(YEAR(O695)+1,MONTH(O695),DAY(O695))</f>
        <v>46341</v>
      </c>
      <c r="P698" s="366">
        <f>DATE(YEAR(P695)+1,MONTH(P695),DAY(P695))</f>
        <v>46341</v>
      </c>
      <c r="Q698" s="366">
        <f>DATE(YEAR(Q695)+1,MONTH(Q695),DAY(Q695))</f>
        <v>46341</v>
      </c>
      <c r="R698" s="366">
        <f t="shared" si="250"/>
        <v>46341</v>
      </c>
      <c r="S698" s="366">
        <f t="shared" si="250"/>
        <v>46341</v>
      </c>
      <c r="T698" s="366">
        <f t="shared" si="250"/>
        <v>46341</v>
      </c>
      <c r="U698" s="366">
        <f t="shared" si="250"/>
        <v>46341</v>
      </c>
      <c r="V698" s="280"/>
      <c r="W698" s="280"/>
      <c r="X698" s="280"/>
      <c r="Y698" s="280"/>
      <c r="Z698" s="280"/>
      <c r="AA698" s="280"/>
      <c r="AB698" s="280"/>
      <c r="AC698" s="699">
        <f t="shared" si="239"/>
        <v>-43317</v>
      </c>
      <c r="AD698" s="699">
        <f t="shared" si="240"/>
        <v>-43317</v>
      </c>
      <c r="AE698" s="699">
        <f t="shared" si="241"/>
        <v>-43317</v>
      </c>
      <c r="AF698" s="699">
        <f t="shared" si="242"/>
        <v>2866</v>
      </c>
      <c r="AG698" s="699">
        <f t="shared" si="243"/>
        <v>2866</v>
      </c>
      <c r="AH698" s="699">
        <f t="shared" si="244"/>
        <v>2866</v>
      </c>
      <c r="AI698" s="699">
        <f t="shared" si="245"/>
        <v>2866</v>
      </c>
      <c r="AJ698" s="699">
        <f t="shared" si="246"/>
        <v>2866</v>
      </c>
      <c r="AK698" s="699">
        <f t="shared" si="247"/>
        <v>2866</v>
      </c>
      <c r="AL698" s="699">
        <f t="shared" si="248"/>
        <v>2866</v>
      </c>
      <c r="AM698" s="699">
        <f t="shared" si="249"/>
        <v>2866</v>
      </c>
      <c r="AN698" s="280"/>
      <c r="AO698" s="280"/>
      <c r="AP698" s="280"/>
      <c r="AQ698" s="275"/>
      <c r="AR698" s="262"/>
      <c r="AS698" s="250"/>
      <c r="AT698" s="250"/>
      <c r="AU698" s="250"/>
    </row>
    <row r="699" spans="1:47" outlineLevel="3" x14ac:dyDescent="0.25">
      <c r="A699" s="250"/>
      <c r="B699" s="259"/>
      <c r="C699" s="252">
        <f t="shared" si="251"/>
        <v>4</v>
      </c>
      <c r="D699" s="275"/>
      <c r="E699" s="330"/>
      <c r="F699" s="330"/>
      <c r="G699" s="275"/>
      <c r="H699" s="280"/>
      <c r="I699" s="296"/>
      <c r="J699" s="296" t="s">
        <v>588</v>
      </c>
      <c r="K699" s="280"/>
      <c r="L699" s="280"/>
      <c r="M699" s="280"/>
      <c r="N699" s="280"/>
      <c r="O699" s="280"/>
      <c r="P699" s="280"/>
      <c r="Q699" s="280"/>
      <c r="R699" s="366">
        <f t="shared" si="250"/>
        <v>46341</v>
      </c>
      <c r="S699" s="366">
        <f t="shared" si="250"/>
        <v>46341</v>
      </c>
      <c r="T699" s="366">
        <f t="shared" si="250"/>
        <v>46341</v>
      </c>
      <c r="U699" s="366">
        <f t="shared" si="250"/>
        <v>46341</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2866</v>
      </c>
      <c r="AK699" s="699">
        <f t="shared" si="247"/>
        <v>2866</v>
      </c>
      <c r="AL699" s="699">
        <f t="shared" si="248"/>
        <v>2866</v>
      </c>
      <c r="AM699" s="699">
        <f t="shared" si="249"/>
        <v>2866</v>
      </c>
      <c r="AN699" s="280"/>
      <c r="AO699" s="280"/>
      <c r="AP699" s="280"/>
      <c r="AQ699" s="275"/>
      <c r="AR699" s="262"/>
      <c r="AS699" s="250"/>
      <c r="AT699" s="250"/>
      <c r="AU699" s="250"/>
    </row>
    <row r="700" spans="1:47" outlineLevel="3" x14ac:dyDescent="0.25">
      <c r="A700" s="250"/>
      <c r="B700" s="259"/>
      <c r="C700" s="252">
        <f t="shared" si="251"/>
        <v>4</v>
      </c>
      <c r="D700" s="275"/>
      <c r="E700" s="330"/>
      <c r="F700" s="330"/>
      <c r="G700" s="275"/>
      <c r="H700" s="296" t="str">
        <f>H$249</f>
        <v>Win</v>
      </c>
      <c r="I700" s="296">
        <v>0</v>
      </c>
      <c r="J700" s="296" t="s">
        <v>597</v>
      </c>
      <c r="K700" s="401">
        <v>43802</v>
      </c>
      <c r="L700" s="401">
        <v>43802</v>
      </c>
      <c r="M700" s="401">
        <v>43802</v>
      </c>
      <c r="N700" s="280"/>
      <c r="O700" s="280"/>
      <c r="P700" s="280"/>
      <c r="Q700" s="280"/>
      <c r="R700" s="401">
        <v>43802</v>
      </c>
      <c r="S700" s="401">
        <v>43802</v>
      </c>
      <c r="T700" s="401">
        <v>43802</v>
      </c>
      <c r="U700" s="401">
        <v>43802</v>
      </c>
      <c r="V700" s="280"/>
      <c r="W700" s="280"/>
      <c r="X700" s="280" t="b">
        <f t="shared" ref="X700:AA702" si="252">R700&lt;(MAX(R$270:R$277)+MAX($I$351*R$351,$I$352*R$352,$I$353*R$353))</f>
        <v>0</v>
      </c>
      <c r="Y700" s="280" t="b">
        <f t="shared" si="252"/>
        <v>0</v>
      </c>
      <c r="Z700" s="280" t="b">
        <f t="shared" si="252"/>
        <v>0</v>
      </c>
      <c r="AA700" s="280" t="b">
        <f t="shared" si="252"/>
        <v>0</v>
      </c>
      <c r="AB700" s="280"/>
      <c r="AC700" s="699">
        <f t="shared" si="239"/>
        <v>336</v>
      </c>
      <c r="AD700" s="699">
        <f t="shared" si="240"/>
        <v>336</v>
      </c>
      <c r="AE700" s="699">
        <f t="shared" si="241"/>
        <v>336</v>
      </c>
      <c r="AF700" s="699">
        <f t="shared" si="242"/>
        <v>-43317</v>
      </c>
      <c r="AG700" s="699">
        <f t="shared" si="243"/>
        <v>-43317</v>
      </c>
      <c r="AH700" s="699">
        <f t="shared" si="244"/>
        <v>-43317</v>
      </c>
      <c r="AI700" s="699">
        <f t="shared" si="245"/>
        <v>-43317</v>
      </c>
      <c r="AJ700" s="699">
        <f t="shared" si="246"/>
        <v>336</v>
      </c>
      <c r="AK700" s="699">
        <f t="shared" si="247"/>
        <v>336</v>
      </c>
      <c r="AL700" s="699">
        <f t="shared" si="248"/>
        <v>336</v>
      </c>
      <c r="AM700" s="699">
        <f t="shared" si="249"/>
        <v>336</v>
      </c>
      <c r="AN700" s="280"/>
      <c r="AO700" s="280"/>
      <c r="AP700" s="280"/>
      <c r="AQ700" s="275"/>
      <c r="AR700" s="262"/>
      <c r="AS700" s="250"/>
      <c r="AT700" s="250"/>
      <c r="AU700" s="250"/>
    </row>
    <row r="701" spans="1:47" outlineLevel="3" x14ac:dyDescent="0.25">
      <c r="A701" s="250"/>
      <c r="B701" s="259"/>
      <c r="C701" s="252">
        <f t="shared" si="251"/>
        <v>4</v>
      </c>
      <c r="D701" s="275"/>
      <c r="E701" s="330"/>
      <c r="F701" s="330"/>
      <c r="G701" s="275"/>
      <c r="H701" s="296"/>
      <c r="I701" s="296"/>
      <c r="J701" s="296" t="s">
        <v>587</v>
      </c>
      <c r="K701" s="280"/>
      <c r="L701" s="280"/>
      <c r="M701" s="280"/>
      <c r="N701" s="401">
        <v>43802</v>
      </c>
      <c r="O701" s="401">
        <v>43802</v>
      </c>
      <c r="P701" s="401">
        <v>43802</v>
      </c>
      <c r="Q701" s="401">
        <v>43802</v>
      </c>
      <c r="R701" s="401">
        <v>43802</v>
      </c>
      <c r="S701" s="401">
        <v>43802</v>
      </c>
      <c r="T701" s="401">
        <v>43802</v>
      </c>
      <c r="U701" s="401">
        <v>43802</v>
      </c>
      <c r="V701" s="280"/>
      <c r="W701" s="280"/>
      <c r="X701" s="280" t="b">
        <f t="shared" si="252"/>
        <v>0</v>
      </c>
      <c r="Y701" s="280" t="b">
        <f t="shared" si="252"/>
        <v>0</v>
      </c>
      <c r="Z701" s="280" t="b">
        <f t="shared" si="252"/>
        <v>0</v>
      </c>
      <c r="AA701" s="280" t="b">
        <f t="shared" si="252"/>
        <v>0</v>
      </c>
      <c r="AB701" s="280"/>
      <c r="AC701" s="699">
        <f t="shared" si="239"/>
        <v>-43317</v>
      </c>
      <c r="AD701" s="699">
        <f t="shared" si="240"/>
        <v>-43317</v>
      </c>
      <c r="AE701" s="699">
        <f t="shared" si="241"/>
        <v>-43317</v>
      </c>
      <c r="AF701" s="699">
        <f t="shared" si="242"/>
        <v>336</v>
      </c>
      <c r="AG701" s="699">
        <f t="shared" si="243"/>
        <v>336</v>
      </c>
      <c r="AH701" s="699">
        <f t="shared" si="244"/>
        <v>336</v>
      </c>
      <c r="AI701" s="699">
        <f t="shared" si="245"/>
        <v>336</v>
      </c>
      <c r="AJ701" s="699">
        <f t="shared" si="246"/>
        <v>336</v>
      </c>
      <c r="AK701" s="699">
        <f t="shared" si="247"/>
        <v>336</v>
      </c>
      <c r="AL701" s="699">
        <f t="shared" si="248"/>
        <v>336</v>
      </c>
      <c r="AM701" s="699">
        <f t="shared" si="249"/>
        <v>336</v>
      </c>
      <c r="AN701" s="280"/>
      <c r="AO701" s="280"/>
      <c r="AP701" s="280"/>
      <c r="AQ701" s="275"/>
      <c r="AR701" s="262"/>
      <c r="AS701" s="250"/>
      <c r="AT701" s="250"/>
      <c r="AU701" s="250"/>
    </row>
    <row r="702" spans="1:47" outlineLevel="3" x14ac:dyDescent="0.25">
      <c r="A702" s="250"/>
      <c r="B702" s="259"/>
      <c r="C702" s="252">
        <f t="shared" si="251"/>
        <v>4</v>
      </c>
      <c r="D702" s="275"/>
      <c r="E702" s="330"/>
      <c r="F702" s="330"/>
      <c r="G702" s="275"/>
      <c r="H702" s="296"/>
      <c r="I702" s="296"/>
      <c r="J702" s="296" t="s">
        <v>588</v>
      </c>
      <c r="K702" s="280"/>
      <c r="L702" s="280"/>
      <c r="M702" s="280"/>
      <c r="N702" s="280"/>
      <c r="O702" s="280"/>
      <c r="P702" s="280"/>
      <c r="Q702" s="280"/>
      <c r="R702" s="401">
        <v>43802</v>
      </c>
      <c r="S702" s="401">
        <v>43802</v>
      </c>
      <c r="T702" s="401">
        <v>43802</v>
      </c>
      <c r="U702" s="401">
        <v>43802</v>
      </c>
      <c r="V702" s="280"/>
      <c r="W702" s="280"/>
      <c r="X702" s="280" t="b">
        <f t="shared" si="252"/>
        <v>0</v>
      </c>
      <c r="Y702" s="280" t="b">
        <f t="shared" si="252"/>
        <v>0</v>
      </c>
      <c r="Z702" s="280" t="b">
        <f t="shared" si="252"/>
        <v>0</v>
      </c>
      <c r="AA702" s="280" t="b">
        <f t="shared" si="252"/>
        <v>0</v>
      </c>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336</v>
      </c>
      <c r="AK702" s="699">
        <f t="shared" si="247"/>
        <v>336</v>
      </c>
      <c r="AL702" s="699">
        <f t="shared" si="248"/>
        <v>336</v>
      </c>
      <c r="AM702" s="699">
        <f t="shared" si="249"/>
        <v>336</v>
      </c>
      <c r="AN702" s="280"/>
      <c r="AO702" s="280"/>
      <c r="AP702" s="280"/>
      <c r="AQ702" s="275"/>
      <c r="AR702" s="262"/>
      <c r="AS702" s="250"/>
      <c r="AT702" s="250"/>
      <c r="AU702" s="250"/>
    </row>
    <row r="703" spans="1:47" outlineLevel="3" x14ac:dyDescent="0.25">
      <c r="A703" s="250"/>
      <c r="B703" s="259"/>
      <c r="C703" s="252">
        <f t="shared" si="251"/>
        <v>4</v>
      </c>
      <c r="D703" s="275"/>
      <c r="E703" s="330"/>
      <c r="F703" s="330"/>
      <c r="G703" s="275"/>
      <c r="H703" s="280"/>
      <c r="I703" s="296">
        <v>1</v>
      </c>
      <c r="J703" s="296" t="s">
        <v>597</v>
      </c>
      <c r="K703" s="366">
        <f>DATE(YEAR(K700)+1,MONTH(K700),DAY(K700))</f>
        <v>44168</v>
      </c>
      <c r="L703" s="366">
        <f>DATE(YEAR(L700)+1,MONTH(L700),DAY(L700))</f>
        <v>44168</v>
      </c>
      <c r="M703" s="366">
        <f>DATE(YEAR(M700)+1,MONTH(M700),DAY(M700))</f>
        <v>44168</v>
      </c>
      <c r="N703" s="280"/>
      <c r="O703" s="280"/>
      <c r="P703" s="280"/>
      <c r="Q703" s="280"/>
      <c r="R703" s="366">
        <f t="shared" ref="R703:U703" si="253">DATE(YEAR(R700)+1,MONTH(R700),DAY(R700))</f>
        <v>44168</v>
      </c>
      <c r="S703" s="366">
        <f t="shared" si="253"/>
        <v>44168</v>
      </c>
      <c r="T703" s="366">
        <f t="shared" si="253"/>
        <v>44168</v>
      </c>
      <c r="U703" s="366">
        <f t="shared" si="253"/>
        <v>44168</v>
      </c>
      <c r="V703" s="280"/>
      <c r="W703" s="280"/>
      <c r="X703" s="280"/>
      <c r="Y703" s="280"/>
      <c r="Z703" s="280"/>
      <c r="AA703" s="280"/>
      <c r="AB703" s="280"/>
      <c r="AC703" s="699">
        <f t="shared" si="239"/>
        <v>701</v>
      </c>
      <c r="AD703" s="699">
        <f t="shared" si="240"/>
        <v>701</v>
      </c>
      <c r="AE703" s="699">
        <f t="shared" si="241"/>
        <v>701</v>
      </c>
      <c r="AF703" s="699">
        <f t="shared" si="242"/>
        <v>-43317</v>
      </c>
      <c r="AG703" s="699">
        <f t="shared" si="243"/>
        <v>-43317</v>
      </c>
      <c r="AH703" s="699">
        <f t="shared" si="244"/>
        <v>-43317</v>
      </c>
      <c r="AI703" s="699">
        <f t="shared" si="245"/>
        <v>-43317</v>
      </c>
      <c r="AJ703" s="699">
        <f t="shared" si="246"/>
        <v>701</v>
      </c>
      <c r="AK703" s="699">
        <f t="shared" si="247"/>
        <v>701</v>
      </c>
      <c r="AL703" s="699">
        <f t="shared" si="248"/>
        <v>701</v>
      </c>
      <c r="AM703" s="699">
        <f t="shared" si="249"/>
        <v>701</v>
      </c>
      <c r="AN703" s="280"/>
      <c r="AO703" s="280"/>
      <c r="AP703" s="280"/>
      <c r="AQ703" s="275"/>
      <c r="AR703" s="262"/>
      <c r="AS703" s="250"/>
      <c r="AT703" s="250"/>
      <c r="AU703" s="250"/>
    </row>
    <row r="704" spans="1:47" outlineLevel="3" x14ac:dyDescent="0.25">
      <c r="A704" s="250"/>
      <c r="B704" s="259"/>
      <c r="C704" s="252">
        <f t="shared" si="251"/>
        <v>4</v>
      </c>
      <c r="D704" s="275"/>
      <c r="E704" s="330"/>
      <c r="F704" s="330"/>
      <c r="G704" s="275"/>
      <c r="H704" s="280"/>
      <c r="I704" s="296"/>
      <c r="J704" s="296" t="s">
        <v>587</v>
      </c>
      <c r="K704" s="280"/>
      <c r="L704" s="280"/>
      <c r="M704" s="280"/>
      <c r="N704" s="366">
        <f>DATE(YEAR(N701)+1,MONTH(N701),DAY(N701))</f>
        <v>44168</v>
      </c>
      <c r="O704" s="366">
        <f>DATE(YEAR(O701)+1,MONTH(O701),DAY(O701))</f>
        <v>44168</v>
      </c>
      <c r="P704" s="366">
        <f>DATE(YEAR(P701)+1,MONTH(P701),DAY(P701))</f>
        <v>44168</v>
      </c>
      <c r="Q704" s="366">
        <f>DATE(YEAR(Q701)+1,MONTH(Q701),DAY(Q701))</f>
        <v>44168</v>
      </c>
      <c r="R704" s="366">
        <f t="shared" ref="R704:U704" si="254">DATE(YEAR(R701)+1,MONTH(R701),DAY(R701))</f>
        <v>44168</v>
      </c>
      <c r="S704" s="366">
        <f t="shared" si="254"/>
        <v>44168</v>
      </c>
      <c r="T704" s="366">
        <f t="shared" si="254"/>
        <v>44168</v>
      </c>
      <c r="U704" s="366">
        <f t="shared" si="254"/>
        <v>44168</v>
      </c>
      <c r="V704" s="280"/>
      <c r="W704" s="280"/>
      <c r="X704" s="280"/>
      <c r="Y704" s="280"/>
      <c r="Z704" s="280"/>
      <c r="AA704" s="280"/>
      <c r="AB704" s="280"/>
      <c r="AC704" s="699">
        <f t="shared" si="239"/>
        <v>-43317</v>
      </c>
      <c r="AD704" s="699">
        <f t="shared" si="240"/>
        <v>-43317</v>
      </c>
      <c r="AE704" s="699">
        <f t="shared" si="241"/>
        <v>-43317</v>
      </c>
      <c r="AF704" s="699">
        <f t="shared" si="242"/>
        <v>701</v>
      </c>
      <c r="AG704" s="699">
        <f t="shared" si="243"/>
        <v>701</v>
      </c>
      <c r="AH704" s="699">
        <f t="shared" si="244"/>
        <v>701</v>
      </c>
      <c r="AI704" s="699">
        <f t="shared" si="245"/>
        <v>701</v>
      </c>
      <c r="AJ704" s="699">
        <f t="shared" si="246"/>
        <v>701</v>
      </c>
      <c r="AK704" s="699">
        <f t="shared" si="247"/>
        <v>701</v>
      </c>
      <c r="AL704" s="699">
        <f t="shared" si="248"/>
        <v>701</v>
      </c>
      <c r="AM704" s="699">
        <f t="shared" si="249"/>
        <v>701</v>
      </c>
      <c r="AN704" s="280"/>
      <c r="AO704" s="280"/>
      <c r="AP704" s="280"/>
      <c r="AQ704" s="275"/>
      <c r="AR704" s="262"/>
      <c r="AS704" s="250"/>
      <c r="AT704" s="250"/>
      <c r="AU704" s="250"/>
    </row>
    <row r="705" spans="1:47" outlineLevel="3" x14ac:dyDescent="0.25">
      <c r="A705" s="250"/>
      <c r="B705" s="259"/>
      <c r="C705" s="252">
        <f t="shared" si="251"/>
        <v>4</v>
      </c>
      <c r="D705" s="275"/>
      <c r="E705" s="330"/>
      <c r="F705" s="330"/>
      <c r="G705" s="275"/>
      <c r="H705" s="280"/>
      <c r="I705" s="296"/>
      <c r="J705" s="296" t="s">
        <v>588</v>
      </c>
      <c r="K705" s="280"/>
      <c r="L705" s="280"/>
      <c r="M705" s="280"/>
      <c r="N705" s="280"/>
      <c r="O705" s="280"/>
      <c r="P705" s="280"/>
      <c r="Q705" s="280"/>
      <c r="R705" s="366">
        <f t="shared" ref="R705:U705" si="255">DATE(YEAR(R702)+1,MONTH(R702),DAY(R702))</f>
        <v>44168</v>
      </c>
      <c r="S705" s="366">
        <f t="shared" si="255"/>
        <v>44168</v>
      </c>
      <c r="T705" s="366">
        <f t="shared" si="255"/>
        <v>44168</v>
      </c>
      <c r="U705" s="366">
        <f t="shared" si="255"/>
        <v>44168</v>
      </c>
      <c r="V705" s="280"/>
      <c r="W705" s="280"/>
      <c r="X705" s="280"/>
      <c r="Y705" s="280"/>
      <c r="Z705" s="280"/>
      <c r="AA705" s="280"/>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701</v>
      </c>
      <c r="AK705" s="699">
        <f t="shared" si="247"/>
        <v>701</v>
      </c>
      <c r="AL705" s="699">
        <f t="shared" si="248"/>
        <v>701</v>
      </c>
      <c r="AM705" s="699">
        <f t="shared" si="249"/>
        <v>701</v>
      </c>
      <c r="AN705" s="280"/>
      <c r="AO705" s="280"/>
      <c r="AP705" s="280"/>
      <c r="AQ705" s="275"/>
      <c r="AR705" s="262"/>
      <c r="AS705" s="250"/>
      <c r="AT705" s="250"/>
      <c r="AU705" s="250"/>
    </row>
    <row r="706" spans="1:47" outlineLevel="3" x14ac:dyDescent="0.25">
      <c r="A706" s="250"/>
      <c r="B706" s="259"/>
      <c r="C706" s="252">
        <f t="shared" si="251"/>
        <v>4</v>
      </c>
      <c r="D706" s="275"/>
      <c r="E706" s="330"/>
      <c r="F706" s="330"/>
      <c r="G706" s="275"/>
      <c r="H706" s="280"/>
      <c r="I706" s="296">
        <v>2</v>
      </c>
      <c r="J706" s="296" t="s">
        <v>597</v>
      </c>
      <c r="K706" s="366">
        <f>DATE(YEAR(K703)+1,MONTH(K703),DAY(K703))</f>
        <v>44533</v>
      </c>
      <c r="L706" s="366">
        <f>DATE(YEAR(L703)+1,MONTH(L703),DAY(L703))</f>
        <v>44533</v>
      </c>
      <c r="M706" s="366">
        <f>DATE(YEAR(M703)+1,MONTH(M703),DAY(M703))</f>
        <v>44533</v>
      </c>
      <c r="N706" s="280"/>
      <c r="O706" s="280"/>
      <c r="P706" s="280"/>
      <c r="Q706" s="280"/>
      <c r="R706" s="366">
        <f t="shared" ref="R706:U706" si="256">DATE(YEAR(R703)+1,MONTH(R703),DAY(R703))</f>
        <v>44533</v>
      </c>
      <c r="S706" s="366">
        <f t="shared" si="256"/>
        <v>44533</v>
      </c>
      <c r="T706" s="366">
        <f t="shared" si="256"/>
        <v>44533</v>
      </c>
      <c r="U706" s="366">
        <f t="shared" si="256"/>
        <v>44533</v>
      </c>
      <c r="V706" s="280"/>
      <c r="W706" s="280"/>
      <c r="X706" s="280"/>
      <c r="Y706" s="280"/>
      <c r="Z706" s="280"/>
      <c r="AA706" s="280"/>
      <c r="AB706" s="280"/>
      <c r="AC706" s="699">
        <f t="shared" si="239"/>
        <v>1064</v>
      </c>
      <c r="AD706" s="699">
        <f t="shared" si="240"/>
        <v>1064</v>
      </c>
      <c r="AE706" s="699">
        <f t="shared" si="241"/>
        <v>1064</v>
      </c>
      <c r="AF706" s="699">
        <f t="shared" si="242"/>
        <v>-43317</v>
      </c>
      <c r="AG706" s="699">
        <f t="shared" si="243"/>
        <v>-43317</v>
      </c>
      <c r="AH706" s="699">
        <f t="shared" si="244"/>
        <v>-43317</v>
      </c>
      <c r="AI706" s="699">
        <f t="shared" si="245"/>
        <v>-43317</v>
      </c>
      <c r="AJ706" s="699">
        <f t="shared" si="246"/>
        <v>1064</v>
      </c>
      <c r="AK706" s="699">
        <f t="shared" si="247"/>
        <v>1064</v>
      </c>
      <c r="AL706" s="699">
        <f t="shared" si="248"/>
        <v>1064</v>
      </c>
      <c r="AM706" s="699">
        <f t="shared" si="249"/>
        <v>1064</v>
      </c>
      <c r="AN706" s="280"/>
      <c r="AO706" s="280"/>
      <c r="AP706" s="280"/>
      <c r="AQ706" s="275"/>
      <c r="AR706" s="262"/>
      <c r="AS706" s="250"/>
      <c r="AT706" s="250"/>
      <c r="AU706" s="250"/>
    </row>
    <row r="707" spans="1:47" outlineLevel="3" x14ac:dyDescent="0.25">
      <c r="A707" s="250"/>
      <c r="B707" s="259"/>
      <c r="C707" s="252">
        <f t="shared" si="251"/>
        <v>4</v>
      </c>
      <c r="D707" s="275"/>
      <c r="E707" s="330"/>
      <c r="F707" s="330"/>
      <c r="G707" s="275"/>
      <c r="H707" s="280"/>
      <c r="I707" s="296"/>
      <c r="J707" s="296" t="s">
        <v>587</v>
      </c>
      <c r="K707" s="280"/>
      <c r="L707" s="280"/>
      <c r="M707" s="280"/>
      <c r="N707" s="366">
        <f>DATE(YEAR(N704)+1,MONTH(N704),DAY(N704))</f>
        <v>44533</v>
      </c>
      <c r="O707" s="366">
        <f>DATE(YEAR(O704)+1,MONTH(O704),DAY(O704))</f>
        <v>44533</v>
      </c>
      <c r="P707" s="366">
        <f>DATE(YEAR(P704)+1,MONTH(P704),DAY(P704))</f>
        <v>44533</v>
      </c>
      <c r="Q707" s="366">
        <f>DATE(YEAR(Q704)+1,MONTH(Q704),DAY(Q704))</f>
        <v>44533</v>
      </c>
      <c r="R707" s="366">
        <f t="shared" ref="R707:U707" si="257">DATE(YEAR(R704)+1,MONTH(R704),DAY(R704))</f>
        <v>44533</v>
      </c>
      <c r="S707" s="366">
        <f t="shared" si="257"/>
        <v>44533</v>
      </c>
      <c r="T707" s="366">
        <f t="shared" si="257"/>
        <v>44533</v>
      </c>
      <c r="U707" s="366">
        <f t="shared" si="257"/>
        <v>44533</v>
      </c>
      <c r="V707" s="280"/>
      <c r="W707" s="280"/>
      <c r="X707" s="280"/>
      <c r="Y707" s="280"/>
      <c r="Z707" s="280"/>
      <c r="AA707" s="280"/>
      <c r="AB707" s="280"/>
      <c r="AC707" s="699">
        <f t="shared" si="239"/>
        <v>-43317</v>
      </c>
      <c r="AD707" s="699">
        <f t="shared" si="240"/>
        <v>-43317</v>
      </c>
      <c r="AE707" s="699">
        <f t="shared" si="241"/>
        <v>-43317</v>
      </c>
      <c r="AF707" s="699">
        <f t="shared" si="242"/>
        <v>1064</v>
      </c>
      <c r="AG707" s="699">
        <f t="shared" si="243"/>
        <v>1064</v>
      </c>
      <c r="AH707" s="699">
        <f t="shared" si="244"/>
        <v>1064</v>
      </c>
      <c r="AI707" s="699">
        <f t="shared" si="245"/>
        <v>1064</v>
      </c>
      <c r="AJ707" s="699">
        <f t="shared" si="246"/>
        <v>1064</v>
      </c>
      <c r="AK707" s="699">
        <f t="shared" si="247"/>
        <v>1064</v>
      </c>
      <c r="AL707" s="699">
        <f t="shared" si="248"/>
        <v>1064</v>
      </c>
      <c r="AM707" s="699">
        <f t="shared" si="249"/>
        <v>1064</v>
      </c>
      <c r="AN707" s="280"/>
      <c r="AO707" s="280"/>
      <c r="AP707" s="280"/>
      <c r="AQ707" s="275"/>
      <c r="AR707" s="262"/>
      <c r="AS707" s="250"/>
      <c r="AT707" s="250"/>
      <c r="AU707" s="250"/>
    </row>
    <row r="708" spans="1:47" outlineLevel="3" x14ac:dyDescent="0.25">
      <c r="A708" s="250"/>
      <c r="B708" s="259"/>
      <c r="C708" s="252">
        <f t="shared" si="251"/>
        <v>4</v>
      </c>
      <c r="D708" s="275"/>
      <c r="E708" s="330"/>
      <c r="F708" s="330"/>
      <c r="G708" s="275"/>
      <c r="H708" s="280"/>
      <c r="I708" s="296"/>
      <c r="J708" s="296" t="s">
        <v>588</v>
      </c>
      <c r="K708" s="280"/>
      <c r="L708" s="280"/>
      <c r="M708" s="280"/>
      <c r="N708" s="280"/>
      <c r="O708" s="280"/>
      <c r="P708" s="280"/>
      <c r="Q708" s="280"/>
      <c r="R708" s="366">
        <f t="shared" ref="R708:U708" si="258">DATE(YEAR(R705)+1,MONTH(R705),DAY(R705))</f>
        <v>44533</v>
      </c>
      <c r="S708" s="366">
        <f t="shared" si="258"/>
        <v>44533</v>
      </c>
      <c r="T708" s="366">
        <f t="shared" si="258"/>
        <v>44533</v>
      </c>
      <c r="U708" s="366">
        <f t="shared" si="258"/>
        <v>44533</v>
      </c>
      <c r="V708" s="280"/>
      <c r="W708" s="280"/>
      <c r="X708" s="280"/>
      <c r="Y708" s="280"/>
      <c r="Z708" s="280"/>
      <c r="AA708" s="280"/>
      <c r="AB708" s="280"/>
      <c r="AC708" s="699">
        <f t="shared" ref="AC708:AC739" si="259">MIN(363,INT((K708 - DATE(YEAR(K708),1,1))))+364*(YEAR(K708)-i_startyear)</f>
        <v>-43317</v>
      </c>
      <c r="AD708" s="699">
        <f t="shared" ref="AD708:AD739" si="260">MIN(363,INT((L708 - DATE(YEAR(L708),1,1))))+364*(YEAR(L708)-i_startyear)</f>
        <v>-43317</v>
      </c>
      <c r="AE708" s="699">
        <f t="shared" ref="AE708:AE739" si="261">MIN(363,INT((M708 - DATE(YEAR(M708),1,1))))+364*(YEAR(M708)-i_startyear)</f>
        <v>-43317</v>
      </c>
      <c r="AF708" s="699">
        <f t="shared" ref="AF708:AF739" si="262">MIN(363,INT((N708 - DATE(YEAR(N708),1,1))))+364*(YEAR(N708)-i_startyear)</f>
        <v>-43317</v>
      </c>
      <c r="AG708" s="699">
        <f t="shared" ref="AG708:AG739" si="263">MIN(363,INT((O708 - DATE(YEAR(O708),1,1))))+364*(YEAR(O708)-i_startyear)</f>
        <v>-43317</v>
      </c>
      <c r="AH708" s="699">
        <f t="shared" ref="AH708:AH739" si="264">MIN(363,INT((P708 - DATE(YEAR(P708),1,1))))+364*(YEAR(P708)-i_startyear)</f>
        <v>-43317</v>
      </c>
      <c r="AI708" s="699">
        <f t="shared" ref="AI708:AI739" si="265">MIN(363,INT((Q708 - DATE(YEAR(Q708),1,1))))+364*(YEAR(Q708)-i_startyear)</f>
        <v>-43317</v>
      </c>
      <c r="AJ708" s="699">
        <f t="shared" ref="AJ708:AJ739" si="266">MIN(363,INT((R708 - DATE(YEAR(R708),1,1))))+364*(YEAR(R708)-i_startyear)</f>
        <v>1064</v>
      </c>
      <c r="AK708" s="699">
        <f t="shared" ref="AK708:AK739" si="267">MIN(363,INT((S708 - DATE(YEAR(S708),1,1))))+364*(YEAR(S708)-i_startyear)</f>
        <v>1064</v>
      </c>
      <c r="AL708" s="699">
        <f t="shared" ref="AL708:AL739" si="268">MIN(363,INT((T708 - DATE(YEAR(T708),1,1))))+364*(YEAR(T708)-i_startyear)</f>
        <v>1064</v>
      </c>
      <c r="AM708" s="699">
        <f t="shared" ref="AM708:AM739" si="269">MIN(363,INT((U708 - DATE(YEAR(U708),1,1))))+364*(YEAR(U708)-i_startyear)</f>
        <v>1064</v>
      </c>
      <c r="AN708" s="280"/>
      <c r="AO708" s="280"/>
      <c r="AP708" s="280"/>
      <c r="AQ708" s="275"/>
      <c r="AR708" s="262"/>
      <c r="AS708" s="250"/>
      <c r="AT708" s="250"/>
      <c r="AU708" s="250"/>
    </row>
    <row r="709" spans="1:47" outlineLevel="3" x14ac:dyDescent="0.25">
      <c r="A709" s="250"/>
      <c r="B709" s="259"/>
      <c r="C709" s="252">
        <f t="shared" si="251"/>
        <v>4</v>
      </c>
      <c r="D709" s="275"/>
      <c r="E709" s="330"/>
      <c r="F709" s="330"/>
      <c r="G709" s="275"/>
      <c r="H709" s="280"/>
      <c r="I709" s="296">
        <v>3</v>
      </c>
      <c r="J709" s="296" t="s">
        <v>597</v>
      </c>
      <c r="K709" s="366">
        <f>DATE(YEAR(K706)+1,MONTH(K706),DAY(K706))</f>
        <v>44898</v>
      </c>
      <c r="L709" s="366">
        <f>DATE(YEAR(L706)+1,MONTH(L706),DAY(L706))</f>
        <v>44898</v>
      </c>
      <c r="M709" s="366">
        <f>DATE(YEAR(M706)+1,MONTH(M706),DAY(M706))</f>
        <v>44898</v>
      </c>
      <c r="N709" s="280"/>
      <c r="O709" s="280"/>
      <c r="P709" s="280"/>
      <c r="Q709" s="280"/>
      <c r="R709" s="366">
        <f t="shared" ref="R709:U709" si="270">DATE(YEAR(R706)+1,MONTH(R706),DAY(R706))</f>
        <v>44898</v>
      </c>
      <c r="S709" s="366">
        <f t="shared" si="270"/>
        <v>44898</v>
      </c>
      <c r="T709" s="366">
        <f t="shared" si="270"/>
        <v>44898</v>
      </c>
      <c r="U709" s="366">
        <f t="shared" si="270"/>
        <v>44898</v>
      </c>
      <c r="V709" s="280"/>
      <c r="W709" s="280"/>
      <c r="X709" s="280"/>
      <c r="Y709" s="280"/>
      <c r="Z709" s="280"/>
      <c r="AA709" s="280"/>
      <c r="AB709" s="280"/>
      <c r="AC709" s="699">
        <f t="shared" si="259"/>
        <v>1428</v>
      </c>
      <c r="AD709" s="699">
        <f t="shared" si="260"/>
        <v>1428</v>
      </c>
      <c r="AE709" s="699">
        <f t="shared" si="261"/>
        <v>1428</v>
      </c>
      <c r="AF709" s="699">
        <f t="shared" si="262"/>
        <v>-43317</v>
      </c>
      <c r="AG709" s="699">
        <f t="shared" si="263"/>
        <v>-43317</v>
      </c>
      <c r="AH709" s="699">
        <f t="shared" si="264"/>
        <v>-43317</v>
      </c>
      <c r="AI709" s="699">
        <f t="shared" si="265"/>
        <v>-43317</v>
      </c>
      <c r="AJ709" s="699">
        <f t="shared" si="266"/>
        <v>1428</v>
      </c>
      <c r="AK709" s="699">
        <f t="shared" si="267"/>
        <v>1428</v>
      </c>
      <c r="AL709" s="699">
        <f t="shared" si="268"/>
        <v>1428</v>
      </c>
      <c r="AM709" s="699">
        <f t="shared" si="269"/>
        <v>1428</v>
      </c>
      <c r="AN709" s="280"/>
      <c r="AO709" s="280"/>
      <c r="AP709" s="280"/>
      <c r="AQ709" s="275"/>
      <c r="AR709" s="262"/>
      <c r="AS709" s="250"/>
      <c r="AT709" s="250"/>
      <c r="AU709" s="250"/>
    </row>
    <row r="710" spans="1:47" outlineLevel="3" x14ac:dyDescent="0.25">
      <c r="A710" s="250"/>
      <c r="B710" s="259"/>
      <c r="C710" s="252">
        <f t="shared" si="251"/>
        <v>4</v>
      </c>
      <c r="D710" s="275"/>
      <c r="E710" s="330"/>
      <c r="F710" s="330"/>
      <c r="G710" s="275"/>
      <c r="H710" s="280"/>
      <c r="I710" s="296"/>
      <c r="J710" s="296" t="s">
        <v>587</v>
      </c>
      <c r="K710" s="280"/>
      <c r="L710" s="280"/>
      <c r="M710" s="280"/>
      <c r="N710" s="366">
        <f>DATE(YEAR(N707)+1,MONTH(N707),DAY(N707))</f>
        <v>44898</v>
      </c>
      <c r="O710" s="366">
        <f>DATE(YEAR(O707)+1,MONTH(O707),DAY(O707))</f>
        <v>44898</v>
      </c>
      <c r="P710" s="366">
        <f>DATE(YEAR(P707)+1,MONTH(P707),DAY(P707))</f>
        <v>44898</v>
      </c>
      <c r="Q710" s="366">
        <f>DATE(YEAR(Q707)+1,MONTH(Q707),DAY(Q707))</f>
        <v>44898</v>
      </c>
      <c r="R710" s="366">
        <f t="shared" ref="R710:U710" si="271">DATE(YEAR(R707)+1,MONTH(R707),DAY(R707))</f>
        <v>44898</v>
      </c>
      <c r="S710" s="366">
        <f t="shared" si="271"/>
        <v>44898</v>
      </c>
      <c r="T710" s="366">
        <f t="shared" si="271"/>
        <v>44898</v>
      </c>
      <c r="U710" s="366">
        <f t="shared" si="271"/>
        <v>44898</v>
      </c>
      <c r="V710" s="280"/>
      <c r="W710" s="280"/>
      <c r="X710" s="280"/>
      <c r="Y710" s="280"/>
      <c r="Z710" s="280"/>
      <c r="AA710" s="280"/>
      <c r="AB710" s="280"/>
      <c r="AC710" s="699">
        <f t="shared" si="259"/>
        <v>-43317</v>
      </c>
      <c r="AD710" s="699">
        <f t="shared" si="260"/>
        <v>-43317</v>
      </c>
      <c r="AE710" s="699">
        <f t="shared" si="261"/>
        <v>-43317</v>
      </c>
      <c r="AF710" s="699">
        <f t="shared" si="262"/>
        <v>1428</v>
      </c>
      <c r="AG710" s="699">
        <f t="shared" si="263"/>
        <v>1428</v>
      </c>
      <c r="AH710" s="699">
        <f t="shared" si="264"/>
        <v>1428</v>
      </c>
      <c r="AI710" s="699">
        <f t="shared" si="265"/>
        <v>1428</v>
      </c>
      <c r="AJ710" s="699">
        <f t="shared" si="266"/>
        <v>1428</v>
      </c>
      <c r="AK710" s="699">
        <f t="shared" si="267"/>
        <v>1428</v>
      </c>
      <c r="AL710" s="699">
        <f t="shared" si="268"/>
        <v>1428</v>
      </c>
      <c r="AM710" s="699">
        <f t="shared" si="269"/>
        <v>1428</v>
      </c>
      <c r="AN710" s="280"/>
      <c r="AO710" s="280"/>
      <c r="AP710" s="280"/>
      <c r="AQ710" s="275"/>
      <c r="AR710" s="262"/>
      <c r="AS710" s="250"/>
      <c r="AT710" s="250"/>
      <c r="AU710" s="250"/>
    </row>
    <row r="711" spans="1:47" outlineLevel="3" x14ac:dyDescent="0.25">
      <c r="A711" s="250"/>
      <c r="B711" s="259"/>
      <c r="C711" s="252">
        <f t="shared" si="251"/>
        <v>4</v>
      </c>
      <c r="D711" s="275"/>
      <c r="E711" s="330"/>
      <c r="F711" s="330"/>
      <c r="G711" s="275"/>
      <c r="H711" s="280"/>
      <c r="I711" s="296"/>
      <c r="J711" s="296" t="s">
        <v>588</v>
      </c>
      <c r="K711" s="280"/>
      <c r="L711" s="280"/>
      <c r="M711" s="280"/>
      <c r="N711" s="280"/>
      <c r="O711" s="280"/>
      <c r="P711" s="280"/>
      <c r="Q711" s="280"/>
      <c r="R711" s="366">
        <f t="shared" ref="R711:U711" si="272">DATE(YEAR(R708)+1,MONTH(R708),DAY(R708))</f>
        <v>44898</v>
      </c>
      <c r="S711" s="366">
        <f t="shared" si="272"/>
        <v>44898</v>
      </c>
      <c r="T711" s="366">
        <f t="shared" si="272"/>
        <v>44898</v>
      </c>
      <c r="U711" s="366">
        <f t="shared" si="272"/>
        <v>44898</v>
      </c>
      <c r="V711" s="280"/>
      <c r="W711" s="280"/>
      <c r="X711" s="280"/>
      <c r="Y711" s="280"/>
      <c r="Z711" s="280"/>
      <c r="AA711" s="280"/>
      <c r="AB711" s="280"/>
      <c r="AC711" s="699">
        <f t="shared" si="259"/>
        <v>-43317</v>
      </c>
      <c r="AD711" s="699">
        <f t="shared" si="260"/>
        <v>-43317</v>
      </c>
      <c r="AE711" s="699">
        <f t="shared" si="261"/>
        <v>-43317</v>
      </c>
      <c r="AF711" s="699">
        <f t="shared" si="262"/>
        <v>-43317</v>
      </c>
      <c r="AG711" s="699">
        <f t="shared" si="263"/>
        <v>-43317</v>
      </c>
      <c r="AH711" s="699">
        <f t="shared" si="264"/>
        <v>-43317</v>
      </c>
      <c r="AI711" s="699">
        <f t="shared" si="265"/>
        <v>-43317</v>
      </c>
      <c r="AJ711" s="699">
        <f t="shared" si="266"/>
        <v>1428</v>
      </c>
      <c r="AK711" s="699">
        <f t="shared" si="267"/>
        <v>1428</v>
      </c>
      <c r="AL711" s="699">
        <f t="shared" si="268"/>
        <v>1428</v>
      </c>
      <c r="AM711" s="699">
        <f t="shared" si="269"/>
        <v>1428</v>
      </c>
      <c r="AN711" s="280"/>
      <c r="AO711" s="280"/>
      <c r="AP711" s="280"/>
      <c r="AQ711" s="275"/>
      <c r="AR711" s="262"/>
      <c r="AS711" s="250"/>
      <c r="AT711" s="250"/>
      <c r="AU711" s="250"/>
    </row>
    <row r="712" spans="1:47" outlineLevel="3" x14ac:dyDescent="0.25">
      <c r="A712" s="250"/>
      <c r="B712" s="259"/>
      <c r="C712" s="252">
        <f t="shared" si="251"/>
        <v>4</v>
      </c>
      <c r="D712" s="275"/>
      <c r="E712" s="330"/>
      <c r="F712" s="330"/>
      <c r="G712" s="275"/>
      <c r="H712" s="280"/>
      <c r="I712" s="296">
        <v>4</v>
      </c>
      <c r="J712" s="296" t="s">
        <v>597</v>
      </c>
      <c r="K712" s="366">
        <f>DATE(YEAR(K709)+1,MONTH(K709),DAY(K709))</f>
        <v>45263</v>
      </c>
      <c r="L712" s="366">
        <f>DATE(YEAR(L709)+1,MONTH(L709),DAY(L709))</f>
        <v>45263</v>
      </c>
      <c r="M712" s="366">
        <f>DATE(YEAR(M709)+1,MONTH(M709),DAY(M709))</f>
        <v>45263</v>
      </c>
      <c r="N712" s="280"/>
      <c r="O712" s="280"/>
      <c r="P712" s="280"/>
      <c r="Q712" s="280"/>
      <c r="R712" s="366">
        <f t="shared" ref="R712:U712" si="273">DATE(YEAR(R709)+1,MONTH(R709),DAY(R709))</f>
        <v>45263</v>
      </c>
      <c r="S712" s="366">
        <f t="shared" si="273"/>
        <v>45263</v>
      </c>
      <c r="T712" s="366">
        <f t="shared" si="273"/>
        <v>45263</v>
      </c>
      <c r="U712" s="366">
        <f t="shared" si="273"/>
        <v>45263</v>
      </c>
      <c r="V712" s="280"/>
      <c r="W712" s="280"/>
      <c r="X712" s="280"/>
      <c r="Y712" s="280"/>
      <c r="Z712" s="280"/>
      <c r="AA712" s="280"/>
      <c r="AB712" s="280"/>
      <c r="AC712" s="699">
        <f t="shared" si="259"/>
        <v>1792</v>
      </c>
      <c r="AD712" s="699">
        <f t="shared" si="260"/>
        <v>1792</v>
      </c>
      <c r="AE712" s="699">
        <f t="shared" si="261"/>
        <v>1792</v>
      </c>
      <c r="AF712" s="699">
        <f t="shared" si="262"/>
        <v>-43317</v>
      </c>
      <c r="AG712" s="699">
        <f t="shared" si="263"/>
        <v>-43317</v>
      </c>
      <c r="AH712" s="699">
        <f t="shared" si="264"/>
        <v>-43317</v>
      </c>
      <c r="AI712" s="699">
        <f t="shared" si="265"/>
        <v>-43317</v>
      </c>
      <c r="AJ712" s="699">
        <f t="shared" si="266"/>
        <v>1792</v>
      </c>
      <c r="AK712" s="699">
        <f t="shared" si="267"/>
        <v>1792</v>
      </c>
      <c r="AL712" s="699">
        <f t="shared" si="268"/>
        <v>1792</v>
      </c>
      <c r="AM712" s="699">
        <f t="shared" si="269"/>
        <v>1792</v>
      </c>
      <c r="AN712" s="280"/>
      <c r="AO712" s="280"/>
      <c r="AP712" s="280"/>
      <c r="AQ712" s="275"/>
      <c r="AR712" s="262"/>
      <c r="AS712" s="250"/>
      <c r="AT712" s="250"/>
      <c r="AU712" s="250"/>
    </row>
    <row r="713" spans="1:47" outlineLevel="3" x14ac:dyDescent="0.25">
      <c r="A713" s="250"/>
      <c r="B713" s="259"/>
      <c r="C713" s="252">
        <f t="shared" si="251"/>
        <v>4</v>
      </c>
      <c r="D713" s="275"/>
      <c r="E713" s="330"/>
      <c r="F713" s="330"/>
      <c r="G713" s="275"/>
      <c r="H713" s="280"/>
      <c r="I713" s="296"/>
      <c r="J713" s="296" t="s">
        <v>587</v>
      </c>
      <c r="K713" s="280"/>
      <c r="L713" s="280"/>
      <c r="M713" s="280"/>
      <c r="N713" s="366">
        <f>DATE(YEAR(N710)+1,MONTH(N710),DAY(N710))</f>
        <v>45263</v>
      </c>
      <c r="O713" s="366">
        <f>DATE(YEAR(O710)+1,MONTH(O710),DAY(O710))</f>
        <v>45263</v>
      </c>
      <c r="P713" s="366">
        <f>DATE(YEAR(P710)+1,MONTH(P710),DAY(P710))</f>
        <v>45263</v>
      </c>
      <c r="Q713" s="366">
        <f>DATE(YEAR(Q710)+1,MONTH(Q710),DAY(Q710))</f>
        <v>45263</v>
      </c>
      <c r="R713" s="366">
        <f t="shared" ref="R713:U713" si="274">DATE(YEAR(R710)+1,MONTH(R710),DAY(R710))</f>
        <v>45263</v>
      </c>
      <c r="S713" s="366">
        <f t="shared" si="274"/>
        <v>45263</v>
      </c>
      <c r="T713" s="366">
        <f t="shared" si="274"/>
        <v>45263</v>
      </c>
      <c r="U713" s="366">
        <f t="shared" si="274"/>
        <v>45263</v>
      </c>
      <c r="V713" s="280"/>
      <c r="W713" s="280"/>
      <c r="X713" s="280"/>
      <c r="Y713" s="280"/>
      <c r="Z713" s="280"/>
      <c r="AA713" s="280"/>
      <c r="AB713" s="280"/>
      <c r="AC713" s="699">
        <f t="shared" si="259"/>
        <v>-43317</v>
      </c>
      <c r="AD713" s="699">
        <f t="shared" si="260"/>
        <v>-43317</v>
      </c>
      <c r="AE713" s="699">
        <f t="shared" si="261"/>
        <v>-43317</v>
      </c>
      <c r="AF713" s="699">
        <f t="shared" si="262"/>
        <v>1792</v>
      </c>
      <c r="AG713" s="699">
        <f t="shared" si="263"/>
        <v>1792</v>
      </c>
      <c r="AH713" s="699">
        <f t="shared" si="264"/>
        <v>1792</v>
      </c>
      <c r="AI713" s="699">
        <f t="shared" si="265"/>
        <v>1792</v>
      </c>
      <c r="AJ713" s="699">
        <f t="shared" si="266"/>
        <v>1792</v>
      </c>
      <c r="AK713" s="699">
        <f t="shared" si="267"/>
        <v>1792</v>
      </c>
      <c r="AL713" s="699">
        <f t="shared" si="268"/>
        <v>1792</v>
      </c>
      <c r="AM713" s="699">
        <f t="shared" si="269"/>
        <v>1792</v>
      </c>
      <c r="AN713" s="280"/>
      <c r="AO713" s="280"/>
      <c r="AP713" s="280"/>
      <c r="AQ713" s="275"/>
      <c r="AR713" s="262"/>
      <c r="AS713" s="250"/>
      <c r="AT713" s="250"/>
      <c r="AU713" s="250"/>
    </row>
    <row r="714" spans="1:47" outlineLevel="3" x14ac:dyDescent="0.25">
      <c r="A714" s="250"/>
      <c r="B714" s="259"/>
      <c r="C714" s="252">
        <f t="shared" si="251"/>
        <v>4</v>
      </c>
      <c r="D714" s="275"/>
      <c r="E714" s="330"/>
      <c r="F714" s="330"/>
      <c r="G714" s="275"/>
      <c r="H714" s="280"/>
      <c r="I714" s="296"/>
      <c r="J714" s="296" t="s">
        <v>588</v>
      </c>
      <c r="K714" s="280"/>
      <c r="L714" s="280"/>
      <c r="M714" s="280"/>
      <c r="N714" s="280"/>
      <c r="O714" s="280"/>
      <c r="P714" s="280"/>
      <c r="Q714" s="280"/>
      <c r="R714" s="366">
        <f t="shared" ref="R714:U714" si="275">DATE(YEAR(R711)+1,MONTH(R711),DAY(R711))</f>
        <v>45263</v>
      </c>
      <c r="S714" s="366">
        <f t="shared" si="275"/>
        <v>45263</v>
      </c>
      <c r="T714" s="366">
        <f t="shared" si="275"/>
        <v>45263</v>
      </c>
      <c r="U714" s="366">
        <f t="shared" si="275"/>
        <v>45263</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1792</v>
      </c>
      <c r="AK714" s="699">
        <f t="shared" si="267"/>
        <v>1792</v>
      </c>
      <c r="AL714" s="699">
        <f t="shared" si="268"/>
        <v>1792</v>
      </c>
      <c r="AM714" s="699">
        <f t="shared" si="269"/>
        <v>1792</v>
      </c>
      <c r="AN714" s="280"/>
      <c r="AO714" s="280"/>
      <c r="AP714" s="280"/>
      <c r="AQ714" s="275"/>
      <c r="AR714" s="262"/>
      <c r="AS714" s="250"/>
      <c r="AT714" s="250"/>
      <c r="AU714" s="250"/>
    </row>
    <row r="715" spans="1:47" outlineLevel="3" x14ac:dyDescent="0.25">
      <c r="A715" s="250"/>
      <c r="B715" s="259"/>
      <c r="C715" s="252">
        <f t="shared" ref="C715:C723" si="276">INT($C$229)+3</f>
        <v>4</v>
      </c>
      <c r="D715" s="275"/>
      <c r="E715" s="330"/>
      <c r="F715" s="330"/>
      <c r="G715" s="275"/>
      <c r="H715" s="280"/>
      <c r="I715" s="296">
        <v>5</v>
      </c>
      <c r="J715" s="296" t="s">
        <v>597</v>
      </c>
      <c r="K715" s="366">
        <f>DATE(YEAR(K712)+1,MONTH(K712),DAY(K712))</f>
        <v>45629</v>
      </c>
      <c r="L715" s="366">
        <f>DATE(YEAR(L712)+1,MONTH(L712),DAY(L712))</f>
        <v>45629</v>
      </c>
      <c r="M715" s="366">
        <f>DATE(YEAR(M712)+1,MONTH(M712),DAY(M712))</f>
        <v>45629</v>
      </c>
      <c r="N715" s="280"/>
      <c r="O715" s="280"/>
      <c r="P715" s="280"/>
      <c r="Q715" s="280"/>
      <c r="R715" s="366">
        <f t="shared" ref="R715:U715" si="277">DATE(YEAR(R712)+1,MONTH(R712),DAY(R712))</f>
        <v>45629</v>
      </c>
      <c r="S715" s="366">
        <f t="shared" si="277"/>
        <v>45629</v>
      </c>
      <c r="T715" s="366">
        <f t="shared" si="277"/>
        <v>45629</v>
      </c>
      <c r="U715" s="366">
        <f t="shared" si="277"/>
        <v>45629</v>
      </c>
      <c r="V715" s="280"/>
      <c r="W715" s="280"/>
      <c r="X715" s="280"/>
      <c r="Y715" s="280"/>
      <c r="Z715" s="280"/>
      <c r="AA715" s="280"/>
      <c r="AB715" s="280"/>
      <c r="AC715" s="699">
        <f t="shared" si="259"/>
        <v>2157</v>
      </c>
      <c r="AD715" s="699">
        <f t="shared" si="260"/>
        <v>2157</v>
      </c>
      <c r="AE715" s="699">
        <f t="shared" si="261"/>
        <v>2157</v>
      </c>
      <c r="AF715" s="699">
        <f t="shared" si="262"/>
        <v>-43317</v>
      </c>
      <c r="AG715" s="699">
        <f t="shared" si="263"/>
        <v>-43317</v>
      </c>
      <c r="AH715" s="699">
        <f t="shared" si="264"/>
        <v>-43317</v>
      </c>
      <c r="AI715" s="699">
        <f t="shared" si="265"/>
        <v>-43317</v>
      </c>
      <c r="AJ715" s="699">
        <f t="shared" si="266"/>
        <v>2157</v>
      </c>
      <c r="AK715" s="699">
        <f t="shared" si="267"/>
        <v>2157</v>
      </c>
      <c r="AL715" s="699">
        <f t="shared" si="268"/>
        <v>2157</v>
      </c>
      <c r="AM715" s="699">
        <f t="shared" si="269"/>
        <v>2157</v>
      </c>
      <c r="AN715" s="280"/>
      <c r="AO715" s="280"/>
      <c r="AP715" s="280"/>
      <c r="AQ715" s="275"/>
      <c r="AR715" s="262"/>
      <c r="AS715" s="250"/>
      <c r="AT715" s="250"/>
      <c r="AU715" s="250"/>
    </row>
    <row r="716" spans="1:47" outlineLevel="3" x14ac:dyDescent="0.25">
      <c r="A716" s="250"/>
      <c r="B716" s="259"/>
      <c r="C716" s="252">
        <f t="shared" si="276"/>
        <v>4</v>
      </c>
      <c r="D716" s="275"/>
      <c r="E716" s="330"/>
      <c r="F716" s="330"/>
      <c r="G716" s="275"/>
      <c r="H716" s="280"/>
      <c r="I716" s="296"/>
      <c r="J716" s="296" t="s">
        <v>587</v>
      </c>
      <c r="K716" s="280"/>
      <c r="L716" s="280"/>
      <c r="M716" s="280"/>
      <c r="N716" s="366">
        <f>DATE(YEAR(N713)+1,MONTH(N713),DAY(N713))</f>
        <v>45629</v>
      </c>
      <c r="O716" s="366">
        <f>DATE(YEAR(O713)+1,MONTH(O713),DAY(O713))</f>
        <v>45629</v>
      </c>
      <c r="P716" s="366">
        <f>DATE(YEAR(P713)+1,MONTH(P713),DAY(P713))</f>
        <v>45629</v>
      </c>
      <c r="Q716" s="366">
        <f>DATE(YEAR(Q713)+1,MONTH(Q713),DAY(Q713))</f>
        <v>45629</v>
      </c>
      <c r="R716" s="366">
        <f t="shared" ref="R716:U716" si="278">DATE(YEAR(R713)+1,MONTH(R713),DAY(R713))</f>
        <v>45629</v>
      </c>
      <c r="S716" s="366">
        <f t="shared" si="278"/>
        <v>45629</v>
      </c>
      <c r="T716" s="366">
        <f t="shared" si="278"/>
        <v>45629</v>
      </c>
      <c r="U716" s="366">
        <f t="shared" si="278"/>
        <v>45629</v>
      </c>
      <c r="V716" s="280"/>
      <c r="W716" s="280"/>
      <c r="X716" s="280"/>
      <c r="Y716" s="280"/>
      <c r="Z716" s="280"/>
      <c r="AA716" s="280"/>
      <c r="AB716" s="280"/>
      <c r="AC716" s="699">
        <f t="shared" si="259"/>
        <v>-43317</v>
      </c>
      <c r="AD716" s="699">
        <f t="shared" si="260"/>
        <v>-43317</v>
      </c>
      <c r="AE716" s="699">
        <f t="shared" si="261"/>
        <v>-43317</v>
      </c>
      <c r="AF716" s="699">
        <f t="shared" si="262"/>
        <v>2157</v>
      </c>
      <c r="AG716" s="699">
        <f t="shared" si="263"/>
        <v>2157</v>
      </c>
      <c r="AH716" s="699">
        <f t="shared" si="264"/>
        <v>2157</v>
      </c>
      <c r="AI716" s="699">
        <f t="shared" si="265"/>
        <v>2157</v>
      </c>
      <c r="AJ716" s="699">
        <f t="shared" si="266"/>
        <v>2157</v>
      </c>
      <c r="AK716" s="699">
        <f t="shared" si="267"/>
        <v>2157</v>
      </c>
      <c r="AL716" s="699">
        <f t="shared" si="268"/>
        <v>2157</v>
      </c>
      <c r="AM716" s="699">
        <f t="shared" si="269"/>
        <v>2157</v>
      </c>
      <c r="AN716" s="280"/>
      <c r="AO716" s="280"/>
      <c r="AP716" s="280"/>
      <c r="AQ716" s="275"/>
      <c r="AR716" s="262"/>
      <c r="AS716" s="250"/>
      <c r="AT716" s="250"/>
      <c r="AU716" s="250"/>
    </row>
    <row r="717" spans="1:47" outlineLevel="3" x14ac:dyDescent="0.25">
      <c r="A717" s="250"/>
      <c r="B717" s="259"/>
      <c r="C717" s="252">
        <f t="shared" si="276"/>
        <v>4</v>
      </c>
      <c r="D717" s="275"/>
      <c r="E717" s="330"/>
      <c r="F717" s="330"/>
      <c r="G717" s="275"/>
      <c r="H717" s="280"/>
      <c r="I717" s="296"/>
      <c r="J717" s="296" t="s">
        <v>588</v>
      </c>
      <c r="K717" s="280"/>
      <c r="L717" s="280"/>
      <c r="M717" s="280"/>
      <c r="N717" s="280"/>
      <c r="O717" s="280"/>
      <c r="P717" s="280"/>
      <c r="Q717" s="280"/>
      <c r="R717" s="366">
        <f t="shared" ref="R717:U717" si="279">DATE(YEAR(R714)+1,MONTH(R714),DAY(R714))</f>
        <v>45629</v>
      </c>
      <c r="S717" s="366">
        <f t="shared" si="279"/>
        <v>45629</v>
      </c>
      <c r="T717" s="366">
        <f t="shared" si="279"/>
        <v>45629</v>
      </c>
      <c r="U717" s="366">
        <f t="shared" si="279"/>
        <v>45629</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2157</v>
      </c>
      <c r="AK717" s="699">
        <f t="shared" si="267"/>
        <v>2157</v>
      </c>
      <c r="AL717" s="699">
        <f t="shared" si="268"/>
        <v>2157</v>
      </c>
      <c r="AM717" s="699">
        <f t="shared" si="269"/>
        <v>2157</v>
      </c>
      <c r="AN717" s="280"/>
      <c r="AO717" s="280"/>
      <c r="AP717" s="280"/>
      <c r="AQ717" s="275"/>
      <c r="AR717" s="262"/>
      <c r="AS717" s="250"/>
      <c r="AT717" s="250"/>
      <c r="AU717" s="250"/>
    </row>
    <row r="718" spans="1:47" outlineLevel="3" x14ac:dyDescent="0.25">
      <c r="A718" s="250"/>
      <c r="B718" s="259"/>
      <c r="C718" s="252">
        <f t="shared" si="276"/>
        <v>4</v>
      </c>
      <c r="D718" s="275"/>
      <c r="E718" s="330"/>
      <c r="F718" s="330"/>
      <c r="G718" s="275"/>
      <c r="H718" s="280"/>
      <c r="I718" s="296">
        <v>6</v>
      </c>
      <c r="J718" s="296" t="s">
        <v>597</v>
      </c>
      <c r="K718" s="366">
        <f>DATE(YEAR(K715)+1,MONTH(K715),DAY(K715))</f>
        <v>45994</v>
      </c>
      <c r="L718" s="366">
        <f>DATE(YEAR(L715)+1,MONTH(L715),DAY(L715))</f>
        <v>45994</v>
      </c>
      <c r="M718" s="366">
        <f>DATE(YEAR(M715)+1,MONTH(M715),DAY(M715))</f>
        <v>45994</v>
      </c>
      <c r="N718" s="280"/>
      <c r="O718" s="280"/>
      <c r="P718" s="280"/>
      <c r="Q718" s="280"/>
      <c r="R718" s="366">
        <f t="shared" ref="R718:U718" si="280">DATE(YEAR(R715)+1,MONTH(R715),DAY(R715))</f>
        <v>45994</v>
      </c>
      <c r="S718" s="366">
        <f t="shared" si="280"/>
        <v>45994</v>
      </c>
      <c r="T718" s="366">
        <f t="shared" si="280"/>
        <v>45994</v>
      </c>
      <c r="U718" s="366">
        <f t="shared" si="280"/>
        <v>45994</v>
      </c>
      <c r="V718" s="280"/>
      <c r="W718" s="280"/>
      <c r="X718" s="280"/>
      <c r="Y718" s="280"/>
      <c r="Z718" s="280"/>
      <c r="AA718" s="280"/>
      <c r="AB718" s="280"/>
      <c r="AC718" s="699">
        <f t="shared" si="259"/>
        <v>2520</v>
      </c>
      <c r="AD718" s="699">
        <f t="shared" si="260"/>
        <v>2520</v>
      </c>
      <c r="AE718" s="699">
        <f t="shared" si="261"/>
        <v>2520</v>
      </c>
      <c r="AF718" s="699">
        <f t="shared" si="262"/>
        <v>-43317</v>
      </c>
      <c r="AG718" s="699">
        <f t="shared" si="263"/>
        <v>-43317</v>
      </c>
      <c r="AH718" s="699">
        <f t="shared" si="264"/>
        <v>-43317</v>
      </c>
      <c r="AI718" s="699">
        <f t="shared" si="265"/>
        <v>-43317</v>
      </c>
      <c r="AJ718" s="699">
        <f t="shared" si="266"/>
        <v>2520</v>
      </c>
      <c r="AK718" s="699">
        <f t="shared" si="267"/>
        <v>2520</v>
      </c>
      <c r="AL718" s="699">
        <f t="shared" si="268"/>
        <v>2520</v>
      </c>
      <c r="AM718" s="699">
        <f t="shared" si="269"/>
        <v>2520</v>
      </c>
      <c r="AN718" s="280"/>
      <c r="AO718" s="280"/>
      <c r="AP718" s="280"/>
      <c r="AQ718" s="275"/>
      <c r="AR718" s="262"/>
      <c r="AS718" s="250"/>
      <c r="AT718" s="250"/>
      <c r="AU718" s="250"/>
    </row>
    <row r="719" spans="1:47" outlineLevel="3" x14ac:dyDescent="0.25">
      <c r="A719" s="250"/>
      <c r="B719" s="259"/>
      <c r="C719" s="252">
        <f t="shared" si="276"/>
        <v>4</v>
      </c>
      <c r="D719" s="275"/>
      <c r="E719" s="330"/>
      <c r="F719" s="330"/>
      <c r="G719" s="275"/>
      <c r="H719" s="280"/>
      <c r="I719" s="296"/>
      <c r="J719" s="296" t="s">
        <v>587</v>
      </c>
      <c r="K719" s="280"/>
      <c r="L719" s="280"/>
      <c r="M719" s="280"/>
      <c r="N719" s="366">
        <f>DATE(YEAR(N716)+1,MONTH(N716),DAY(N716))</f>
        <v>45994</v>
      </c>
      <c r="O719" s="366">
        <f>DATE(YEAR(O716)+1,MONTH(O716),DAY(O716))</f>
        <v>45994</v>
      </c>
      <c r="P719" s="366">
        <f>DATE(YEAR(P716)+1,MONTH(P716),DAY(P716))</f>
        <v>45994</v>
      </c>
      <c r="Q719" s="366">
        <f>DATE(YEAR(Q716)+1,MONTH(Q716),DAY(Q716))</f>
        <v>45994</v>
      </c>
      <c r="R719" s="366">
        <f t="shared" ref="R719:U719" si="281">DATE(YEAR(R716)+1,MONTH(R716),DAY(R716))</f>
        <v>45994</v>
      </c>
      <c r="S719" s="366">
        <f t="shared" si="281"/>
        <v>45994</v>
      </c>
      <c r="T719" s="366">
        <f t="shared" si="281"/>
        <v>45994</v>
      </c>
      <c r="U719" s="366">
        <f t="shared" si="281"/>
        <v>45994</v>
      </c>
      <c r="V719" s="280"/>
      <c r="W719" s="280"/>
      <c r="X719" s="280"/>
      <c r="Y719" s="280"/>
      <c r="Z719" s="280"/>
      <c r="AA719" s="280"/>
      <c r="AB719" s="280"/>
      <c r="AC719" s="699">
        <f t="shared" si="259"/>
        <v>-43317</v>
      </c>
      <c r="AD719" s="699">
        <f t="shared" si="260"/>
        <v>-43317</v>
      </c>
      <c r="AE719" s="699">
        <f t="shared" si="261"/>
        <v>-43317</v>
      </c>
      <c r="AF719" s="699">
        <f t="shared" si="262"/>
        <v>2520</v>
      </c>
      <c r="AG719" s="699">
        <f t="shared" si="263"/>
        <v>2520</v>
      </c>
      <c r="AH719" s="699">
        <f t="shared" si="264"/>
        <v>2520</v>
      </c>
      <c r="AI719" s="699">
        <f t="shared" si="265"/>
        <v>2520</v>
      </c>
      <c r="AJ719" s="699">
        <f t="shared" si="266"/>
        <v>2520</v>
      </c>
      <c r="AK719" s="699">
        <f t="shared" si="267"/>
        <v>2520</v>
      </c>
      <c r="AL719" s="699">
        <f t="shared" si="268"/>
        <v>2520</v>
      </c>
      <c r="AM719" s="699">
        <f t="shared" si="269"/>
        <v>2520</v>
      </c>
      <c r="AN719" s="280"/>
      <c r="AO719" s="280"/>
      <c r="AP719" s="280"/>
      <c r="AQ719" s="275"/>
      <c r="AR719" s="262"/>
      <c r="AS719" s="250"/>
      <c r="AT719" s="250"/>
      <c r="AU719" s="250"/>
    </row>
    <row r="720" spans="1:47" outlineLevel="3" x14ac:dyDescent="0.25">
      <c r="A720" s="250"/>
      <c r="B720" s="259"/>
      <c r="C720" s="252">
        <f t="shared" si="276"/>
        <v>4</v>
      </c>
      <c r="D720" s="275"/>
      <c r="E720" s="330"/>
      <c r="F720" s="330"/>
      <c r="G720" s="275"/>
      <c r="H720" s="280"/>
      <c r="I720" s="296"/>
      <c r="J720" s="296" t="s">
        <v>588</v>
      </c>
      <c r="K720" s="280"/>
      <c r="L720" s="280"/>
      <c r="M720" s="280"/>
      <c r="N720" s="280"/>
      <c r="O720" s="280"/>
      <c r="P720" s="280"/>
      <c r="Q720" s="280"/>
      <c r="R720" s="366">
        <f t="shared" ref="R720:U720" si="282">DATE(YEAR(R717)+1,MONTH(R717),DAY(R717))</f>
        <v>45994</v>
      </c>
      <c r="S720" s="366">
        <f t="shared" si="282"/>
        <v>45994</v>
      </c>
      <c r="T720" s="366">
        <f t="shared" si="282"/>
        <v>45994</v>
      </c>
      <c r="U720" s="366">
        <f t="shared" si="282"/>
        <v>45994</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2520</v>
      </c>
      <c r="AK720" s="699">
        <f t="shared" si="267"/>
        <v>2520</v>
      </c>
      <c r="AL720" s="699">
        <f t="shared" si="268"/>
        <v>2520</v>
      </c>
      <c r="AM720" s="699">
        <f t="shared" si="269"/>
        <v>2520</v>
      </c>
      <c r="AN720" s="280"/>
      <c r="AO720" s="280"/>
      <c r="AP720" s="280"/>
      <c r="AQ720" s="275"/>
      <c r="AR720" s="262"/>
      <c r="AS720" s="250"/>
      <c r="AT720" s="250"/>
      <c r="AU720" s="250"/>
    </row>
    <row r="721" spans="1:47" outlineLevel="3" x14ac:dyDescent="0.25">
      <c r="A721" s="250"/>
      <c r="B721" s="259"/>
      <c r="C721" s="252">
        <f t="shared" si="276"/>
        <v>4</v>
      </c>
      <c r="D721" s="275"/>
      <c r="E721" s="330"/>
      <c r="F721" s="330"/>
      <c r="G721" s="275"/>
      <c r="H721" s="280"/>
      <c r="I721" s="296">
        <v>7</v>
      </c>
      <c r="J721" s="296" t="s">
        <v>597</v>
      </c>
      <c r="K721" s="366">
        <f>DATE(YEAR(K718)+1,MONTH(K718),DAY(K718))</f>
        <v>46359</v>
      </c>
      <c r="L721" s="366">
        <f>DATE(YEAR(L718)+1,MONTH(L718),DAY(L718))</f>
        <v>46359</v>
      </c>
      <c r="M721" s="366">
        <f>DATE(YEAR(M718)+1,MONTH(M718),DAY(M718))</f>
        <v>46359</v>
      </c>
      <c r="N721" s="280"/>
      <c r="O721" s="280"/>
      <c r="P721" s="280"/>
      <c r="Q721" s="280"/>
      <c r="R721" s="366">
        <f t="shared" ref="R721:U721" si="283">DATE(YEAR(R718)+1,MONTH(R718),DAY(R718))</f>
        <v>46359</v>
      </c>
      <c r="S721" s="366">
        <f t="shared" si="283"/>
        <v>46359</v>
      </c>
      <c r="T721" s="366">
        <f t="shared" si="283"/>
        <v>46359</v>
      </c>
      <c r="U721" s="366">
        <f t="shared" si="283"/>
        <v>46359</v>
      </c>
      <c r="V721" s="280"/>
      <c r="W721" s="280"/>
      <c r="X721" s="280"/>
      <c r="Y721" s="280"/>
      <c r="Z721" s="280"/>
      <c r="AA721" s="280"/>
      <c r="AB721" s="280"/>
      <c r="AC721" s="699">
        <f t="shared" si="259"/>
        <v>2884</v>
      </c>
      <c r="AD721" s="699">
        <f t="shared" si="260"/>
        <v>2884</v>
      </c>
      <c r="AE721" s="699">
        <f t="shared" si="261"/>
        <v>2884</v>
      </c>
      <c r="AF721" s="699">
        <f t="shared" si="262"/>
        <v>-43317</v>
      </c>
      <c r="AG721" s="699">
        <f t="shared" si="263"/>
        <v>-43317</v>
      </c>
      <c r="AH721" s="699">
        <f t="shared" si="264"/>
        <v>-43317</v>
      </c>
      <c r="AI721" s="699">
        <f t="shared" si="265"/>
        <v>-43317</v>
      </c>
      <c r="AJ721" s="699">
        <f t="shared" si="266"/>
        <v>2884</v>
      </c>
      <c r="AK721" s="699">
        <f t="shared" si="267"/>
        <v>2884</v>
      </c>
      <c r="AL721" s="699">
        <f t="shared" si="268"/>
        <v>2884</v>
      </c>
      <c r="AM721" s="699">
        <f t="shared" si="269"/>
        <v>2884</v>
      </c>
      <c r="AN721" s="280"/>
      <c r="AO721" s="280"/>
      <c r="AP721" s="280"/>
      <c r="AQ721" s="275"/>
      <c r="AR721" s="262"/>
      <c r="AS721" s="250"/>
      <c r="AT721" s="250"/>
      <c r="AU721" s="250"/>
    </row>
    <row r="722" spans="1:47" outlineLevel="3" x14ac:dyDescent="0.25">
      <c r="A722" s="250"/>
      <c r="B722" s="259"/>
      <c r="C722" s="252">
        <f t="shared" si="276"/>
        <v>4</v>
      </c>
      <c r="D722" s="275"/>
      <c r="E722" s="330"/>
      <c r="F722" s="330"/>
      <c r="G722" s="275"/>
      <c r="H722" s="280"/>
      <c r="I722" s="296"/>
      <c r="J722" s="296" t="s">
        <v>587</v>
      </c>
      <c r="K722" s="280"/>
      <c r="L722" s="280"/>
      <c r="M722" s="280"/>
      <c r="N722" s="366">
        <f>DATE(YEAR(N719)+1,MONTH(N719),DAY(N719))</f>
        <v>46359</v>
      </c>
      <c r="O722" s="366">
        <f>DATE(YEAR(O719)+1,MONTH(O719),DAY(O719))</f>
        <v>46359</v>
      </c>
      <c r="P722" s="366">
        <f>DATE(YEAR(P719)+1,MONTH(P719),DAY(P719))</f>
        <v>46359</v>
      </c>
      <c r="Q722" s="366">
        <f>DATE(YEAR(Q719)+1,MONTH(Q719),DAY(Q719))</f>
        <v>46359</v>
      </c>
      <c r="R722" s="366">
        <f t="shared" ref="R722:U722" si="284">DATE(YEAR(R719)+1,MONTH(R719),DAY(R719))</f>
        <v>46359</v>
      </c>
      <c r="S722" s="366">
        <f t="shared" si="284"/>
        <v>46359</v>
      </c>
      <c r="T722" s="366">
        <f t="shared" si="284"/>
        <v>46359</v>
      </c>
      <c r="U722" s="366">
        <f t="shared" si="284"/>
        <v>46359</v>
      </c>
      <c r="V722" s="280"/>
      <c r="W722" s="280"/>
      <c r="X722" s="280"/>
      <c r="Y722" s="280"/>
      <c r="Z722" s="280"/>
      <c r="AA722" s="280"/>
      <c r="AB722" s="280"/>
      <c r="AC722" s="699">
        <f t="shared" si="259"/>
        <v>-43317</v>
      </c>
      <c r="AD722" s="699">
        <f t="shared" si="260"/>
        <v>-43317</v>
      </c>
      <c r="AE722" s="699">
        <f t="shared" si="261"/>
        <v>-43317</v>
      </c>
      <c r="AF722" s="699">
        <f t="shared" si="262"/>
        <v>2884</v>
      </c>
      <c r="AG722" s="699">
        <f t="shared" si="263"/>
        <v>2884</v>
      </c>
      <c r="AH722" s="699">
        <f t="shared" si="264"/>
        <v>2884</v>
      </c>
      <c r="AI722" s="699">
        <f t="shared" si="265"/>
        <v>2884</v>
      </c>
      <c r="AJ722" s="699">
        <f t="shared" si="266"/>
        <v>2884</v>
      </c>
      <c r="AK722" s="699">
        <f t="shared" si="267"/>
        <v>2884</v>
      </c>
      <c r="AL722" s="699">
        <f t="shared" si="268"/>
        <v>2884</v>
      </c>
      <c r="AM722" s="699">
        <f t="shared" si="269"/>
        <v>2884</v>
      </c>
      <c r="AN722" s="280"/>
      <c r="AO722" s="280"/>
      <c r="AP722" s="280"/>
      <c r="AQ722" s="275"/>
      <c r="AR722" s="262"/>
      <c r="AS722" s="250"/>
      <c r="AT722" s="250"/>
      <c r="AU722" s="250"/>
    </row>
    <row r="723" spans="1:47" outlineLevel="3" x14ac:dyDescent="0.25">
      <c r="A723" s="250"/>
      <c r="B723" s="259"/>
      <c r="C723" s="252">
        <f t="shared" si="276"/>
        <v>4</v>
      </c>
      <c r="D723" s="275"/>
      <c r="E723" s="330"/>
      <c r="F723" s="330"/>
      <c r="G723" s="275"/>
      <c r="H723" s="280"/>
      <c r="I723" s="296"/>
      <c r="J723" s="296" t="s">
        <v>588</v>
      </c>
      <c r="K723" s="280"/>
      <c r="L723" s="280"/>
      <c r="M723" s="280"/>
      <c r="N723" s="280"/>
      <c r="O723" s="280"/>
      <c r="P723" s="280"/>
      <c r="Q723" s="280"/>
      <c r="R723" s="366">
        <f t="shared" ref="R723:U723" si="285">DATE(YEAR(R720)+1,MONTH(R720),DAY(R720))</f>
        <v>46359</v>
      </c>
      <c r="S723" s="366">
        <f t="shared" si="285"/>
        <v>46359</v>
      </c>
      <c r="T723" s="366">
        <f t="shared" si="285"/>
        <v>46359</v>
      </c>
      <c r="U723" s="366">
        <f t="shared" si="285"/>
        <v>46359</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2884</v>
      </c>
      <c r="AK723" s="699">
        <f t="shared" si="267"/>
        <v>2884</v>
      </c>
      <c r="AL723" s="699">
        <f t="shared" si="268"/>
        <v>2884</v>
      </c>
      <c r="AM723" s="699">
        <f t="shared" si="269"/>
        <v>2884</v>
      </c>
      <c r="AN723" s="280"/>
      <c r="AO723" s="280"/>
      <c r="AP723" s="280"/>
      <c r="AQ723" s="275"/>
      <c r="AR723" s="262"/>
      <c r="AS723" s="250"/>
      <c r="AT723" s="250"/>
      <c r="AU723" s="250"/>
    </row>
    <row r="724" spans="1:47" outlineLevel="3" x14ac:dyDescent="0.25">
      <c r="A724" s="250"/>
      <c r="B724" s="259"/>
      <c r="C724" s="252">
        <f t="shared" si="251"/>
        <v>4</v>
      </c>
      <c r="D724" s="275"/>
      <c r="E724" s="330"/>
      <c r="F724" s="330"/>
      <c r="G724" s="275"/>
      <c r="H724" s="296" t="str">
        <f>H$250</f>
        <v>Spr</v>
      </c>
      <c r="I724" s="296">
        <v>0</v>
      </c>
      <c r="J724" s="296" t="s">
        <v>597</v>
      </c>
      <c r="K724" s="401">
        <v>43845</v>
      </c>
      <c r="L724" s="401">
        <v>43845</v>
      </c>
      <c r="M724" s="401">
        <v>43845</v>
      </c>
      <c r="N724" s="280"/>
      <c r="O724" s="280"/>
      <c r="P724" s="280"/>
      <c r="Q724" s="280"/>
      <c r="R724" s="401">
        <v>43845</v>
      </c>
      <c r="S724" s="401">
        <v>43845</v>
      </c>
      <c r="T724" s="401">
        <v>43845</v>
      </c>
      <c r="U724" s="401">
        <v>43845</v>
      </c>
      <c r="V724" s="280"/>
      <c r="W724" s="280"/>
      <c r="X724" s="280" t="b">
        <f t="shared" ref="X724:AA726" si="286">R724&lt;(MAX(R$270:R$277)+MAX($I$351*R$351,$I$352*R$352,$I$353*R$353))</f>
        <v>0</v>
      </c>
      <c r="Y724" s="280" t="b">
        <f t="shared" si="286"/>
        <v>0</v>
      </c>
      <c r="Z724" s="280" t="b">
        <f t="shared" si="286"/>
        <v>0</v>
      </c>
      <c r="AA724" s="280" t="b">
        <f t="shared" si="286"/>
        <v>0</v>
      </c>
      <c r="AB724" s="280"/>
      <c r="AC724" s="699">
        <f t="shared" si="259"/>
        <v>378</v>
      </c>
      <c r="AD724" s="699">
        <f t="shared" si="260"/>
        <v>378</v>
      </c>
      <c r="AE724" s="699">
        <f t="shared" si="261"/>
        <v>378</v>
      </c>
      <c r="AF724" s="699">
        <f t="shared" si="262"/>
        <v>-43317</v>
      </c>
      <c r="AG724" s="699">
        <f t="shared" si="263"/>
        <v>-43317</v>
      </c>
      <c r="AH724" s="699">
        <f t="shared" si="264"/>
        <v>-43317</v>
      </c>
      <c r="AI724" s="699">
        <f t="shared" si="265"/>
        <v>-43317</v>
      </c>
      <c r="AJ724" s="699">
        <f t="shared" si="266"/>
        <v>378</v>
      </c>
      <c r="AK724" s="699">
        <f t="shared" si="267"/>
        <v>378</v>
      </c>
      <c r="AL724" s="699">
        <f t="shared" si="268"/>
        <v>378</v>
      </c>
      <c r="AM724" s="699">
        <f t="shared" si="269"/>
        <v>378</v>
      </c>
      <c r="AN724" s="280"/>
      <c r="AO724" s="280"/>
      <c r="AP724" s="280"/>
      <c r="AQ724" s="275"/>
      <c r="AR724" s="262"/>
      <c r="AS724" s="250"/>
      <c r="AT724" s="250"/>
      <c r="AU724" s="250"/>
    </row>
    <row r="725" spans="1:47" outlineLevel="3" x14ac:dyDescent="0.25">
      <c r="A725" s="250"/>
      <c r="B725" s="259"/>
      <c r="C725" s="252">
        <f t="shared" si="251"/>
        <v>4</v>
      </c>
      <c r="D725" s="275"/>
      <c r="E725" s="330"/>
      <c r="F725" s="330"/>
      <c r="G725" s="275"/>
      <c r="H725" s="296"/>
      <c r="I725" s="296"/>
      <c r="J725" s="296" t="s">
        <v>587</v>
      </c>
      <c r="K725" s="280"/>
      <c r="L725" s="280"/>
      <c r="M725" s="280"/>
      <c r="N725" s="401">
        <v>43845</v>
      </c>
      <c r="O725" s="401">
        <v>43845</v>
      </c>
      <c r="P725" s="401">
        <v>43845</v>
      </c>
      <c r="Q725" s="401">
        <v>43845</v>
      </c>
      <c r="R725" s="401">
        <v>43845</v>
      </c>
      <c r="S725" s="401">
        <v>43845</v>
      </c>
      <c r="T725" s="401">
        <v>43845</v>
      </c>
      <c r="U725" s="401">
        <v>43845</v>
      </c>
      <c r="V725" s="280"/>
      <c r="W725" s="280"/>
      <c r="X725" s="280" t="b">
        <f t="shared" si="286"/>
        <v>0</v>
      </c>
      <c r="Y725" s="280" t="b">
        <f t="shared" si="286"/>
        <v>0</v>
      </c>
      <c r="Z725" s="280" t="b">
        <f t="shared" si="286"/>
        <v>0</v>
      </c>
      <c r="AA725" s="280" t="b">
        <f t="shared" si="286"/>
        <v>0</v>
      </c>
      <c r="AB725" s="280"/>
      <c r="AC725" s="699">
        <f t="shared" si="259"/>
        <v>-43317</v>
      </c>
      <c r="AD725" s="699">
        <f t="shared" si="260"/>
        <v>-43317</v>
      </c>
      <c r="AE725" s="699">
        <f t="shared" si="261"/>
        <v>-43317</v>
      </c>
      <c r="AF725" s="699">
        <f t="shared" si="262"/>
        <v>378</v>
      </c>
      <c r="AG725" s="699">
        <f t="shared" si="263"/>
        <v>378</v>
      </c>
      <c r="AH725" s="699">
        <f t="shared" si="264"/>
        <v>378</v>
      </c>
      <c r="AI725" s="699">
        <f t="shared" si="265"/>
        <v>378</v>
      </c>
      <c r="AJ725" s="699">
        <f t="shared" si="266"/>
        <v>378</v>
      </c>
      <c r="AK725" s="699">
        <f t="shared" si="267"/>
        <v>378</v>
      </c>
      <c r="AL725" s="699">
        <f t="shared" si="268"/>
        <v>378</v>
      </c>
      <c r="AM725" s="699">
        <f t="shared" si="269"/>
        <v>378</v>
      </c>
      <c r="AN725" s="280"/>
      <c r="AO725" s="280"/>
      <c r="AP725" s="280"/>
      <c r="AQ725" s="275"/>
      <c r="AR725" s="262"/>
      <c r="AS725" s="250"/>
      <c r="AT725" s="250"/>
      <c r="AU725" s="250"/>
    </row>
    <row r="726" spans="1:47" outlineLevel="3" x14ac:dyDescent="0.25">
      <c r="A726" s="250"/>
      <c r="B726" s="259"/>
      <c r="C726" s="252">
        <f t="shared" si="251"/>
        <v>4</v>
      </c>
      <c r="D726" s="275"/>
      <c r="E726" s="330"/>
      <c r="F726" s="330"/>
      <c r="G726" s="275"/>
      <c r="H726" s="296"/>
      <c r="I726" s="296"/>
      <c r="J726" s="296" t="s">
        <v>588</v>
      </c>
      <c r="K726" s="280"/>
      <c r="L726" s="280"/>
      <c r="M726" s="280"/>
      <c r="N726" s="280"/>
      <c r="O726" s="280"/>
      <c r="P726" s="280"/>
      <c r="Q726" s="280"/>
      <c r="R726" s="401">
        <v>43845</v>
      </c>
      <c r="S726" s="401">
        <v>43845</v>
      </c>
      <c r="T726" s="401">
        <v>43845</v>
      </c>
      <c r="U726" s="401">
        <v>43845</v>
      </c>
      <c r="V726" s="280"/>
      <c r="W726" s="280"/>
      <c r="X726" s="280" t="b">
        <f t="shared" si="286"/>
        <v>0</v>
      </c>
      <c r="Y726" s="280" t="b">
        <f t="shared" si="286"/>
        <v>0</v>
      </c>
      <c r="Z726" s="280" t="b">
        <f t="shared" si="286"/>
        <v>0</v>
      </c>
      <c r="AA726" s="280" t="b">
        <f t="shared" si="286"/>
        <v>0</v>
      </c>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378</v>
      </c>
      <c r="AK726" s="699">
        <f t="shared" si="267"/>
        <v>378</v>
      </c>
      <c r="AL726" s="699">
        <f t="shared" si="268"/>
        <v>378</v>
      </c>
      <c r="AM726" s="699">
        <f t="shared" si="269"/>
        <v>378</v>
      </c>
      <c r="AN726" s="280"/>
      <c r="AO726" s="280"/>
      <c r="AP726" s="280"/>
      <c r="AQ726" s="275"/>
      <c r="AR726" s="262"/>
      <c r="AS726" s="250"/>
      <c r="AT726" s="250"/>
      <c r="AU726" s="250"/>
    </row>
    <row r="727" spans="1:47" outlineLevel="3" x14ac:dyDescent="0.25">
      <c r="A727" s="250"/>
      <c r="B727" s="259"/>
      <c r="C727" s="252">
        <f t="shared" si="251"/>
        <v>4</v>
      </c>
      <c r="D727" s="275"/>
      <c r="E727" s="330"/>
      <c r="F727" s="330"/>
      <c r="G727" s="275"/>
      <c r="H727" s="280"/>
      <c r="I727" s="296">
        <v>1</v>
      </c>
      <c r="J727" s="296" t="s">
        <v>597</v>
      </c>
      <c r="K727" s="366">
        <f>DATE(YEAR(K724)+1,MONTH(K724),DAY(K724))</f>
        <v>44211</v>
      </c>
      <c r="L727" s="366">
        <f>DATE(YEAR(L724)+1,MONTH(L724),DAY(L724))</f>
        <v>44211</v>
      </c>
      <c r="M727" s="366">
        <f>DATE(YEAR(M724)+1,MONTH(M724),DAY(M724))</f>
        <v>44211</v>
      </c>
      <c r="N727" s="280"/>
      <c r="O727" s="280"/>
      <c r="P727" s="280"/>
      <c r="Q727" s="280"/>
      <c r="R727" s="366">
        <f t="shared" ref="R727:U747" si="287">DATE(YEAR(R724)+1,MONTH(R724),DAY(R724))</f>
        <v>44211</v>
      </c>
      <c r="S727" s="366">
        <f t="shared" si="287"/>
        <v>44211</v>
      </c>
      <c r="T727" s="366">
        <f t="shared" si="287"/>
        <v>44211</v>
      </c>
      <c r="U727" s="366">
        <f t="shared" si="287"/>
        <v>44211</v>
      </c>
      <c r="V727" s="280"/>
      <c r="W727" s="280"/>
      <c r="X727" s="280"/>
      <c r="Y727" s="280"/>
      <c r="Z727" s="280"/>
      <c r="AA727" s="280"/>
      <c r="AB727" s="280"/>
      <c r="AC727" s="699">
        <f t="shared" si="259"/>
        <v>742</v>
      </c>
      <c r="AD727" s="699">
        <f t="shared" si="260"/>
        <v>742</v>
      </c>
      <c r="AE727" s="699">
        <f t="shared" si="261"/>
        <v>742</v>
      </c>
      <c r="AF727" s="699">
        <f t="shared" si="262"/>
        <v>-43317</v>
      </c>
      <c r="AG727" s="699">
        <f t="shared" si="263"/>
        <v>-43317</v>
      </c>
      <c r="AH727" s="699">
        <f t="shared" si="264"/>
        <v>-43317</v>
      </c>
      <c r="AI727" s="699">
        <f t="shared" si="265"/>
        <v>-43317</v>
      </c>
      <c r="AJ727" s="699">
        <f t="shared" si="266"/>
        <v>742</v>
      </c>
      <c r="AK727" s="699">
        <f t="shared" si="267"/>
        <v>742</v>
      </c>
      <c r="AL727" s="699">
        <f t="shared" si="268"/>
        <v>742</v>
      </c>
      <c r="AM727" s="699">
        <f t="shared" si="269"/>
        <v>742</v>
      </c>
      <c r="AN727" s="280"/>
      <c r="AO727" s="280"/>
      <c r="AP727" s="280"/>
      <c r="AQ727" s="275"/>
      <c r="AR727" s="262"/>
      <c r="AS727" s="250"/>
      <c r="AT727" s="250"/>
      <c r="AU727" s="250"/>
    </row>
    <row r="728" spans="1:47" outlineLevel="3" x14ac:dyDescent="0.25">
      <c r="A728" s="250"/>
      <c r="B728" s="259"/>
      <c r="C728" s="252">
        <f t="shared" si="251"/>
        <v>4</v>
      </c>
      <c r="D728" s="275"/>
      <c r="E728" s="330"/>
      <c r="F728" s="330"/>
      <c r="G728" s="275"/>
      <c r="H728" s="280"/>
      <c r="I728" s="296"/>
      <c r="J728" s="296" t="s">
        <v>587</v>
      </c>
      <c r="K728" s="280"/>
      <c r="L728" s="280"/>
      <c r="M728" s="280"/>
      <c r="N728" s="366">
        <f>DATE(YEAR(N725)+1,MONTH(N725),DAY(N725))</f>
        <v>44211</v>
      </c>
      <c r="O728" s="366">
        <f>DATE(YEAR(O725)+1,MONTH(O725),DAY(O725))</f>
        <v>44211</v>
      </c>
      <c r="P728" s="366">
        <f>DATE(YEAR(P725)+1,MONTH(P725),DAY(P725))</f>
        <v>44211</v>
      </c>
      <c r="Q728" s="366">
        <f>DATE(YEAR(Q725)+1,MONTH(Q725),DAY(Q725))</f>
        <v>44211</v>
      </c>
      <c r="R728" s="366">
        <f t="shared" si="287"/>
        <v>44211</v>
      </c>
      <c r="S728" s="366">
        <f t="shared" si="287"/>
        <v>44211</v>
      </c>
      <c r="T728" s="366">
        <f t="shared" si="287"/>
        <v>44211</v>
      </c>
      <c r="U728" s="366">
        <f t="shared" si="287"/>
        <v>44211</v>
      </c>
      <c r="V728" s="280"/>
      <c r="W728" s="280"/>
      <c r="X728" s="280"/>
      <c r="Y728" s="280"/>
      <c r="Z728" s="280"/>
      <c r="AA728" s="280"/>
      <c r="AB728" s="280"/>
      <c r="AC728" s="699">
        <f t="shared" si="259"/>
        <v>-43317</v>
      </c>
      <c r="AD728" s="699">
        <f t="shared" si="260"/>
        <v>-43317</v>
      </c>
      <c r="AE728" s="699">
        <f t="shared" si="261"/>
        <v>-43317</v>
      </c>
      <c r="AF728" s="699">
        <f t="shared" si="262"/>
        <v>742</v>
      </c>
      <c r="AG728" s="699">
        <f t="shared" si="263"/>
        <v>742</v>
      </c>
      <c r="AH728" s="699">
        <f t="shared" si="264"/>
        <v>742</v>
      </c>
      <c r="AI728" s="699">
        <f t="shared" si="265"/>
        <v>742</v>
      </c>
      <c r="AJ728" s="699">
        <f t="shared" si="266"/>
        <v>742</v>
      </c>
      <c r="AK728" s="699">
        <f t="shared" si="267"/>
        <v>742</v>
      </c>
      <c r="AL728" s="699">
        <f t="shared" si="268"/>
        <v>742</v>
      </c>
      <c r="AM728" s="699">
        <f t="shared" si="269"/>
        <v>742</v>
      </c>
      <c r="AN728" s="280"/>
      <c r="AO728" s="280"/>
      <c r="AP728" s="280"/>
      <c r="AQ728" s="275"/>
      <c r="AR728" s="262"/>
      <c r="AS728" s="250"/>
      <c r="AT728" s="250"/>
      <c r="AU728" s="250"/>
    </row>
    <row r="729" spans="1:47" outlineLevel="3" x14ac:dyDescent="0.25">
      <c r="A729" s="250"/>
      <c r="B729" s="259"/>
      <c r="C729" s="252">
        <f t="shared" si="251"/>
        <v>4</v>
      </c>
      <c r="D729" s="275"/>
      <c r="E729" s="330"/>
      <c r="F729" s="330"/>
      <c r="G729" s="275"/>
      <c r="H729" s="280"/>
      <c r="I729" s="296"/>
      <c r="J729" s="296" t="s">
        <v>588</v>
      </c>
      <c r="K729" s="280"/>
      <c r="L729" s="280"/>
      <c r="M729" s="280"/>
      <c r="N729" s="280"/>
      <c r="O729" s="280"/>
      <c r="P729" s="280"/>
      <c r="Q729" s="280"/>
      <c r="R729" s="366">
        <f t="shared" si="287"/>
        <v>44211</v>
      </c>
      <c r="S729" s="366">
        <f t="shared" si="287"/>
        <v>44211</v>
      </c>
      <c r="T729" s="366">
        <f t="shared" si="287"/>
        <v>44211</v>
      </c>
      <c r="U729" s="366">
        <f t="shared" si="287"/>
        <v>44211</v>
      </c>
      <c r="V729" s="280"/>
      <c r="W729" s="280"/>
      <c r="X729" s="280"/>
      <c r="Y729" s="280"/>
      <c r="Z729" s="280"/>
      <c r="AA729" s="280"/>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742</v>
      </c>
      <c r="AK729" s="699">
        <f t="shared" si="267"/>
        <v>742</v>
      </c>
      <c r="AL729" s="699">
        <f t="shared" si="268"/>
        <v>742</v>
      </c>
      <c r="AM729" s="699">
        <f t="shared" si="269"/>
        <v>742</v>
      </c>
      <c r="AN729" s="280"/>
      <c r="AO729" s="280"/>
      <c r="AP729" s="280"/>
      <c r="AQ729" s="275"/>
      <c r="AR729" s="262"/>
      <c r="AS729" s="250"/>
      <c r="AT729" s="250"/>
      <c r="AU729" s="250"/>
    </row>
    <row r="730" spans="1:47" outlineLevel="3" x14ac:dyDescent="0.25">
      <c r="A730" s="250"/>
      <c r="B730" s="259"/>
      <c r="C730" s="252">
        <f t="shared" si="251"/>
        <v>4</v>
      </c>
      <c r="D730" s="275"/>
      <c r="E730" s="330"/>
      <c r="F730" s="330"/>
      <c r="G730" s="275"/>
      <c r="H730" s="280"/>
      <c r="I730" s="296">
        <v>2</v>
      </c>
      <c r="J730" s="296" t="s">
        <v>597</v>
      </c>
      <c r="K730" s="366">
        <f>DATE(YEAR(K727)+1,MONTH(K727),DAY(K727))</f>
        <v>44576</v>
      </c>
      <c r="L730" s="366">
        <f>DATE(YEAR(L727)+1,MONTH(L727),DAY(L727))</f>
        <v>44576</v>
      </c>
      <c r="M730" s="366">
        <f>DATE(YEAR(M727)+1,MONTH(M727),DAY(M727))</f>
        <v>44576</v>
      </c>
      <c r="N730" s="280"/>
      <c r="O730" s="280"/>
      <c r="P730" s="280"/>
      <c r="Q730" s="280"/>
      <c r="R730" s="366">
        <f t="shared" si="287"/>
        <v>44576</v>
      </c>
      <c r="S730" s="366">
        <f t="shared" si="287"/>
        <v>44576</v>
      </c>
      <c r="T730" s="366">
        <f t="shared" si="287"/>
        <v>44576</v>
      </c>
      <c r="U730" s="366">
        <f t="shared" si="287"/>
        <v>44576</v>
      </c>
      <c r="V730" s="280"/>
      <c r="W730" s="280"/>
      <c r="X730" s="280"/>
      <c r="Y730" s="280"/>
      <c r="Z730" s="280"/>
      <c r="AA730" s="280"/>
      <c r="AB730" s="280"/>
      <c r="AC730" s="699">
        <f t="shared" si="259"/>
        <v>1106</v>
      </c>
      <c r="AD730" s="699">
        <f t="shared" si="260"/>
        <v>1106</v>
      </c>
      <c r="AE730" s="699">
        <f t="shared" si="261"/>
        <v>1106</v>
      </c>
      <c r="AF730" s="699">
        <f t="shared" si="262"/>
        <v>-43317</v>
      </c>
      <c r="AG730" s="699">
        <f t="shared" si="263"/>
        <v>-43317</v>
      </c>
      <c r="AH730" s="699">
        <f t="shared" si="264"/>
        <v>-43317</v>
      </c>
      <c r="AI730" s="699">
        <f t="shared" si="265"/>
        <v>-43317</v>
      </c>
      <c r="AJ730" s="699">
        <f t="shared" si="266"/>
        <v>1106</v>
      </c>
      <c r="AK730" s="699">
        <f t="shared" si="267"/>
        <v>1106</v>
      </c>
      <c r="AL730" s="699">
        <f t="shared" si="268"/>
        <v>1106</v>
      </c>
      <c r="AM730" s="699">
        <f t="shared" si="269"/>
        <v>1106</v>
      </c>
      <c r="AN730" s="280"/>
      <c r="AO730" s="280"/>
      <c r="AP730" s="280"/>
      <c r="AQ730" s="275"/>
      <c r="AR730" s="262"/>
      <c r="AS730" s="250"/>
      <c r="AT730" s="250"/>
      <c r="AU730" s="250"/>
    </row>
    <row r="731" spans="1:47" outlineLevel="3" x14ac:dyDescent="0.25">
      <c r="A731" s="250"/>
      <c r="B731" s="259"/>
      <c r="C731" s="252">
        <f t="shared" si="251"/>
        <v>4</v>
      </c>
      <c r="D731" s="275"/>
      <c r="E731" s="330"/>
      <c r="F731" s="330"/>
      <c r="G731" s="275"/>
      <c r="H731" s="280"/>
      <c r="I731" s="296"/>
      <c r="J731" s="296" t="s">
        <v>587</v>
      </c>
      <c r="K731" s="280"/>
      <c r="L731" s="280"/>
      <c r="M731" s="280"/>
      <c r="N731" s="366">
        <f>DATE(YEAR(N728)+1,MONTH(N728),DAY(N728))</f>
        <v>44576</v>
      </c>
      <c r="O731" s="366">
        <f>DATE(YEAR(O728)+1,MONTH(O728),DAY(O728))</f>
        <v>44576</v>
      </c>
      <c r="P731" s="366">
        <f>DATE(YEAR(P728)+1,MONTH(P728),DAY(P728))</f>
        <v>44576</v>
      </c>
      <c r="Q731" s="366">
        <f>DATE(YEAR(Q728)+1,MONTH(Q728),DAY(Q728))</f>
        <v>44576</v>
      </c>
      <c r="R731" s="366">
        <f t="shared" si="287"/>
        <v>44576</v>
      </c>
      <c r="S731" s="366">
        <f t="shared" si="287"/>
        <v>44576</v>
      </c>
      <c r="T731" s="366">
        <f t="shared" si="287"/>
        <v>44576</v>
      </c>
      <c r="U731" s="366">
        <f t="shared" si="287"/>
        <v>44576</v>
      </c>
      <c r="V731" s="280"/>
      <c r="W731" s="280"/>
      <c r="X731" s="280"/>
      <c r="Y731" s="280"/>
      <c r="Z731" s="280"/>
      <c r="AA731" s="280"/>
      <c r="AB731" s="280"/>
      <c r="AC731" s="699">
        <f t="shared" si="259"/>
        <v>-43317</v>
      </c>
      <c r="AD731" s="699">
        <f t="shared" si="260"/>
        <v>-43317</v>
      </c>
      <c r="AE731" s="699">
        <f t="shared" si="261"/>
        <v>-43317</v>
      </c>
      <c r="AF731" s="699">
        <f t="shared" si="262"/>
        <v>1106</v>
      </c>
      <c r="AG731" s="699">
        <f t="shared" si="263"/>
        <v>1106</v>
      </c>
      <c r="AH731" s="699">
        <f t="shared" si="264"/>
        <v>1106</v>
      </c>
      <c r="AI731" s="699">
        <f t="shared" si="265"/>
        <v>1106</v>
      </c>
      <c r="AJ731" s="699">
        <f t="shared" si="266"/>
        <v>1106</v>
      </c>
      <c r="AK731" s="699">
        <f t="shared" si="267"/>
        <v>1106</v>
      </c>
      <c r="AL731" s="699">
        <f t="shared" si="268"/>
        <v>1106</v>
      </c>
      <c r="AM731" s="699">
        <f t="shared" si="269"/>
        <v>1106</v>
      </c>
      <c r="AN731" s="280"/>
      <c r="AO731" s="280"/>
      <c r="AP731" s="280"/>
      <c r="AQ731" s="275"/>
      <c r="AR731" s="262"/>
      <c r="AS731" s="250"/>
      <c r="AT731" s="250"/>
      <c r="AU731" s="250"/>
    </row>
    <row r="732" spans="1:47" outlineLevel="3" x14ac:dyDescent="0.25">
      <c r="A732" s="250"/>
      <c r="B732" s="259"/>
      <c r="C732" s="252">
        <f t="shared" si="251"/>
        <v>4</v>
      </c>
      <c r="D732" s="275"/>
      <c r="E732" s="330"/>
      <c r="F732" s="330"/>
      <c r="G732" s="275"/>
      <c r="H732" s="280"/>
      <c r="I732" s="296"/>
      <c r="J732" s="296" t="s">
        <v>588</v>
      </c>
      <c r="K732" s="280"/>
      <c r="L732" s="280"/>
      <c r="M732" s="280"/>
      <c r="N732" s="280"/>
      <c r="O732" s="280"/>
      <c r="P732" s="280"/>
      <c r="Q732" s="280"/>
      <c r="R732" s="366">
        <f t="shared" si="287"/>
        <v>44576</v>
      </c>
      <c r="S732" s="366">
        <f t="shared" si="287"/>
        <v>44576</v>
      </c>
      <c r="T732" s="366">
        <f t="shared" si="287"/>
        <v>44576</v>
      </c>
      <c r="U732" s="366">
        <f t="shared" si="287"/>
        <v>44576</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1106</v>
      </c>
      <c r="AK732" s="699">
        <f t="shared" si="267"/>
        <v>1106</v>
      </c>
      <c r="AL732" s="699">
        <f t="shared" si="268"/>
        <v>1106</v>
      </c>
      <c r="AM732" s="699">
        <f t="shared" si="269"/>
        <v>1106</v>
      </c>
      <c r="AN732" s="280"/>
      <c r="AO732" s="280"/>
      <c r="AP732" s="280"/>
      <c r="AQ732" s="275"/>
      <c r="AR732" s="262"/>
      <c r="AS732" s="250"/>
      <c r="AT732" s="250"/>
      <c r="AU732" s="250"/>
    </row>
    <row r="733" spans="1:47" outlineLevel="3" x14ac:dyDescent="0.25">
      <c r="A733" s="250"/>
      <c r="B733" s="259"/>
      <c r="C733" s="252">
        <f t="shared" si="251"/>
        <v>4</v>
      </c>
      <c r="D733" s="275"/>
      <c r="E733" s="330"/>
      <c r="F733" s="330"/>
      <c r="G733" s="275"/>
      <c r="H733" s="280"/>
      <c r="I733" s="296">
        <v>3</v>
      </c>
      <c r="J733" s="296" t="s">
        <v>597</v>
      </c>
      <c r="K733" s="366">
        <f>DATE(YEAR(K730)+1,MONTH(K730),DAY(K730))</f>
        <v>44941</v>
      </c>
      <c r="L733" s="366">
        <f>DATE(YEAR(L730)+1,MONTH(L730),DAY(L730))</f>
        <v>44941</v>
      </c>
      <c r="M733" s="366">
        <f>DATE(YEAR(M730)+1,MONTH(M730),DAY(M730))</f>
        <v>44941</v>
      </c>
      <c r="N733" s="280"/>
      <c r="O733" s="280"/>
      <c r="P733" s="280"/>
      <c r="Q733" s="280"/>
      <c r="R733" s="366">
        <f t="shared" si="287"/>
        <v>44941</v>
      </c>
      <c r="S733" s="366">
        <f t="shared" si="287"/>
        <v>44941</v>
      </c>
      <c r="T733" s="366">
        <f t="shared" si="287"/>
        <v>44941</v>
      </c>
      <c r="U733" s="366">
        <f t="shared" si="287"/>
        <v>44941</v>
      </c>
      <c r="V733" s="280"/>
      <c r="W733" s="280"/>
      <c r="X733" s="280"/>
      <c r="Y733" s="280"/>
      <c r="Z733" s="280"/>
      <c r="AA733" s="280"/>
      <c r="AB733" s="280"/>
      <c r="AC733" s="699">
        <f t="shared" si="259"/>
        <v>1470</v>
      </c>
      <c r="AD733" s="699">
        <f t="shared" si="260"/>
        <v>1470</v>
      </c>
      <c r="AE733" s="699">
        <f t="shared" si="261"/>
        <v>1470</v>
      </c>
      <c r="AF733" s="699">
        <f t="shared" si="262"/>
        <v>-43317</v>
      </c>
      <c r="AG733" s="699">
        <f t="shared" si="263"/>
        <v>-43317</v>
      </c>
      <c r="AH733" s="699">
        <f t="shared" si="264"/>
        <v>-43317</v>
      </c>
      <c r="AI733" s="699">
        <f t="shared" si="265"/>
        <v>-43317</v>
      </c>
      <c r="AJ733" s="699">
        <f t="shared" si="266"/>
        <v>1470</v>
      </c>
      <c r="AK733" s="699">
        <f t="shared" si="267"/>
        <v>1470</v>
      </c>
      <c r="AL733" s="699">
        <f t="shared" si="268"/>
        <v>1470</v>
      </c>
      <c r="AM733" s="699">
        <f t="shared" si="269"/>
        <v>1470</v>
      </c>
      <c r="AN733" s="280"/>
      <c r="AO733" s="280"/>
      <c r="AP733" s="280"/>
      <c r="AQ733" s="275"/>
      <c r="AR733" s="262"/>
      <c r="AS733" s="250"/>
      <c r="AT733" s="250"/>
      <c r="AU733" s="250"/>
    </row>
    <row r="734" spans="1:47" outlineLevel="3" x14ac:dyDescent="0.25">
      <c r="A734" s="250"/>
      <c r="B734" s="259"/>
      <c r="C734" s="252">
        <f t="shared" si="251"/>
        <v>4</v>
      </c>
      <c r="D734" s="275"/>
      <c r="E734" s="330"/>
      <c r="F734" s="330"/>
      <c r="G734" s="275"/>
      <c r="H734" s="280"/>
      <c r="I734" s="296"/>
      <c r="J734" s="296" t="s">
        <v>587</v>
      </c>
      <c r="K734" s="280"/>
      <c r="L734" s="280"/>
      <c r="M734" s="280"/>
      <c r="N734" s="366">
        <f>DATE(YEAR(N731)+1,MONTH(N731),DAY(N731))</f>
        <v>44941</v>
      </c>
      <c r="O734" s="366">
        <f>DATE(YEAR(O731)+1,MONTH(O731),DAY(O731))</f>
        <v>44941</v>
      </c>
      <c r="P734" s="366">
        <f>DATE(YEAR(P731)+1,MONTH(P731),DAY(P731))</f>
        <v>44941</v>
      </c>
      <c r="Q734" s="366">
        <f>DATE(YEAR(Q731)+1,MONTH(Q731),DAY(Q731))</f>
        <v>44941</v>
      </c>
      <c r="R734" s="366">
        <f t="shared" si="287"/>
        <v>44941</v>
      </c>
      <c r="S734" s="366">
        <f t="shared" si="287"/>
        <v>44941</v>
      </c>
      <c r="T734" s="366">
        <f t="shared" si="287"/>
        <v>44941</v>
      </c>
      <c r="U734" s="366">
        <f t="shared" si="287"/>
        <v>44941</v>
      </c>
      <c r="V734" s="280"/>
      <c r="W734" s="280"/>
      <c r="X734" s="280"/>
      <c r="Y734" s="280"/>
      <c r="Z734" s="280"/>
      <c r="AA734" s="280"/>
      <c r="AB734" s="280"/>
      <c r="AC734" s="699">
        <f t="shared" si="259"/>
        <v>-43317</v>
      </c>
      <c r="AD734" s="699">
        <f t="shared" si="260"/>
        <v>-43317</v>
      </c>
      <c r="AE734" s="699">
        <f t="shared" si="261"/>
        <v>-43317</v>
      </c>
      <c r="AF734" s="699">
        <f t="shared" si="262"/>
        <v>1470</v>
      </c>
      <c r="AG734" s="699">
        <f t="shared" si="263"/>
        <v>1470</v>
      </c>
      <c r="AH734" s="699">
        <f t="shared" si="264"/>
        <v>1470</v>
      </c>
      <c r="AI734" s="699">
        <f t="shared" si="265"/>
        <v>1470</v>
      </c>
      <c r="AJ734" s="699">
        <f t="shared" si="266"/>
        <v>1470</v>
      </c>
      <c r="AK734" s="699">
        <f t="shared" si="267"/>
        <v>1470</v>
      </c>
      <c r="AL734" s="699">
        <f t="shared" si="268"/>
        <v>1470</v>
      </c>
      <c r="AM734" s="699">
        <f t="shared" si="269"/>
        <v>1470</v>
      </c>
      <c r="AN734" s="280"/>
      <c r="AO734" s="280"/>
      <c r="AP734" s="280"/>
      <c r="AQ734" s="275"/>
      <c r="AR734" s="262"/>
      <c r="AS734" s="250"/>
      <c r="AT734" s="250"/>
      <c r="AU734" s="250"/>
    </row>
    <row r="735" spans="1:47" outlineLevel="3" x14ac:dyDescent="0.25">
      <c r="A735" s="250"/>
      <c r="B735" s="259"/>
      <c r="C735" s="252">
        <f t="shared" si="251"/>
        <v>4</v>
      </c>
      <c r="D735" s="275"/>
      <c r="E735" s="330"/>
      <c r="F735" s="330"/>
      <c r="G735" s="275"/>
      <c r="H735" s="280"/>
      <c r="I735" s="296"/>
      <c r="J735" s="296" t="s">
        <v>588</v>
      </c>
      <c r="K735" s="280"/>
      <c r="L735" s="280"/>
      <c r="M735" s="280"/>
      <c r="N735" s="280"/>
      <c r="O735" s="280"/>
      <c r="P735" s="280"/>
      <c r="Q735" s="280"/>
      <c r="R735" s="366">
        <f t="shared" si="287"/>
        <v>44941</v>
      </c>
      <c r="S735" s="366">
        <f t="shared" si="287"/>
        <v>44941</v>
      </c>
      <c r="T735" s="366">
        <f t="shared" si="287"/>
        <v>44941</v>
      </c>
      <c r="U735" s="366">
        <f t="shared" si="287"/>
        <v>44941</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1470</v>
      </c>
      <c r="AK735" s="699">
        <f t="shared" si="267"/>
        <v>1470</v>
      </c>
      <c r="AL735" s="699">
        <f t="shared" si="268"/>
        <v>1470</v>
      </c>
      <c r="AM735" s="699">
        <f t="shared" si="269"/>
        <v>1470</v>
      </c>
      <c r="AN735" s="280"/>
      <c r="AO735" s="280"/>
      <c r="AP735" s="280"/>
      <c r="AQ735" s="275"/>
      <c r="AR735" s="262"/>
      <c r="AS735" s="250"/>
      <c r="AT735" s="250"/>
      <c r="AU735" s="250"/>
    </row>
    <row r="736" spans="1:47" outlineLevel="3" x14ac:dyDescent="0.25">
      <c r="A736" s="250"/>
      <c r="B736" s="259"/>
      <c r="C736" s="252">
        <f t="shared" si="251"/>
        <v>4</v>
      </c>
      <c r="D736" s="275"/>
      <c r="E736" s="330"/>
      <c r="F736" s="330"/>
      <c r="G736" s="275"/>
      <c r="H736" s="280"/>
      <c r="I736" s="296">
        <v>4</v>
      </c>
      <c r="J736" s="296" t="s">
        <v>597</v>
      </c>
      <c r="K736" s="366">
        <f>DATE(YEAR(K733)+1,MONTH(K733),DAY(K733))</f>
        <v>45306</v>
      </c>
      <c r="L736" s="366">
        <f>DATE(YEAR(L733)+1,MONTH(L733),DAY(L733))</f>
        <v>45306</v>
      </c>
      <c r="M736" s="366">
        <f>DATE(YEAR(M733)+1,MONTH(M733),DAY(M733))</f>
        <v>45306</v>
      </c>
      <c r="N736" s="280"/>
      <c r="O736" s="280"/>
      <c r="P736" s="280"/>
      <c r="Q736" s="280"/>
      <c r="R736" s="366">
        <f t="shared" si="287"/>
        <v>45306</v>
      </c>
      <c r="S736" s="366">
        <f t="shared" si="287"/>
        <v>45306</v>
      </c>
      <c r="T736" s="366">
        <f t="shared" si="287"/>
        <v>45306</v>
      </c>
      <c r="U736" s="366">
        <f t="shared" si="287"/>
        <v>45306</v>
      </c>
      <c r="V736" s="280"/>
      <c r="W736" s="280"/>
      <c r="X736" s="280"/>
      <c r="Y736" s="280"/>
      <c r="Z736" s="280"/>
      <c r="AA736" s="280"/>
      <c r="AB736" s="280"/>
      <c r="AC736" s="699">
        <f t="shared" si="259"/>
        <v>1834</v>
      </c>
      <c r="AD736" s="699">
        <f t="shared" si="260"/>
        <v>1834</v>
      </c>
      <c r="AE736" s="699">
        <f t="shared" si="261"/>
        <v>1834</v>
      </c>
      <c r="AF736" s="699">
        <f t="shared" si="262"/>
        <v>-43317</v>
      </c>
      <c r="AG736" s="699">
        <f t="shared" si="263"/>
        <v>-43317</v>
      </c>
      <c r="AH736" s="699">
        <f t="shared" si="264"/>
        <v>-43317</v>
      </c>
      <c r="AI736" s="699">
        <f t="shared" si="265"/>
        <v>-43317</v>
      </c>
      <c r="AJ736" s="699">
        <f t="shared" si="266"/>
        <v>1834</v>
      </c>
      <c r="AK736" s="699">
        <f t="shared" si="267"/>
        <v>1834</v>
      </c>
      <c r="AL736" s="699">
        <f t="shared" si="268"/>
        <v>1834</v>
      </c>
      <c r="AM736" s="699">
        <f t="shared" si="269"/>
        <v>1834</v>
      </c>
      <c r="AN736" s="280"/>
      <c r="AO736" s="280"/>
      <c r="AP736" s="280"/>
      <c r="AQ736" s="275"/>
      <c r="AR736" s="262"/>
      <c r="AS736" s="250"/>
      <c r="AT736" s="250"/>
      <c r="AU736" s="250"/>
    </row>
    <row r="737" spans="1:47" outlineLevel="3" x14ac:dyDescent="0.25">
      <c r="A737" s="250"/>
      <c r="B737" s="259"/>
      <c r="C737" s="252">
        <f t="shared" si="251"/>
        <v>4</v>
      </c>
      <c r="D737" s="275"/>
      <c r="E737" s="330"/>
      <c r="F737" s="330"/>
      <c r="G737" s="275"/>
      <c r="H737" s="280"/>
      <c r="I737" s="296"/>
      <c r="J737" s="296" t="s">
        <v>587</v>
      </c>
      <c r="K737" s="280"/>
      <c r="L737" s="280"/>
      <c r="M737" s="280"/>
      <c r="N737" s="366">
        <f>DATE(YEAR(N734)+1,MONTH(N734),DAY(N734))</f>
        <v>45306</v>
      </c>
      <c r="O737" s="366">
        <f>DATE(YEAR(O734)+1,MONTH(O734),DAY(O734))</f>
        <v>45306</v>
      </c>
      <c r="P737" s="366">
        <f>DATE(YEAR(P734)+1,MONTH(P734),DAY(P734))</f>
        <v>45306</v>
      </c>
      <c r="Q737" s="366">
        <f>DATE(YEAR(Q734)+1,MONTH(Q734),DAY(Q734))</f>
        <v>45306</v>
      </c>
      <c r="R737" s="366">
        <f t="shared" si="287"/>
        <v>45306</v>
      </c>
      <c r="S737" s="366">
        <f t="shared" si="287"/>
        <v>45306</v>
      </c>
      <c r="T737" s="366">
        <f t="shared" si="287"/>
        <v>45306</v>
      </c>
      <c r="U737" s="366">
        <f t="shared" si="287"/>
        <v>45306</v>
      </c>
      <c r="V737" s="280"/>
      <c r="W737" s="280"/>
      <c r="X737" s="280"/>
      <c r="Y737" s="280"/>
      <c r="Z737" s="280"/>
      <c r="AA737" s="280"/>
      <c r="AB737" s="280"/>
      <c r="AC737" s="699">
        <f t="shared" si="259"/>
        <v>-43317</v>
      </c>
      <c r="AD737" s="699">
        <f t="shared" si="260"/>
        <v>-43317</v>
      </c>
      <c r="AE737" s="699">
        <f t="shared" si="261"/>
        <v>-43317</v>
      </c>
      <c r="AF737" s="699">
        <f t="shared" si="262"/>
        <v>1834</v>
      </c>
      <c r="AG737" s="699">
        <f t="shared" si="263"/>
        <v>1834</v>
      </c>
      <c r="AH737" s="699">
        <f t="shared" si="264"/>
        <v>1834</v>
      </c>
      <c r="AI737" s="699">
        <f t="shared" si="265"/>
        <v>1834</v>
      </c>
      <c r="AJ737" s="699">
        <f t="shared" si="266"/>
        <v>1834</v>
      </c>
      <c r="AK737" s="699">
        <f t="shared" si="267"/>
        <v>1834</v>
      </c>
      <c r="AL737" s="699">
        <f t="shared" si="268"/>
        <v>1834</v>
      </c>
      <c r="AM737" s="699">
        <f t="shared" si="269"/>
        <v>1834</v>
      </c>
      <c r="AN737" s="280"/>
      <c r="AO737" s="280"/>
      <c r="AP737" s="280"/>
      <c r="AQ737" s="275"/>
      <c r="AR737" s="262"/>
      <c r="AS737" s="250"/>
      <c r="AT737" s="250"/>
      <c r="AU737" s="250"/>
    </row>
    <row r="738" spans="1:47" outlineLevel="3" x14ac:dyDescent="0.25">
      <c r="A738" s="250"/>
      <c r="B738" s="259"/>
      <c r="C738" s="252">
        <f t="shared" si="251"/>
        <v>4</v>
      </c>
      <c r="D738" s="275"/>
      <c r="E738" s="330"/>
      <c r="F738" s="330"/>
      <c r="G738" s="275"/>
      <c r="H738" s="280"/>
      <c r="I738" s="296"/>
      <c r="J738" s="296" t="s">
        <v>588</v>
      </c>
      <c r="K738" s="280"/>
      <c r="L738" s="280"/>
      <c r="M738" s="280"/>
      <c r="N738" s="280"/>
      <c r="O738" s="280"/>
      <c r="P738" s="280"/>
      <c r="Q738" s="280"/>
      <c r="R738" s="366">
        <f t="shared" si="287"/>
        <v>45306</v>
      </c>
      <c r="S738" s="366">
        <f t="shared" si="287"/>
        <v>45306</v>
      </c>
      <c r="T738" s="366">
        <f t="shared" si="287"/>
        <v>45306</v>
      </c>
      <c r="U738" s="366">
        <f t="shared" si="287"/>
        <v>45306</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1834</v>
      </c>
      <c r="AK738" s="699">
        <f t="shared" si="267"/>
        <v>1834</v>
      </c>
      <c r="AL738" s="699">
        <f t="shared" si="268"/>
        <v>1834</v>
      </c>
      <c r="AM738" s="699">
        <f t="shared" si="269"/>
        <v>1834</v>
      </c>
      <c r="AN738" s="280"/>
      <c r="AO738" s="280"/>
      <c r="AP738" s="280"/>
      <c r="AQ738" s="275"/>
      <c r="AR738" s="262"/>
      <c r="AS738" s="250"/>
      <c r="AT738" s="250"/>
      <c r="AU738" s="250"/>
    </row>
    <row r="739" spans="1:47" outlineLevel="3" x14ac:dyDescent="0.25">
      <c r="A739" s="250"/>
      <c r="B739" s="259"/>
      <c r="C739" s="252">
        <f t="shared" ref="C739:C747" si="288">INT($C$229)+3</f>
        <v>4</v>
      </c>
      <c r="D739" s="275"/>
      <c r="E739" s="330"/>
      <c r="F739" s="330"/>
      <c r="G739" s="275"/>
      <c r="H739" s="280"/>
      <c r="I739" s="296">
        <v>5</v>
      </c>
      <c r="J739" s="296" t="s">
        <v>597</v>
      </c>
      <c r="K739" s="366">
        <f>DATE(YEAR(K736)+1,MONTH(K736),DAY(K736))</f>
        <v>45672</v>
      </c>
      <c r="L739" s="366">
        <f>DATE(YEAR(L736)+1,MONTH(L736),DAY(L736))</f>
        <v>45672</v>
      </c>
      <c r="M739" s="366">
        <f>DATE(YEAR(M736)+1,MONTH(M736),DAY(M736))</f>
        <v>45672</v>
      </c>
      <c r="N739" s="280"/>
      <c r="O739" s="280"/>
      <c r="P739" s="280"/>
      <c r="Q739" s="280"/>
      <c r="R739" s="366">
        <f t="shared" si="287"/>
        <v>45672</v>
      </c>
      <c r="S739" s="366">
        <f t="shared" si="287"/>
        <v>45672</v>
      </c>
      <c r="T739" s="366">
        <f t="shared" si="287"/>
        <v>45672</v>
      </c>
      <c r="U739" s="366">
        <f t="shared" si="287"/>
        <v>45672</v>
      </c>
      <c r="V739" s="280"/>
      <c r="W739" s="280"/>
      <c r="X739" s="280"/>
      <c r="Y739" s="280"/>
      <c r="Z739" s="280"/>
      <c r="AA739" s="280"/>
      <c r="AB739" s="280"/>
      <c r="AC739" s="699">
        <f t="shared" si="259"/>
        <v>2198</v>
      </c>
      <c r="AD739" s="699">
        <f t="shared" si="260"/>
        <v>2198</v>
      </c>
      <c r="AE739" s="699">
        <f t="shared" si="261"/>
        <v>2198</v>
      </c>
      <c r="AF739" s="699">
        <f t="shared" si="262"/>
        <v>-43317</v>
      </c>
      <c r="AG739" s="699">
        <f t="shared" si="263"/>
        <v>-43317</v>
      </c>
      <c r="AH739" s="699">
        <f t="shared" si="264"/>
        <v>-43317</v>
      </c>
      <c r="AI739" s="699">
        <f t="shared" si="265"/>
        <v>-43317</v>
      </c>
      <c r="AJ739" s="699">
        <f t="shared" si="266"/>
        <v>2198</v>
      </c>
      <c r="AK739" s="699">
        <f t="shared" si="267"/>
        <v>2198</v>
      </c>
      <c r="AL739" s="699">
        <f t="shared" si="268"/>
        <v>2198</v>
      </c>
      <c r="AM739" s="699">
        <f t="shared" si="269"/>
        <v>2198</v>
      </c>
      <c r="AN739" s="280"/>
      <c r="AO739" s="280"/>
      <c r="AP739" s="280"/>
      <c r="AQ739" s="275"/>
      <c r="AR739" s="262"/>
      <c r="AS739" s="250"/>
      <c r="AT739" s="250"/>
      <c r="AU739" s="250"/>
    </row>
    <row r="740" spans="1:47" outlineLevel="3" x14ac:dyDescent="0.25">
      <c r="A740" s="250"/>
      <c r="B740" s="259"/>
      <c r="C740" s="252">
        <f t="shared" si="288"/>
        <v>4</v>
      </c>
      <c r="D740" s="275"/>
      <c r="E740" s="330"/>
      <c r="F740" s="330"/>
      <c r="G740" s="275"/>
      <c r="H740" s="280"/>
      <c r="I740" s="296"/>
      <c r="J740" s="296" t="s">
        <v>587</v>
      </c>
      <c r="K740" s="280"/>
      <c r="L740" s="280"/>
      <c r="M740" s="280"/>
      <c r="N740" s="366">
        <f>DATE(YEAR(N737)+1,MONTH(N737),DAY(N737))</f>
        <v>45672</v>
      </c>
      <c r="O740" s="366">
        <f>DATE(YEAR(O737)+1,MONTH(O737),DAY(O737))</f>
        <v>45672</v>
      </c>
      <c r="P740" s="366">
        <f>DATE(YEAR(P737)+1,MONTH(P737),DAY(P737))</f>
        <v>45672</v>
      </c>
      <c r="Q740" s="366">
        <f>DATE(YEAR(Q737)+1,MONTH(Q737),DAY(Q737))</f>
        <v>45672</v>
      </c>
      <c r="R740" s="366">
        <f t="shared" si="287"/>
        <v>45672</v>
      </c>
      <c r="S740" s="366">
        <f t="shared" si="287"/>
        <v>45672</v>
      </c>
      <c r="T740" s="366">
        <f t="shared" si="287"/>
        <v>45672</v>
      </c>
      <c r="U740" s="366">
        <f t="shared" si="287"/>
        <v>45672</v>
      </c>
      <c r="V740" s="280"/>
      <c r="W740" s="280"/>
      <c r="X740" s="280"/>
      <c r="Y740" s="280"/>
      <c r="Z740" s="280"/>
      <c r="AA740" s="280"/>
      <c r="AB740" s="280"/>
      <c r="AC740" s="699">
        <f t="shared" ref="AC740:AC747" si="289">MIN(363,INT((K740 - DATE(YEAR(K740),1,1))))+364*(YEAR(K740)-i_startyear)</f>
        <v>-43317</v>
      </c>
      <c r="AD740" s="699">
        <f t="shared" ref="AD740:AD747" si="290">MIN(363,INT((L740 - DATE(YEAR(L740),1,1))))+364*(YEAR(L740)-i_startyear)</f>
        <v>-43317</v>
      </c>
      <c r="AE740" s="699">
        <f t="shared" ref="AE740:AE747" si="291">MIN(363,INT((M740 - DATE(YEAR(M740),1,1))))+364*(YEAR(M740)-i_startyear)</f>
        <v>-43317</v>
      </c>
      <c r="AF740" s="699">
        <f t="shared" ref="AF740:AF747" si="292">MIN(363,INT((N740 - DATE(YEAR(N740),1,1))))+364*(YEAR(N740)-i_startyear)</f>
        <v>2198</v>
      </c>
      <c r="AG740" s="699">
        <f t="shared" ref="AG740:AG747" si="293">MIN(363,INT((O740 - DATE(YEAR(O740),1,1))))+364*(YEAR(O740)-i_startyear)</f>
        <v>2198</v>
      </c>
      <c r="AH740" s="699">
        <f t="shared" ref="AH740:AH747" si="294">MIN(363,INT((P740 - DATE(YEAR(P740),1,1))))+364*(YEAR(P740)-i_startyear)</f>
        <v>2198</v>
      </c>
      <c r="AI740" s="699">
        <f t="shared" ref="AI740:AI747" si="295">MIN(363,INT((Q740 - DATE(YEAR(Q740),1,1))))+364*(YEAR(Q740)-i_startyear)</f>
        <v>2198</v>
      </c>
      <c r="AJ740" s="699">
        <f t="shared" ref="AJ740:AJ747" si="296">MIN(363,INT((R740 - DATE(YEAR(R740),1,1))))+364*(YEAR(R740)-i_startyear)</f>
        <v>2198</v>
      </c>
      <c r="AK740" s="699">
        <f t="shared" ref="AK740:AK747" si="297">MIN(363,INT((S740 - DATE(YEAR(S740),1,1))))+364*(YEAR(S740)-i_startyear)</f>
        <v>2198</v>
      </c>
      <c r="AL740" s="699">
        <f t="shared" ref="AL740:AL747" si="298">MIN(363,INT((T740 - DATE(YEAR(T740),1,1))))+364*(YEAR(T740)-i_startyear)</f>
        <v>2198</v>
      </c>
      <c r="AM740" s="699">
        <f t="shared" ref="AM740:AM747" si="299">MIN(363,INT((U740 - DATE(YEAR(U740),1,1))))+364*(YEAR(U740)-i_startyear)</f>
        <v>2198</v>
      </c>
      <c r="AN740" s="280"/>
      <c r="AO740" s="280"/>
      <c r="AP740" s="280"/>
      <c r="AQ740" s="275"/>
      <c r="AR740" s="262"/>
      <c r="AS740" s="250"/>
      <c r="AT740" s="250"/>
      <c r="AU740" s="250"/>
    </row>
    <row r="741" spans="1:47" outlineLevel="3" x14ac:dyDescent="0.25">
      <c r="A741" s="250"/>
      <c r="B741" s="259"/>
      <c r="C741" s="252">
        <f t="shared" si="288"/>
        <v>4</v>
      </c>
      <c r="D741" s="275"/>
      <c r="E741" s="330"/>
      <c r="F741" s="330"/>
      <c r="G741" s="275"/>
      <c r="H741" s="280"/>
      <c r="I741" s="296"/>
      <c r="J741" s="296" t="s">
        <v>588</v>
      </c>
      <c r="K741" s="280"/>
      <c r="L741" s="280"/>
      <c r="M741" s="280"/>
      <c r="N741" s="280"/>
      <c r="O741" s="280"/>
      <c r="P741" s="280"/>
      <c r="Q741" s="280"/>
      <c r="R741" s="366">
        <f t="shared" si="287"/>
        <v>45672</v>
      </c>
      <c r="S741" s="366">
        <f t="shared" si="287"/>
        <v>45672</v>
      </c>
      <c r="T741" s="366">
        <f t="shared" si="287"/>
        <v>45672</v>
      </c>
      <c r="U741" s="366">
        <f t="shared" si="287"/>
        <v>45672</v>
      </c>
      <c r="V741" s="280"/>
      <c r="W741" s="280"/>
      <c r="X741" s="280"/>
      <c r="Y741" s="280"/>
      <c r="Z741" s="280"/>
      <c r="AA741" s="280"/>
      <c r="AB741" s="280"/>
      <c r="AC741" s="699">
        <f t="shared" si="289"/>
        <v>-43317</v>
      </c>
      <c r="AD741" s="699">
        <f t="shared" si="290"/>
        <v>-43317</v>
      </c>
      <c r="AE741" s="699">
        <f t="shared" si="291"/>
        <v>-43317</v>
      </c>
      <c r="AF741" s="699">
        <f t="shared" si="292"/>
        <v>-43317</v>
      </c>
      <c r="AG741" s="699">
        <f t="shared" si="293"/>
        <v>-43317</v>
      </c>
      <c r="AH741" s="699">
        <f t="shared" si="294"/>
        <v>-43317</v>
      </c>
      <c r="AI741" s="699">
        <f t="shared" si="295"/>
        <v>-43317</v>
      </c>
      <c r="AJ741" s="699">
        <f t="shared" si="296"/>
        <v>2198</v>
      </c>
      <c r="AK741" s="699">
        <f t="shared" si="297"/>
        <v>2198</v>
      </c>
      <c r="AL741" s="699">
        <f t="shared" si="298"/>
        <v>2198</v>
      </c>
      <c r="AM741" s="699">
        <f t="shared" si="299"/>
        <v>2198</v>
      </c>
      <c r="AN741" s="280"/>
      <c r="AO741" s="280"/>
      <c r="AP741" s="280"/>
      <c r="AQ741" s="275"/>
      <c r="AR741" s="262"/>
      <c r="AS741" s="250"/>
      <c r="AT741" s="250"/>
      <c r="AU741" s="250"/>
    </row>
    <row r="742" spans="1:47" outlineLevel="3" x14ac:dyDescent="0.25">
      <c r="A742" s="250"/>
      <c r="B742" s="259"/>
      <c r="C742" s="252">
        <f t="shared" si="288"/>
        <v>4</v>
      </c>
      <c r="D742" s="275"/>
      <c r="E742" s="330"/>
      <c r="F742" s="330"/>
      <c r="G742" s="275"/>
      <c r="H742" s="280"/>
      <c r="I742" s="296">
        <v>6</v>
      </c>
      <c r="J742" s="296" t="s">
        <v>597</v>
      </c>
      <c r="K742" s="366">
        <f>DATE(YEAR(K739)+1,MONTH(K739),DAY(K739))</f>
        <v>46037</v>
      </c>
      <c r="L742" s="366">
        <f>DATE(YEAR(L739)+1,MONTH(L739),DAY(L739))</f>
        <v>46037</v>
      </c>
      <c r="M742" s="366">
        <f>DATE(YEAR(M739)+1,MONTH(M739),DAY(M739))</f>
        <v>46037</v>
      </c>
      <c r="N742" s="280"/>
      <c r="O742" s="280"/>
      <c r="P742" s="280"/>
      <c r="Q742" s="280"/>
      <c r="R742" s="366">
        <f t="shared" si="287"/>
        <v>46037</v>
      </c>
      <c r="S742" s="366">
        <f t="shared" si="287"/>
        <v>46037</v>
      </c>
      <c r="T742" s="366">
        <f t="shared" si="287"/>
        <v>46037</v>
      </c>
      <c r="U742" s="366">
        <f t="shared" si="287"/>
        <v>46037</v>
      </c>
      <c r="V742" s="280"/>
      <c r="W742" s="280"/>
      <c r="X742" s="280"/>
      <c r="Y742" s="280"/>
      <c r="Z742" s="280"/>
      <c r="AA742" s="280"/>
      <c r="AB742" s="280"/>
      <c r="AC742" s="699">
        <f t="shared" si="289"/>
        <v>2562</v>
      </c>
      <c r="AD742" s="699">
        <f t="shared" si="290"/>
        <v>2562</v>
      </c>
      <c r="AE742" s="699">
        <f t="shared" si="291"/>
        <v>2562</v>
      </c>
      <c r="AF742" s="699">
        <f t="shared" si="292"/>
        <v>-43317</v>
      </c>
      <c r="AG742" s="699">
        <f t="shared" si="293"/>
        <v>-43317</v>
      </c>
      <c r="AH742" s="699">
        <f t="shared" si="294"/>
        <v>-43317</v>
      </c>
      <c r="AI742" s="699">
        <f t="shared" si="295"/>
        <v>-43317</v>
      </c>
      <c r="AJ742" s="699">
        <f t="shared" si="296"/>
        <v>2562</v>
      </c>
      <c r="AK742" s="699">
        <f t="shared" si="297"/>
        <v>2562</v>
      </c>
      <c r="AL742" s="699">
        <f t="shared" si="298"/>
        <v>2562</v>
      </c>
      <c r="AM742" s="699">
        <f t="shared" si="299"/>
        <v>2562</v>
      </c>
      <c r="AN742" s="280"/>
      <c r="AO742" s="280"/>
      <c r="AP742" s="280"/>
      <c r="AQ742" s="275"/>
      <c r="AR742" s="262"/>
      <c r="AS742" s="250"/>
      <c r="AT742" s="250"/>
      <c r="AU742" s="250"/>
    </row>
    <row r="743" spans="1:47" outlineLevel="3" x14ac:dyDescent="0.25">
      <c r="A743" s="250"/>
      <c r="B743" s="259"/>
      <c r="C743" s="252">
        <f t="shared" si="288"/>
        <v>4</v>
      </c>
      <c r="D743" s="275"/>
      <c r="E743" s="330"/>
      <c r="F743" s="330"/>
      <c r="G743" s="275"/>
      <c r="H743" s="280"/>
      <c r="I743" s="296"/>
      <c r="J743" s="296" t="s">
        <v>587</v>
      </c>
      <c r="K743" s="280"/>
      <c r="L743" s="280"/>
      <c r="M743" s="280"/>
      <c r="N743" s="366">
        <f>DATE(YEAR(N740)+1,MONTH(N740),DAY(N740))</f>
        <v>46037</v>
      </c>
      <c r="O743" s="366">
        <f>DATE(YEAR(O740)+1,MONTH(O740),DAY(O740))</f>
        <v>46037</v>
      </c>
      <c r="P743" s="366">
        <f>DATE(YEAR(P740)+1,MONTH(P740),DAY(P740))</f>
        <v>46037</v>
      </c>
      <c r="Q743" s="366">
        <f>DATE(YEAR(Q740)+1,MONTH(Q740),DAY(Q740))</f>
        <v>46037</v>
      </c>
      <c r="R743" s="366">
        <f t="shared" si="287"/>
        <v>46037</v>
      </c>
      <c r="S743" s="366">
        <f t="shared" si="287"/>
        <v>46037</v>
      </c>
      <c r="T743" s="366">
        <f t="shared" si="287"/>
        <v>46037</v>
      </c>
      <c r="U743" s="366">
        <f t="shared" si="287"/>
        <v>46037</v>
      </c>
      <c r="V743" s="280"/>
      <c r="W743" s="280"/>
      <c r="X743" s="280"/>
      <c r="Y743" s="280"/>
      <c r="Z743" s="280"/>
      <c r="AA743" s="280"/>
      <c r="AB743" s="280"/>
      <c r="AC743" s="699">
        <f t="shared" si="289"/>
        <v>-43317</v>
      </c>
      <c r="AD743" s="699">
        <f t="shared" si="290"/>
        <v>-43317</v>
      </c>
      <c r="AE743" s="699">
        <f t="shared" si="291"/>
        <v>-43317</v>
      </c>
      <c r="AF743" s="699">
        <f t="shared" si="292"/>
        <v>2562</v>
      </c>
      <c r="AG743" s="699">
        <f t="shared" si="293"/>
        <v>2562</v>
      </c>
      <c r="AH743" s="699">
        <f t="shared" si="294"/>
        <v>2562</v>
      </c>
      <c r="AI743" s="699">
        <f t="shared" si="295"/>
        <v>2562</v>
      </c>
      <c r="AJ743" s="699">
        <f t="shared" si="296"/>
        <v>2562</v>
      </c>
      <c r="AK743" s="699">
        <f t="shared" si="297"/>
        <v>2562</v>
      </c>
      <c r="AL743" s="699">
        <f t="shared" si="298"/>
        <v>2562</v>
      </c>
      <c r="AM743" s="699">
        <f t="shared" si="299"/>
        <v>2562</v>
      </c>
      <c r="AN743" s="280"/>
      <c r="AO743" s="280"/>
      <c r="AP743" s="280"/>
      <c r="AQ743" s="275"/>
      <c r="AR743" s="262"/>
      <c r="AS743" s="250"/>
      <c r="AT743" s="250"/>
      <c r="AU743" s="250"/>
    </row>
    <row r="744" spans="1:47" outlineLevel="3" x14ac:dyDescent="0.25">
      <c r="A744" s="250"/>
      <c r="B744" s="259"/>
      <c r="C744" s="252">
        <f t="shared" si="288"/>
        <v>4</v>
      </c>
      <c r="D744" s="275"/>
      <c r="E744" s="330"/>
      <c r="F744" s="330"/>
      <c r="G744" s="275"/>
      <c r="H744" s="280"/>
      <c r="I744" s="296"/>
      <c r="J744" s="296" t="s">
        <v>588</v>
      </c>
      <c r="K744" s="280"/>
      <c r="L744" s="280"/>
      <c r="M744" s="280"/>
      <c r="N744" s="280"/>
      <c r="O744" s="280"/>
      <c r="P744" s="280"/>
      <c r="Q744" s="280"/>
      <c r="R744" s="366">
        <f t="shared" si="287"/>
        <v>46037</v>
      </c>
      <c r="S744" s="366">
        <f t="shared" si="287"/>
        <v>46037</v>
      </c>
      <c r="T744" s="366">
        <f t="shared" si="287"/>
        <v>46037</v>
      </c>
      <c r="U744" s="366">
        <f t="shared" si="287"/>
        <v>46037</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2562</v>
      </c>
      <c r="AK744" s="699">
        <f t="shared" si="297"/>
        <v>2562</v>
      </c>
      <c r="AL744" s="699">
        <f t="shared" si="298"/>
        <v>2562</v>
      </c>
      <c r="AM744" s="699">
        <f t="shared" si="299"/>
        <v>2562</v>
      </c>
      <c r="AN744" s="280"/>
      <c r="AO744" s="280"/>
      <c r="AP744" s="280"/>
      <c r="AQ744" s="275"/>
      <c r="AR744" s="262"/>
      <c r="AS744" s="250"/>
      <c r="AT744" s="250"/>
      <c r="AU744" s="250"/>
    </row>
    <row r="745" spans="1:47" outlineLevel="3" x14ac:dyDescent="0.25">
      <c r="A745" s="250"/>
      <c r="B745" s="259"/>
      <c r="C745" s="252">
        <f t="shared" si="288"/>
        <v>4</v>
      </c>
      <c r="D745" s="275"/>
      <c r="E745" s="330"/>
      <c r="F745" s="330"/>
      <c r="G745" s="275"/>
      <c r="H745" s="280"/>
      <c r="I745" s="296">
        <v>7</v>
      </c>
      <c r="J745" s="296" t="s">
        <v>597</v>
      </c>
      <c r="K745" s="366">
        <f>DATE(YEAR(K742)+1,MONTH(K742),DAY(K742))</f>
        <v>46402</v>
      </c>
      <c r="L745" s="366">
        <f>DATE(YEAR(L742)+1,MONTH(L742),DAY(L742))</f>
        <v>46402</v>
      </c>
      <c r="M745" s="366">
        <f>DATE(YEAR(M742)+1,MONTH(M742),DAY(M742))</f>
        <v>46402</v>
      </c>
      <c r="N745" s="280"/>
      <c r="O745" s="280"/>
      <c r="P745" s="280"/>
      <c r="Q745" s="280"/>
      <c r="R745" s="366">
        <f t="shared" si="287"/>
        <v>46402</v>
      </c>
      <c r="S745" s="366">
        <f t="shared" si="287"/>
        <v>46402</v>
      </c>
      <c r="T745" s="366">
        <f t="shared" si="287"/>
        <v>46402</v>
      </c>
      <c r="U745" s="366">
        <f t="shared" si="287"/>
        <v>46402</v>
      </c>
      <c r="V745" s="280"/>
      <c r="W745" s="280"/>
      <c r="X745" s="280"/>
      <c r="Y745" s="280"/>
      <c r="Z745" s="280"/>
      <c r="AA745" s="280"/>
      <c r="AB745" s="280"/>
      <c r="AC745" s="699">
        <f t="shared" si="289"/>
        <v>2926</v>
      </c>
      <c r="AD745" s="699">
        <f t="shared" si="290"/>
        <v>2926</v>
      </c>
      <c r="AE745" s="699">
        <f t="shared" si="291"/>
        <v>2926</v>
      </c>
      <c r="AF745" s="699">
        <f t="shared" si="292"/>
        <v>-43317</v>
      </c>
      <c r="AG745" s="699">
        <f t="shared" si="293"/>
        <v>-43317</v>
      </c>
      <c r="AH745" s="699">
        <f t="shared" si="294"/>
        <v>-43317</v>
      </c>
      <c r="AI745" s="699">
        <f t="shared" si="295"/>
        <v>-43317</v>
      </c>
      <c r="AJ745" s="699">
        <f t="shared" si="296"/>
        <v>2926</v>
      </c>
      <c r="AK745" s="699">
        <f t="shared" si="297"/>
        <v>2926</v>
      </c>
      <c r="AL745" s="699">
        <f t="shared" si="298"/>
        <v>2926</v>
      </c>
      <c r="AM745" s="699">
        <f t="shared" si="299"/>
        <v>2926</v>
      </c>
      <c r="AN745" s="280"/>
      <c r="AO745" s="280"/>
      <c r="AP745" s="280"/>
      <c r="AQ745" s="275"/>
      <c r="AR745" s="262"/>
      <c r="AS745" s="250"/>
      <c r="AT745" s="250"/>
      <c r="AU745" s="250"/>
    </row>
    <row r="746" spans="1:47" outlineLevel="3" x14ac:dyDescent="0.25">
      <c r="A746" s="250"/>
      <c r="B746" s="259"/>
      <c r="C746" s="252">
        <f t="shared" si="288"/>
        <v>4</v>
      </c>
      <c r="D746" s="275"/>
      <c r="E746" s="330"/>
      <c r="F746" s="330"/>
      <c r="G746" s="275"/>
      <c r="H746" s="280"/>
      <c r="I746" s="296"/>
      <c r="J746" s="296" t="s">
        <v>587</v>
      </c>
      <c r="K746" s="280"/>
      <c r="L746" s="280"/>
      <c r="M746" s="280"/>
      <c r="N746" s="366">
        <f>DATE(YEAR(N743)+1,MONTH(N743),DAY(N743))</f>
        <v>46402</v>
      </c>
      <c r="O746" s="366">
        <f>DATE(YEAR(O743)+1,MONTH(O743),DAY(O743))</f>
        <v>46402</v>
      </c>
      <c r="P746" s="366">
        <f>DATE(YEAR(P743)+1,MONTH(P743),DAY(P743))</f>
        <v>46402</v>
      </c>
      <c r="Q746" s="366">
        <f>DATE(YEAR(Q743)+1,MONTH(Q743),DAY(Q743))</f>
        <v>46402</v>
      </c>
      <c r="R746" s="366">
        <f t="shared" si="287"/>
        <v>46402</v>
      </c>
      <c r="S746" s="366">
        <f t="shared" si="287"/>
        <v>46402</v>
      </c>
      <c r="T746" s="366">
        <f t="shared" si="287"/>
        <v>46402</v>
      </c>
      <c r="U746" s="366">
        <f t="shared" si="287"/>
        <v>46402</v>
      </c>
      <c r="V746" s="280"/>
      <c r="W746" s="280"/>
      <c r="X746" s="280"/>
      <c r="Y746" s="280"/>
      <c r="Z746" s="280"/>
      <c r="AA746" s="280"/>
      <c r="AB746" s="280"/>
      <c r="AC746" s="699">
        <f t="shared" si="289"/>
        <v>-43317</v>
      </c>
      <c r="AD746" s="699">
        <f t="shared" si="290"/>
        <v>-43317</v>
      </c>
      <c r="AE746" s="699">
        <f t="shared" si="291"/>
        <v>-43317</v>
      </c>
      <c r="AF746" s="699">
        <f t="shared" si="292"/>
        <v>2926</v>
      </c>
      <c r="AG746" s="699">
        <f t="shared" si="293"/>
        <v>2926</v>
      </c>
      <c r="AH746" s="699">
        <f t="shared" si="294"/>
        <v>2926</v>
      </c>
      <c r="AI746" s="699">
        <f t="shared" si="295"/>
        <v>2926</v>
      </c>
      <c r="AJ746" s="699">
        <f t="shared" si="296"/>
        <v>2926</v>
      </c>
      <c r="AK746" s="699">
        <f t="shared" si="297"/>
        <v>2926</v>
      </c>
      <c r="AL746" s="699">
        <f t="shared" si="298"/>
        <v>2926</v>
      </c>
      <c r="AM746" s="699">
        <f t="shared" si="299"/>
        <v>2926</v>
      </c>
      <c r="AN746" s="280"/>
      <c r="AO746" s="280"/>
      <c r="AP746" s="280"/>
      <c r="AQ746" s="275"/>
      <c r="AR746" s="262"/>
      <c r="AS746" s="250"/>
      <c r="AT746" s="250"/>
      <c r="AU746" s="250"/>
    </row>
    <row r="747" spans="1:47" outlineLevel="3" x14ac:dyDescent="0.25">
      <c r="A747" s="250"/>
      <c r="B747" s="259"/>
      <c r="C747" s="252">
        <f t="shared" si="288"/>
        <v>4</v>
      </c>
      <c r="D747" s="275"/>
      <c r="E747" s="330"/>
      <c r="F747" s="330"/>
      <c r="G747" s="275"/>
      <c r="H747" s="280"/>
      <c r="I747" s="296"/>
      <c r="J747" s="296" t="s">
        <v>588</v>
      </c>
      <c r="K747" s="280"/>
      <c r="L747" s="280"/>
      <c r="M747" s="280"/>
      <c r="N747" s="280"/>
      <c r="O747" s="280"/>
      <c r="P747" s="280"/>
      <c r="Q747" s="280"/>
      <c r="R747" s="366">
        <f t="shared" si="287"/>
        <v>46402</v>
      </c>
      <c r="S747" s="366">
        <f t="shared" si="287"/>
        <v>46402</v>
      </c>
      <c r="T747" s="366">
        <f t="shared" si="287"/>
        <v>46402</v>
      </c>
      <c r="U747" s="366">
        <f t="shared" si="287"/>
        <v>46402</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2926</v>
      </c>
      <c r="AK747" s="699">
        <f t="shared" si="297"/>
        <v>2926</v>
      </c>
      <c r="AL747" s="699">
        <f t="shared" si="298"/>
        <v>2926</v>
      </c>
      <c r="AM747" s="699">
        <f t="shared" si="299"/>
        <v>2926</v>
      </c>
      <c r="AN747" s="280"/>
      <c r="AO747" s="280"/>
      <c r="AP747" s="280"/>
      <c r="AQ747" s="275"/>
      <c r="AR747" s="262"/>
      <c r="AS747" s="250"/>
      <c r="AT747" s="250"/>
      <c r="AU747" s="250"/>
    </row>
    <row r="748" spans="1:47" ht="5.0999999999999996" customHeight="1" outlineLevel="2" x14ac:dyDescent="0.2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395</v>
      </c>
      <c r="AR748" s="262"/>
      <c r="AS748" s="250"/>
      <c r="AT748" s="250"/>
      <c r="AU748" s="250"/>
    </row>
    <row r="749" spans="1:47" outlineLevel="2" x14ac:dyDescent="0.25">
      <c r="A749" s="250"/>
      <c r="B749" s="259"/>
      <c r="C749" s="252">
        <f>INT($C$229)+2</f>
        <v>3</v>
      </c>
      <c r="D749" s="275"/>
      <c r="E749" s="330"/>
      <c r="F749" s="330"/>
      <c r="G749" s="275"/>
      <c r="H749" s="557" t="s">
        <v>1011</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outlineLevel="3" x14ac:dyDescent="0.25">
      <c r="A750" s="250"/>
      <c r="B750" s="259"/>
      <c r="C750" s="252">
        <f t="shared" ref="C750" si="300">INT($C$229)+3</f>
        <v>4</v>
      </c>
      <c r="D750" s="275"/>
      <c r="E750" s="330"/>
      <c r="F750" s="330"/>
      <c r="G750" s="275"/>
      <c r="H750" s="280"/>
      <c r="I750" s="296"/>
      <c r="J750" s="296"/>
      <c r="K750" s="316">
        <v>1.5</v>
      </c>
      <c r="L750" s="316">
        <v>1.5</v>
      </c>
      <c r="M750" s="316">
        <v>1.5</v>
      </c>
      <c r="N750" s="316">
        <v>1.5</v>
      </c>
      <c r="O750" s="316">
        <v>1.5</v>
      </c>
      <c r="P750" s="316">
        <v>1.5</v>
      </c>
      <c r="Q750" s="316">
        <v>1.5</v>
      </c>
      <c r="R750" s="316">
        <v>1.5</v>
      </c>
      <c r="S750" s="316">
        <v>1.5</v>
      </c>
      <c r="T750" s="316">
        <v>1.5</v>
      </c>
      <c r="U750" s="316">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0999999999999996" customHeight="1" outlineLevel="2" x14ac:dyDescent="0.2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x14ac:dyDescent="0.25">
      <c r="A752" s="250"/>
      <c r="B752" s="259"/>
      <c r="C752" s="252">
        <f>INT($C$229)+2</f>
        <v>3</v>
      </c>
      <c r="D752" s="275"/>
      <c r="E752" s="330"/>
      <c r="F752" s="330"/>
      <c r="G752" s="275"/>
      <c r="H752" s="557" t="s">
        <v>598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outlineLevel="3" x14ac:dyDescent="0.25">
      <c r="A753" s="250"/>
      <c r="B753" s="259"/>
      <c r="C753" s="252">
        <f t="shared" ref="C753:C760" si="301">INT($C$229)+3</f>
        <v>4</v>
      </c>
      <c r="D753" s="275"/>
      <c r="E753" s="330"/>
      <c r="F753" s="330"/>
      <c r="G753" s="275"/>
      <c r="H753" s="303" t="s">
        <v>592</v>
      </c>
      <c r="I753" s="296">
        <v>0</v>
      </c>
      <c r="J753" s="296"/>
      <c r="K753" s="403">
        <v>0</v>
      </c>
      <c r="L753" s="403">
        <v>0</v>
      </c>
      <c r="M753" s="403">
        <v>0</v>
      </c>
      <c r="N753" s="403">
        <v>0</v>
      </c>
      <c r="O753" s="403">
        <v>0</v>
      </c>
      <c r="P753" s="403">
        <v>0</v>
      </c>
      <c r="Q753" s="403">
        <v>0</v>
      </c>
      <c r="R753" s="403">
        <v>0</v>
      </c>
      <c r="S753" s="403">
        <v>0</v>
      </c>
      <c r="T753" s="403">
        <v>0</v>
      </c>
      <c r="U753" s="403">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outlineLevel="3" x14ac:dyDescent="0.25">
      <c r="A754" s="250"/>
      <c r="B754" s="259"/>
      <c r="C754" s="252">
        <f t="shared" si="301"/>
        <v>4</v>
      </c>
      <c r="D754" s="275"/>
      <c r="E754" s="330"/>
      <c r="F754" s="330"/>
      <c r="G754" s="275"/>
      <c r="H754" s="280"/>
      <c r="I754" s="296">
        <v>1</v>
      </c>
      <c r="J754" s="296"/>
      <c r="K754" s="403">
        <v>0</v>
      </c>
      <c r="L754" s="403">
        <v>0</v>
      </c>
      <c r="M754" s="403">
        <v>0</v>
      </c>
      <c r="N754" s="403">
        <v>0</v>
      </c>
      <c r="O754" s="403">
        <v>0</v>
      </c>
      <c r="P754" s="403">
        <v>0</v>
      </c>
      <c r="Q754" s="403">
        <v>0</v>
      </c>
      <c r="R754" s="403">
        <v>0</v>
      </c>
      <c r="S754" s="403">
        <v>0</v>
      </c>
      <c r="T754" s="403">
        <v>0</v>
      </c>
      <c r="U754" s="403">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outlineLevel="3" x14ac:dyDescent="0.25">
      <c r="A755" s="250"/>
      <c r="B755" s="259"/>
      <c r="C755" s="252">
        <f t="shared" si="301"/>
        <v>4</v>
      </c>
      <c r="D755" s="275"/>
      <c r="E755" s="330"/>
      <c r="F755" s="330"/>
      <c r="G755" s="275"/>
      <c r="H755" s="280"/>
      <c r="I755" s="296">
        <v>2</v>
      </c>
      <c r="J755" s="296"/>
      <c r="K755" s="403">
        <v>0</v>
      </c>
      <c r="L755" s="403">
        <v>0</v>
      </c>
      <c r="M755" s="403">
        <v>0</v>
      </c>
      <c r="N755" s="403">
        <v>0</v>
      </c>
      <c r="O755" s="403">
        <v>0</v>
      </c>
      <c r="P755" s="403">
        <v>0</v>
      </c>
      <c r="Q755" s="403">
        <v>0</v>
      </c>
      <c r="R755" s="403">
        <v>0</v>
      </c>
      <c r="S755" s="403">
        <v>0</v>
      </c>
      <c r="T755" s="403">
        <v>0</v>
      </c>
      <c r="U755" s="403">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outlineLevel="3" x14ac:dyDescent="0.25">
      <c r="A756" s="250"/>
      <c r="B756" s="259"/>
      <c r="C756" s="252">
        <f t="shared" si="301"/>
        <v>4</v>
      </c>
      <c r="D756" s="275"/>
      <c r="E756" s="330"/>
      <c r="F756" s="330"/>
      <c r="G756" s="275"/>
      <c r="H756" s="280"/>
      <c r="I756" s="296">
        <v>3</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outlineLevel="3" x14ac:dyDescent="0.25">
      <c r="A757" s="250"/>
      <c r="B757" s="259"/>
      <c r="C757" s="252">
        <f t="shared" si="301"/>
        <v>4</v>
      </c>
      <c r="D757" s="275"/>
      <c r="E757" s="330"/>
      <c r="F757" s="330"/>
      <c r="G757" s="275"/>
      <c r="H757" s="280"/>
      <c r="I757" s="296">
        <v>4</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outlineLevel="3" x14ac:dyDescent="0.25">
      <c r="A758" s="250"/>
      <c r="B758" s="259"/>
      <c r="C758" s="252">
        <f t="shared" si="301"/>
        <v>4</v>
      </c>
      <c r="D758" s="275"/>
      <c r="E758" s="330"/>
      <c r="F758" s="330"/>
      <c r="G758" s="275"/>
      <c r="H758" s="280"/>
      <c r="I758" s="296">
        <v>5</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outlineLevel="3" x14ac:dyDescent="0.25">
      <c r="A759" s="250"/>
      <c r="B759" s="259"/>
      <c r="C759" s="252">
        <f t="shared" si="301"/>
        <v>4</v>
      </c>
      <c r="D759" s="275"/>
      <c r="E759" s="330"/>
      <c r="F759" s="330"/>
      <c r="G759" s="275"/>
      <c r="H759" s="280"/>
      <c r="I759" s="296">
        <v>6</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outlineLevel="3" x14ac:dyDescent="0.25">
      <c r="A760" s="250"/>
      <c r="B760" s="259"/>
      <c r="C760" s="252">
        <f t="shared" si="301"/>
        <v>4</v>
      </c>
      <c r="D760" s="275"/>
      <c r="E760" s="330"/>
      <c r="F760" s="330"/>
      <c r="G760" s="275"/>
      <c r="H760" s="280"/>
      <c r="I760" s="296">
        <v>7</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0999999999999996" customHeight="1" outlineLevel="2" x14ac:dyDescent="0.2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395</v>
      </c>
      <c r="AR761" s="262"/>
      <c r="AS761" s="250"/>
      <c r="AT761" s="250"/>
      <c r="AU761" s="250"/>
    </row>
    <row r="762" spans="1:47" ht="5.0999999999999996" customHeight="1" outlineLevel="2" x14ac:dyDescent="0.2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0999999999999996" customHeight="1" outlineLevel="1" x14ac:dyDescent="0.2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116</v>
      </c>
      <c r="AS763" s="250"/>
      <c r="AT763" s="250"/>
      <c r="AU763" s="250"/>
    </row>
    <row r="764" spans="1:47" ht="5.0999999999999996" customHeight="1" x14ac:dyDescent="0.2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2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2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0999999999999996" customHeight="1" thickBot="1" x14ac:dyDescent="0.3">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0999999999999996" customHeight="1" outlineLevel="1" x14ac:dyDescent="0.2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outlineLevel="4" x14ac:dyDescent="0.2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00000000000001" customHeight="1" x14ac:dyDescent="0.25">
      <c r="A770" s="250"/>
      <c r="B770" s="259"/>
      <c r="C770" s="252">
        <v>1.02</v>
      </c>
      <c r="D770" s="263"/>
      <c r="E770" s="323" t="s">
        <v>383</v>
      </c>
      <c r="F770" s="324"/>
      <c r="G770" s="264"/>
      <c r="H770" s="613"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4"/>
      <c r="AB770" s="404"/>
      <c r="AC770" s="404"/>
      <c r="AD770" s="404"/>
      <c r="AE770" s="404"/>
      <c r="AF770" s="404"/>
      <c r="AG770" s="404"/>
      <c r="AH770" s="404"/>
      <c r="AI770" s="404"/>
      <c r="AJ770" s="404"/>
      <c r="AK770" s="404"/>
      <c r="AL770" s="404"/>
      <c r="AM770" s="404"/>
      <c r="AN770" s="404"/>
      <c r="AO770" s="404"/>
      <c r="AP770" s="404"/>
      <c r="AQ770" s="326"/>
      <c r="AR770" s="262"/>
      <c r="AS770" s="250"/>
      <c r="AT770" s="250"/>
      <c r="AU770" s="250"/>
    </row>
    <row r="771" spans="1:47" ht="18.75" outlineLevel="1" x14ac:dyDescent="0.25">
      <c r="A771" s="250"/>
      <c r="B771" s="259"/>
      <c r="C771" s="252">
        <f>INT($C$770)+1.02</f>
        <v>2.02</v>
      </c>
      <c r="D771" s="263"/>
      <c r="E771" s="323" t="s">
        <v>385</v>
      </c>
      <c r="F771" s="327">
        <v>1</v>
      </c>
      <c r="G771" s="268"/>
      <c r="H771" s="269" t="s">
        <v>599</v>
      </c>
      <c r="I771" s="270"/>
      <c r="J771" s="270"/>
      <c r="K771" s="270"/>
      <c r="L771" s="270"/>
      <c r="M771" s="270"/>
      <c r="N771" s="270"/>
      <c r="O771" s="270"/>
      <c r="P771" s="270"/>
      <c r="Q771" s="270"/>
      <c r="R771" s="270"/>
      <c r="S771" s="270"/>
      <c r="T771" s="270"/>
      <c r="U771" s="270"/>
      <c r="V771" s="270"/>
      <c r="W771" s="270"/>
      <c r="X771" s="270"/>
      <c r="Y771" s="270"/>
      <c r="Z771" s="270"/>
      <c r="AA771" s="405"/>
      <c r="AB771" s="405"/>
      <c r="AC771" s="405"/>
      <c r="AD771" s="405"/>
      <c r="AE771" s="405"/>
      <c r="AF771" s="405"/>
      <c r="AG771" s="405"/>
      <c r="AH771" s="405"/>
      <c r="AI771" s="405"/>
      <c r="AJ771" s="405"/>
      <c r="AK771" s="405"/>
      <c r="AL771" s="405"/>
      <c r="AM771" s="405"/>
      <c r="AN771" s="405"/>
      <c r="AO771" s="405"/>
      <c r="AP771" s="405"/>
      <c r="AQ771" s="329"/>
      <c r="AR771" s="262"/>
      <c r="AS771" s="250"/>
      <c r="AT771" s="250"/>
      <c r="AU771" s="250"/>
    </row>
    <row r="772" spans="1:47" ht="5.0999999999999996" customHeight="1" outlineLevel="2" x14ac:dyDescent="0.2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25">
      <c r="A773" s="250"/>
      <c r="B773" s="259"/>
      <c r="C773" s="252">
        <f>INT($C$770)+2</f>
        <v>3</v>
      </c>
      <c r="D773" s="260"/>
      <c r="E773" s="330"/>
      <c r="F773" s="330"/>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25">
      <c r="A774" s="250"/>
      <c r="B774" s="259"/>
      <c r="C774" s="252">
        <f>INT($C$770)+2</f>
        <v>3</v>
      </c>
      <c r="D774" s="260"/>
      <c r="E774" s="330"/>
      <c r="F774" s="330"/>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25">
      <c r="A775" s="250"/>
      <c r="B775" s="259"/>
      <c r="C775" s="252">
        <f>INT($C$770)+2</f>
        <v>3</v>
      </c>
      <c r="D775" s="260"/>
      <c r="E775" s="330"/>
      <c r="F775" s="330"/>
      <c r="G775" s="260"/>
      <c r="H775" s="274"/>
      <c r="I775" s="274"/>
      <c r="J775" s="274"/>
      <c r="K775" s="331" t="s">
        <v>425</v>
      </c>
      <c r="L775" s="331"/>
      <c r="M775" s="331"/>
      <c r="N775" s="331" t="s">
        <v>426</v>
      </c>
      <c r="O775" s="331"/>
      <c r="P775" s="331"/>
      <c r="Q775" s="331"/>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25">
      <c r="A776" s="250"/>
      <c r="B776" s="259"/>
      <c r="C776" s="252">
        <f>INT($C$770)+2</f>
        <v>3</v>
      </c>
      <c r="D776" s="260"/>
      <c r="E776" s="330"/>
      <c r="F776" s="330"/>
      <c r="G776" s="260"/>
      <c r="H776" s="274"/>
      <c r="I776" s="274"/>
      <c r="J776" s="274"/>
      <c r="K776" s="320" t="s">
        <v>14</v>
      </c>
      <c r="L776" s="320" t="s">
        <v>490</v>
      </c>
      <c r="M776" s="320" t="s">
        <v>4</v>
      </c>
      <c r="N776" s="320" t="s">
        <v>511</v>
      </c>
      <c r="O776" s="320" t="s">
        <v>512</v>
      </c>
      <c r="P776" s="320" t="s">
        <v>513</v>
      </c>
      <c r="Q776" s="320" t="s">
        <v>514</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85" customHeight="1" outlineLevel="2" x14ac:dyDescent="0.25">
      <c r="A777" s="250"/>
      <c r="B777" s="259" t="s">
        <v>388</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outlineLevel="4" x14ac:dyDescent="0.25">
      <c r="A778" s="250"/>
      <c r="B778" s="259"/>
      <c r="C778" s="252">
        <f>INT(MAX($C$781:$C$805))+1</f>
        <v>5</v>
      </c>
      <c r="D778" s="275"/>
      <c r="E778" s="330"/>
      <c r="F778" s="330"/>
      <c r="G778" s="275"/>
      <c r="H778" s="330"/>
      <c r="I778" s="330"/>
      <c r="J778" s="330"/>
      <c r="K778" s="330"/>
      <c r="L778" s="330"/>
      <c r="M778" s="330"/>
      <c r="N778" s="330"/>
      <c r="O778" s="330"/>
      <c r="P778" s="330"/>
      <c r="Q778" s="330"/>
      <c r="R778" s="330"/>
      <c r="S778" s="330"/>
      <c r="T778" s="330"/>
      <c r="U778" s="330"/>
      <c r="V778" s="330"/>
      <c r="W778" s="330"/>
      <c r="X778" s="330"/>
      <c r="Y778" s="330"/>
      <c r="Z778" s="330"/>
      <c r="AA778" s="330"/>
      <c r="AB778" s="330"/>
      <c r="AC778" s="330"/>
      <c r="AD778" s="330"/>
      <c r="AE778" s="330"/>
      <c r="AF778" s="330"/>
      <c r="AG778" s="330"/>
      <c r="AH778" s="330"/>
      <c r="AI778" s="330"/>
      <c r="AJ778" s="330"/>
      <c r="AK778" s="330"/>
      <c r="AL778" s="330"/>
      <c r="AM778" s="330"/>
      <c r="AN778" s="330"/>
      <c r="AO778" s="330"/>
      <c r="AP778" s="330"/>
      <c r="AQ778" s="275"/>
      <c r="AR778" s="262"/>
      <c r="AS778" s="250"/>
      <c r="AT778" s="250"/>
      <c r="AU778" s="250"/>
    </row>
    <row r="779" spans="1:47" outlineLevel="4" x14ac:dyDescent="0.25">
      <c r="A779" s="250"/>
      <c r="B779" s="259" t="s">
        <v>389</v>
      </c>
      <c r="C779" s="252">
        <f>INT(MAX($C$781:$C$805))+1</f>
        <v>5</v>
      </c>
      <c r="D779" s="275" t="s">
        <v>390</v>
      </c>
      <c r="E779" s="330"/>
      <c r="F779" s="330"/>
      <c r="G779" s="275"/>
      <c r="H779" s="330"/>
      <c r="I779" s="330"/>
      <c r="J779" s="330"/>
      <c r="K779" s="330"/>
      <c r="L779" s="330"/>
      <c r="M779" s="330"/>
      <c r="N779" s="330"/>
      <c r="O779" s="330"/>
      <c r="P779" s="330"/>
      <c r="Q779" s="330"/>
      <c r="R779" s="330"/>
      <c r="S779" s="330"/>
      <c r="T779" s="330"/>
      <c r="U779" s="330"/>
      <c r="V779" s="330"/>
      <c r="W779" s="330"/>
      <c r="X779" s="330"/>
      <c r="Y779" s="330"/>
      <c r="Z779" s="330"/>
      <c r="AA779" s="330"/>
      <c r="AB779" s="330"/>
      <c r="AC779" s="330"/>
      <c r="AD779" s="330"/>
      <c r="AE779" s="330"/>
      <c r="AF779" s="330"/>
      <c r="AG779" s="330"/>
      <c r="AH779" s="330"/>
      <c r="AI779" s="330"/>
      <c r="AJ779" s="330"/>
      <c r="AK779" s="330"/>
      <c r="AL779" s="330"/>
      <c r="AM779" s="330"/>
      <c r="AN779" s="330"/>
      <c r="AO779" s="330"/>
      <c r="AP779" s="330"/>
      <c r="AQ779" s="275"/>
      <c r="AR779" s="262"/>
      <c r="AS779" s="250"/>
      <c r="AT779" s="250"/>
      <c r="AU779" s="250"/>
    </row>
    <row r="780" spans="1:47" outlineLevel="1" x14ac:dyDescent="0.25">
      <c r="A780" s="250"/>
      <c r="B780" s="259"/>
      <c r="C780" s="252">
        <f>INT($C$770)+1</f>
        <v>2</v>
      </c>
      <c r="D780" s="275"/>
      <c r="E780" s="330"/>
      <c r="F780" s="330"/>
      <c r="G780" s="275"/>
      <c r="H780" s="333" t="s">
        <v>600</v>
      </c>
      <c r="I780" s="293" t="s">
        <v>601</v>
      </c>
      <c r="J780" s="293"/>
      <c r="K780" s="265"/>
      <c r="L780" s="265"/>
      <c r="M780" s="265"/>
      <c r="N780" s="265"/>
      <c r="O780" s="265"/>
      <c r="P780" s="265"/>
      <c r="Q780" s="265"/>
      <c r="R780" s="265"/>
      <c r="S780" s="265"/>
      <c r="T780" s="265"/>
      <c r="U780" s="265"/>
      <c r="V780" s="265"/>
      <c r="W780" s="265"/>
      <c r="X780" s="265"/>
      <c r="Y780" s="265"/>
      <c r="Z780" s="322"/>
      <c r="AA780" s="322"/>
      <c r="AB780" s="322"/>
      <c r="AC780" s="322"/>
      <c r="AD780" s="322"/>
      <c r="AE780" s="322"/>
      <c r="AF780" s="322"/>
      <c r="AG780" s="322"/>
      <c r="AH780" s="322"/>
      <c r="AI780" s="322"/>
      <c r="AJ780" s="322"/>
      <c r="AK780" s="322"/>
      <c r="AL780" s="322"/>
      <c r="AM780" s="322"/>
      <c r="AN780" s="322"/>
      <c r="AO780" s="322"/>
      <c r="AP780" s="322"/>
      <c r="AQ780" s="275"/>
      <c r="AR780" s="262"/>
      <c r="AS780" s="250"/>
      <c r="AT780" s="250"/>
      <c r="AU780" s="250"/>
    </row>
    <row r="781" spans="1:47" ht="5.0999999999999996" customHeight="1" outlineLevel="3" x14ac:dyDescent="0.25">
      <c r="A781" s="250"/>
      <c r="B781" s="259"/>
      <c r="C781" s="252">
        <f>INT($C$770)+3.005</f>
        <v>4.0049999999999999</v>
      </c>
      <c r="D781" s="275" t="s">
        <v>391</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25">
      <c r="A782" s="250"/>
      <c r="B782" s="259"/>
      <c r="C782" s="252">
        <f>INT($C$770)+2</f>
        <v>3</v>
      </c>
      <c r="D782" s="275"/>
      <c r="E782" s="330"/>
      <c r="F782" s="330"/>
      <c r="G782" s="275"/>
      <c r="H782" s="296" t="s">
        <v>602</v>
      </c>
      <c r="I782" s="282"/>
      <c r="J782" s="280"/>
      <c r="K782" s="557" t="s">
        <v>425</v>
      </c>
      <c r="L782" s="302"/>
      <c r="M782" s="302"/>
      <c r="N782" s="282" t="s">
        <v>426</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0999999999999996" customHeight="1" outlineLevel="2" x14ac:dyDescent="0.2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395</v>
      </c>
      <c r="AR783" s="262"/>
      <c r="AS783" s="250"/>
      <c r="AT783" s="250"/>
      <c r="AU783" s="250"/>
    </row>
    <row r="784" spans="1:47" outlineLevel="1" x14ac:dyDescent="0.25">
      <c r="A784" s="250"/>
      <c r="B784" s="259"/>
      <c r="C784" s="252">
        <f>INT($C$770)+1</f>
        <v>2</v>
      </c>
      <c r="D784" s="275"/>
      <c r="E784" s="330"/>
      <c r="F784" s="330"/>
      <c r="G784" s="275"/>
      <c r="H784" s="333" t="s">
        <v>603</v>
      </c>
      <c r="I784" s="293"/>
      <c r="J784" s="293"/>
      <c r="K784" s="265"/>
      <c r="L784" s="265"/>
      <c r="M784" s="265"/>
      <c r="N784" s="265"/>
      <c r="O784" s="265"/>
      <c r="P784" s="265"/>
      <c r="Q784" s="265"/>
      <c r="R784" s="265"/>
      <c r="S784" s="265"/>
      <c r="T784" s="265"/>
      <c r="U784" s="265"/>
      <c r="V784" s="265"/>
      <c r="W784" s="265"/>
      <c r="X784" s="265"/>
      <c r="Y784" s="265"/>
      <c r="Z784" s="322"/>
      <c r="AA784" s="322"/>
      <c r="AB784" s="322"/>
      <c r="AC784" s="322"/>
      <c r="AD784" s="322"/>
      <c r="AE784" s="322"/>
      <c r="AF784" s="322"/>
      <c r="AG784" s="322"/>
      <c r="AH784" s="322"/>
      <c r="AI784" s="322"/>
      <c r="AJ784" s="322"/>
      <c r="AK784" s="322"/>
      <c r="AL784" s="322"/>
      <c r="AM784" s="322"/>
      <c r="AN784" s="322"/>
      <c r="AO784" s="322"/>
      <c r="AP784" s="322"/>
      <c r="AQ784" s="275"/>
      <c r="AR784" s="262"/>
      <c r="AS784" s="250"/>
      <c r="AT784" s="250"/>
      <c r="AU784" s="250"/>
    </row>
    <row r="785" spans="1:47" ht="5.0999999999999996" customHeight="1" outlineLevel="3" x14ac:dyDescent="0.25">
      <c r="A785" s="250"/>
      <c r="B785" s="259"/>
      <c r="C785" s="252">
        <f>INT($C$770)+3.005</f>
        <v>4.0049999999999999</v>
      </c>
      <c r="D785" s="275" t="s">
        <v>391</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x14ac:dyDescent="0.25">
      <c r="A786" s="250"/>
      <c r="B786" s="259"/>
      <c r="C786" s="252">
        <f>INT($C$770)+2</f>
        <v>3</v>
      </c>
      <c r="D786" s="275"/>
      <c r="E786" s="330"/>
      <c r="F786" s="330"/>
      <c r="G786" s="275"/>
      <c r="H786" s="343" t="s">
        <v>566</v>
      </c>
      <c r="I786" s="303" t="s">
        <v>604</v>
      </c>
      <c r="J786" s="303"/>
      <c r="K786" s="303" t="s">
        <v>605</v>
      </c>
      <c r="L786" s="303"/>
      <c r="M786" s="303"/>
      <c r="N786" s="394"/>
      <c r="O786" s="394" t="s">
        <v>1030</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customHeight="1" outlineLevel="3" x14ac:dyDescent="0.25">
      <c r="A787" s="250"/>
      <c r="B787" s="259"/>
      <c r="C787" s="252">
        <f t="shared" ref="C787:C804" si="302">INT($C$770)+3</f>
        <v>4</v>
      </c>
      <c r="D787" s="275"/>
      <c r="E787" s="330">
        <v>0</v>
      </c>
      <c r="F787" s="330"/>
      <c r="G787" s="275"/>
      <c r="H787" s="296" t="str">
        <f>H$248</f>
        <v>Aut</v>
      </c>
      <c r="I787" s="407">
        <v>2</v>
      </c>
      <c r="J787" s="407"/>
      <c r="K787" s="366">
        <f t="shared" ref="K787:M789" si="303">INDEX($K$676:$M$747,($E787*i_s_len+$I787)*i_x_len+1,0)</f>
        <v>44515</v>
      </c>
      <c r="L787" s="366">
        <f t="shared" si="303"/>
        <v>44515</v>
      </c>
      <c r="M787" s="366">
        <f t="shared" si="303"/>
        <v>44515</v>
      </c>
      <c r="N787" s="394"/>
      <c r="O787" s="699">
        <f t="shared" ref="O787:Q789" si="304">MIN(363,INT((K787 - DATE(YEAR(K787),1,1))))+364*(YEAR(K787)-i_startyear)</f>
        <v>1046</v>
      </c>
      <c r="P787" s="699">
        <f t="shared" si="304"/>
        <v>1046</v>
      </c>
      <c r="Q787" s="699">
        <f t="shared" si="304"/>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outlineLevel="3" x14ac:dyDescent="0.25">
      <c r="A788" s="250"/>
      <c r="B788" s="259"/>
      <c r="C788" s="252">
        <f t="shared" si="302"/>
        <v>4</v>
      </c>
      <c r="D788" s="275"/>
      <c r="E788" s="330">
        <v>1</v>
      </c>
      <c r="F788" s="330"/>
      <c r="G788" s="275"/>
      <c r="H788" s="296" t="str">
        <f>H$249</f>
        <v>Win</v>
      </c>
      <c r="I788" s="407">
        <v>2</v>
      </c>
      <c r="J788" s="407"/>
      <c r="K788" s="366">
        <f t="shared" si="303"/>
        <v>44533</v>
      </c>
      <c r="L788" s="366">
        <f t="shared" si="303"/>
        <v>44533</v>
      </c>
      <c r="M788" s="366">
        <f t="shared" si="303"/>
        <v>44533</v>
      </c>
      <c r="N788" s="280"/>
      <c r="O788" s="699">
        <f t="shared" si="304"/>
        <v>1064</v>
      </c>
      <c r="P788" s="699">
        <f t="shared" si="304"/>
        <v>1064</v>
      </c>
      <c r="Q788" s="699">
        <f t="shared" si="304"/>
        <v>1064</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outlineLevel="3" x14ac:dyDescent="0.25">
      <c r="A789" s="250"/>
      <c r="B789" s="259"/>
      <c r="C789" s="252">
        <f t="shared" si="302"/>
        <v>4</v>
      </c>
      <c r="D789" s="275"/>
      <c r="E789" s="330">
        <v>2</v>
      </c>
      <c r="F789" s="330"/>
      <c r="G789" s="275"/>
      <c r="H789" s="296" t="str">
        <f>H$250</f>
        <v>Spr</v>
      </c>
      <c r="I789" s="407">
        <v>2</v>
      </c>
      <c r="J789" s="407"/>
      <c r="K789" s="366">
        <f t="shared" si="303"/>
        <v>44576</v>
      </c>
      <c r="L789" s="366">
        <f t="shared" si="303"/>
        <v>44576</v>
      </c>
      <c r="M789" s="366">
        <f t="shared" si="303"/>
        <v>44576</v>
      </c>
      <c r="N789" s="280"/>
      <c r="O789" s="699">
        <f t="shared" si="304"/>
        <v>1106</v>
      </c>
      <c r="P789" s="699">
        <f t="shared" si="304"/>
        <v>1106</v>
      </c>
      <c r="Q789" s="699">
        <f t="shared" si="304"/>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outlineLevel="3" x14ac:dyDescent="0.25">
      <c r="A790" s="250"/>
      <c r="B790" s="259"/>
      <c r="C790" s="252">
        <f t="shared" si="302"/>
        <v>4</v>
      </c>
      <c r="D790" s="275"/>
      <c r="E790" s="330"/>
      <c r="F790" s="330"/>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outlineLevel="3" x14ac:dyDescent="0.25">
      <c r="A791" s="250"/>
      <c r="B791" s="259"/>
      <c r="C791" s="252">
        <f t="shared" si="302"/>
        <v>4</v>
      </c>
      <c r="D791" s="275"/>
      <c r="E791" s="330"/>
      <c r="F791" s="330"/>
      <c r="G791" s="275"/>
      <c r="H791" s="280"/>
      <c r="I791" s="303" t="s">
        <v>606</v>
      </c>
      <c r="J791" s="302"/>
      <c r="K791" s="303" t="s">
        <v>607</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outlineLevel="3" x14ac:dyDescent="0.25">
      <c r="A792" s="250"/>
      <c r="B792" s="259"/>
      <c r="C792" s="252">
        <f t="shared" si="302"/>
        <v>4</v>
      </c>
      <c r="D792" s="275"/>
      <c r="E792" s="330">
        <v>0</v>
      </c>
      <c r="F792" s="330"/>
      <c r="G792" s="275"/>
      <c r="H792" s="296" t="str">
        <f>H$248</f>
        <v>Aut</v>
      </c>
      <c r="I792" s="407">
        <v>5</v>
      </c>
      <c r="J792" s="407"/>
      <c r="K792" s="366">
        <f t="shared" ref="K792:M794" si="305">INDEX($K$676:$M$747,($E792*i_s_len+$I792)*i_x_len+1,0)</f>
        <v>45611</v>
      </c>
      <c r="L792" s="366">
        <f t="shared" si="305"/>
        <v>45611</v>
      </c>
      <c r="M792" s="366">
        <f t="shared" si="305"/>
        <v>45611</v>
      </c>
      <c r="N792" s="280"/>
      <c r="O792" s="699">
        <f t="shared" ref="O792:Q794" si="306">MIN(363,INT((K792 - DATE(YEAR(K792),1,1))))+364*(YEAR(K792)-i_startyear)</f>
        <v>2139</v>
      </c>
      <c r="P792" s="699">
        <f t="shared" si="306"/>
        <v>2139</v>
      </c>
      <c r="Q792" s="699">
        <f t="shared" si="306"/>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outlineLevel="3" x14ac:dyDescent="0.25">
      <c r="A793" s="250"/>
      <c r="B793" s="259"/>
      <c r="C793" s="252">
        <f t="shared" si="302"/>
        <v>4</v>
      </c>
      <c r="D793" s="275"/>
      <c r="E793" s="330">
        <v>1</v>
      </c>
      <c r="F793" s="330"/>
      <c r="G793" s="275"/>
      <c r="H793" s="296" t="str">
        <f>H$249</f>
        <v>Win</v>
      </c>
      <c r="I793" s="407">
        <v>5</v>
      </c>
      <c r="J793" s="407"/>
      <c r="K793" s="366">
        <f t="shared" si="305"/>
        <v>45629</v>
      </c>
      <c r="L793" s="366">
        <f t="shared" si="305"/>
        <v>45629</v>
      </c>
      <c r="M793" s="366">
        <f t="shared" si="305"/>
        <v>45629</v>
      </c>
      <c r="N793" s="280"/>
      <c r="O793" s="699">
        <f t="shared" si="306"/>
        <v>2157</v>
      </c>
      <c r="P793" s="699">
        <f t="shared" si="306"/>
        <v>2157</v>
      </c>
      <c r="Q793" s="699">
        <f t="shared" si="306"/>
        <v>2157</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outlineLevel="3" x14ac:dyDescent="0.25">
      <c r="A794" s="250"/>
      <c r="B794" s="259"/>
      <c r="C794" s="252">
        <f t="shared" si="302"/>
        <v>4</v>
      </c>
      <c r="D794" s="275"/>
      <c r="E794" s="330">
        <v>2</v>
      </c>
      <c r="F794" s="330"/>
      <c r="G794" s="275"/>
      <c r="H794" s="296" t="str">
        <f>H$250</f>
        <v>Spr</v>
      </c>
      <c r="I794" s="407">
        <v>5</v>
      </c>
      <c r="J794" s="407"/>
      <c r="K794" s="366">
        <f t="shared" si="305"/>
        <v>45672</v>
      </c>
      <c r="L794" s="366">
        <f t="shared" si="305"/>
        <v>45672</v>
      </c>
      <c r="M794" s="366">
        <f t="shared" si="305"/>
        <v>45672</v>
      </c>
      <c r="N794" s="280"/>
      <c r="O794" s="699">
        <f t="shared" si="306"/>
        <v>2198</v>
      </c>
      <c r="P794" s="699">
        <f t="shared" si="306"/>
        <v>2198</v>
      </c>
      <c r="Q794" s="699">
        <f t="shared" si="306"/>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outlineLevel="3" x14ac:dyDescent="0.25">
      <c r="A795" s="250"/>
      <c r="B795" s="259"/>
      <c r="C795" s="252">
        <f t="shared" si="302"/>
        <v>4</v>
      </c>
      <c r="D795" s="275"/>
      <c r="E795" s="330"/>
      <c r="F795" s="330"/>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outlineLevel="3" x14ac:dyDescent="0.25">
      <c r="A796" s="250"/>
      <c r="B796" s="259"/>
      <c r="C796" s="252">
        <f t="shared" si="302"/>
        <v>4</v>
      </c>
      <c r="D796" s="275"/>
      <c r="E796" s="330"/>
      <c r="F796" s="330"/>
      <c r="G796" s="275"/>
      <c r="H796" s="280"/>
      <c r="I796" s="280"/>
      <c r="J796" s="280"/>
      <c r="K796" s="303" t="s">
        <v>720</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outlineLevel="3" x14ac:dyDescent="0.25">
      <c r="A797" s="250"/>
      <c r="B797" s="259"/>
      <c r="C797" s="252">
        <f t="shared" si="302"/>
        <v>4</v>
      </c>
      <c r="D797" s="275"/>
      <c r="E797" s="330"/>
      <c r="F797" s="330"/>
      <c r="G797" s="275"/>
      <c r="H797" s="296" t="str">
        <f>H$248</f>
        <v>Aut</v>
      </c>
      <c r="I797" s="280"/>
      <c r="J797" s="280"/>
      <c r="K797" s="466">
        <v>1550</v>
      </c>
      <c r="L797" s="466">
        <v>1550</v>
      </c>
      <c r="M797" s="466">
        <v>1550</v>
      </c>
      <c r="N797" s="280"/>
      <c r="O797" s="280" t="s">
        <v>730</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outlineLevel="3" x14ac:dyDescent="0.25">
      <c r="A798" s="250"/>
      <c r="B798" s="259"/>
      <c r="C798" s="252">
        <f t="shared" si="302"/>
        <v>4</v>
      </c>
      <c r="D798" s="275"/>
      <c r="E798" s="330"/>
      <c r="F798" s="330"/>
      <c r="G798" s="275"/>
      <c r="H798" s="296" t="str">
        <f>H$249</f>
        <v>Win</v>
      </c>
      <c r="I798" s="280"/>
      <c r="J798" s="280"/>
      <c r="K798" s="466">
        <v>1550</v>
      </c>
      <c r="L798" s="466">
        <v>1550</v>
      </c>
      <c r="M798" s="466">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outlineLevel="3" x14ac:dyDescent="0.25">
      <c r="A799" s="250"/>
      <c r="B799" s="259"/>
      <c r="C799" s="252">
        <f t="shared" si="302"/>
        <v>4</v>
      </c>
      <c r="D799" s="275"/>
      <c r="E799" s="330"/>
      <c r="F799" s="330"/>
      <c r="G799" s="275"/>
      <c r="H799" s="296" t="str">
        <f>H$250</f>
        <v>Spr</v>
      </c>
      <c r="I799" s="280"/>
      <c r="J799" s="280"/>
      <c r="K799" s="466">
        <v>1550</v>
      </c>
      <c r="L799" s="466">
        <v>1550</v>
      </c>
      <c r="M799" s="466">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outlineLevel="3" x14ac:dyDescent="0.25">
      <c r="A800" s="250"/>
      <c r="B800" s="259"/>
      <c r="C800" s="252">
        <f t="shared" si="302"/>
        <v>4</v>
      </c>
      <c r="D800" s="275"/>
      <c r="E800" s="330"/>
      <c r="F800" s="330"/>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outlineLevel="3" x14ac:dyDescent="0.25">
      <c r="A801" s="250"/>
      <c r="B801" s="259"/>
      <c r="C801" s="252">
        <f t="shared" si="302"/>
        <v>4</v>
      </c>
      <c r="D801" s="275"/>
      <c r="E801" s="330"/>
      <c r="F801" s="330"/>
      <c r="G801" s="275"/>
      <c r="H801" s="280"/>
      <c r="I801" s="280"/>
      <c r="J801" s="280"/>
      <c r="K801" s="303" t="s">
        <v>608</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outlineLevel="3" x14ac:dyDescent="0.25">
      <c r="A802" s="250"/>
      <c r="B802" s="259"/>
      <c r="C802" s="252">
        <f t="shared" si="302"/>
        <v>4</v>
      </c>
      <c r="D802" s="275"/>
      <c r="E802" s="330"/>
      <c r="F802" s="330"/>
      <c r="G802" s="275"/>
      <c r="H802" s="296" t="str">
        <f>H$248</f>
        <v>Aut</v>
      </c>
      <c r="I802" s="280"/>
      <c r="J802" s="280"/>
      <c r="K802" s="408">
        <f>(K792-K787)/30.5</f>
        <v>35.934426229508198</v>
      </c>
      <c r="L802" s="408">
        <f>(L792-L787)/30.5</f>
        <v>35.934426229508198</v>
      </c>
      <c r="M802" s="408">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outlineLevel="3" x14ac:dyDescent="0.25">
      <c r="A803" s="250"/>
      <c r="B803" s="259"/>
      <c r="C803" s="252">
        <f t="shared" si="302"/>
        <v>4</v>
      </c>
      <c r="D803" s="275"/>
      <c r="E803" s="330"/>
      <c r="F803" s="330"/>
      <c r="G803" s="275"/>
      <c r="H803" s="296" t="str">
        <f>H$249</f>
        <v>Win</v>
      </c>
      <c r="I803" s="280"/>
      <c r="J803" s="280"/>
      <c r="K803" s="408">
        <f t="shared" ref="K803:M804" si="307">(K793-K788)/30.5</f>
        <v>35.934426229508198</v>
      </c>
      <c r="L803" s="408">
        <f t="shared" si="307"/>
        <v>35.934426229508198</v>
      </c>
      <c r="M803" s="408">
        <f t="shared" si="307"/>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outlineLevel="3" x14ac:dyDescent="0.25">
      <c r="A804" s="250"/>
      <c r="B804" s="259"/>
      <c r="C804" s="252">
        <f t="shared" si="302"/>
        <v>4</v>
      </c>
      <c r="D804" s="275"/>
      <c r="E804" s="330"/>
      <c r="F804" s="330"/>
      <c r="G804" s="275"/>
      <c r="H804" s="296" t="str">
        <f>H$250</f>
        <v>Spr</v>
      </c>
      <c r="I804" s="280"/>
      <c r="J804" s="280"/>
      <c r="K804" s="408">
        <f t="shared" si="307"/>
        <v>35.934426229508198</v>
      </c>
      <c r="L804" s="408">
        <f t="shared" si="307"/>
        <v>35.934426229508198</v>
      </c>
      <c r="M804" s="408">
        <f t="shared" si="307"/>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0999999999999996" customHeight="1" outlineLevel="2" x14ac:dyDescent="0.2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395</v>
      </c>
      <c r="AR805" s="262"/>
      <c r="AS805" s="250"/>
      <c r="AT805" s="250"/>
      <c r="AU805" s="250"/>
    </row>
    <row r="806" spans="1:47" ht="5.0999999999999996" customHeight="1" outlineLevel="2" x14ac:dyDescent="0.2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0999999999999996" customHeight="1" outlineLevel="1" x14ac:dyDescent="0.2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116</v>
      </c>
      <c r="AS807" s="250"/>
      <c r="AT807" s="250"/>
      <c r="AU807" s="250"/>
    </row>
    <row r="808" spans="1:47" ht="5.0999999999999996" customHeight="1" x14ac:dyDescent="0.2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2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2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0999999999999996" customHeight="1" thickBot="1" x14ac:dyDescent="0.3">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0999999999999996" customHeight="1" outlineLevel="1" x14ac:dyDescent="0.2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outlineLevel="4" x14ac:dyDescent="0.2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00000000000001" customHeight="1" x14ac:dyDescent="0.25">
      <c r="A814" s="250"/>
      <c r="B814" s="259"/>
      <c r="C814" s="252">
        <v>1.02</v>
      </c>
      <c r="D814" s="263"/>
      <c r="E814" s="323" t="s">
        <v>383</v>
      </c>
      <c r="F814" s="324"/>
      <c r="G814" s="264"/>
      <c r="H814" s="613"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4"/>
      <c r="AB814" s="404"/>
      <c r="AC814" s="404"/>
      <c r="AD814" s="291"/>
      <c r="AE814" s="291"/>
      <c r="AF814" s="291"/>
      <c r="AG814" s="291"/>
      <c r="AH814" s="291"/>
      <c r="AI814" s="291"/>
      <c r="AJ814" s="291"/>
      <c r="AK814" s="291"/>
      <c r="AL814" s="291"/>
      <c r="AM814" s="291"/>
      <c r="AN814" s="291"/>
      <c r="AO814" s="291"/>
      <c r="AP814" s="291"/>
      <c r="AQ814" s="326"/>
      <c r="AR814" s="262"/>
      <c r="AS814" s="250"/>
      <c r="AT814" s="250"/>
      <c r="AU814" s="250"/>
    </row>
    <row r="815" spans="1:47" ht="37.5" outlineLevel="1" x14ac:dyDescent="0.25">
      <c r="A815" s="250"/>
      <c r="B815" s="259"/>
      <c r="C815" s="252">
        <f>INT($C$814)+1.02</f>
        <v>2.02</v>
      </c>
      <c r="D815" s="263"/>
      <c r="E815" s="323" t="s">
        <v>385</v>
      </c>
      <c r="F815" s="327">
        <v>1</v>
      </c>
      <c r="G815" s="268"/>
      <c r="H815" s="409" t="s">
        <v>609</v>
      </c>
      <c r="I815" s="270"/>
      <c r="J815" s="270"/>
      <c r="K815" s="270"/>
      <c r="L815" s="270"/>
      <c r="M815" s="270"/>
      <c r="N815" s="270"/>
      <c r="O815" s="270"/>
      <c r="P815" s="270"/>
      <c r="Q815" s="270"/>
      <c r="R815" s="270"/>
      <c r="S815" s="270"/>
      <c r="T815" s="270"/>
      <c r="U815" s="270"/>
      <c r="V815" s="270"/>
      <c r="W815" s="270"/>
      <c r="X815" s="270"/>
      <c r="Y815" s="270"/>
      <c r="Z815" s="270"/>
      <c r="AA815" s="405"/>
      <c r="AB815" s="405"/>
      <c r="AC815" s="405"/>
      <c r="AD815" s="270"/>
      <c r="AE815" s="270"/>
      <c r="AF815" s="270"/>
      <c r="AG815" s="270"/>
      <c r="AH815" s="270"/>
      <c r="AI815" s="270"/>
      <c r="AJ815" s="270"/>
      <c r="AK815" s="270"/>
      <c r="AL815" s="270"/>
      <c r="AM815" s="270"/>
      <c r="AN815" s="270"/>
      <c r="AO815" s="270"/>
      <c r="AP815" s="270"/>
      <c r="AQ815" s="329"/>
      <c r="AR815" s="262"/>
      <c r="AS815" s="250"/>
      <c r="AT815" s="250"/>
      <c r="AU815" s="250"/>
    </row>
    <row r="816" spans="1:47" ht="5.0999999999999996" customHeight="1" outlineLevel="2" x14ac:dyDescent="0.2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25">
      <c r="A817" s="250"/>
      <c r="B817" s="259"/>
      <c r="C817" s="252">
        <f>INT($C$814)+2</f>
        <v>3</v>
      </c>
      <c r="D817" s="260"/>
      <c r="E817" s="330"/>
      <c r="F817" s="330"/>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25">
      <c r="A818" s="250"/>
      <c r="B818" s="259"/>
      <c r="C818" s="252">
        <f>INT($C$814)+2</f>
        <v>3</v>
      </c>
      <c r="D818" s="260"/>
      <c r="E818" s="330"/>
      <c r="F818" s="330"/>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25">
      <c r="A819" s="250"/>
      <c r="B819" s="259"/>
      <c r="C819" s="252">
        <f>INT($C$814)+2</f>
        <v>3</v>
      </c>
      <c r="D819" s="260"/>
      <c r="E819" s="330"/>
      <c r="F819" s="330"/>
      <c r="G819" s="260"/>
      <c r="H819" s="274"/>
      <c r="I819" s="274"/>
      <c r="J819" s="274"/>
      <c r="K819" s="331" t="s">
        <v>428</v>
      </c>
      <c r="L819" s="331"/>
      <c r="M819" s="331"/>
      <c r="N819" s="331"/>
      <c r="O819" s="331" t="str">
        <f>K819</f>
        <v>Offspring</v>
      </c>
      <c r="P819" s="331"/>
      <c r="Q819" s="331"/>
      <c r="R819" s="331"/>
      <c r="S819" s="331" t="str">
        <f>O819</f>
        <v>Offspring</v>
      </c>
      <c r="T819" s="331"/>
      <c r="U819" s="331"/>
      <c r="V819" s="331"/>
      <c r="W819" s="274"/>
      <c r="X819" s="274"/>
      <c r="Y819" s="331" t="str">
        <f>K819</f>
        <v>Offspring</v>
      </c>
      <c r="Z819" s="331"/>
      <c r="AA819" s="331"/>
      <c r="AB819" s="331"/>
      <c r="AC819" s="331" t="str">
        <f>O819</f>
        <v>Offspring</v>
      </c>
      <c r="AD819" s="331"/>
      <c r="AE819" s="331"/>
      <c r="AF819" s="331"/>
      <c r="AG819" s="331"/>
      <c r="AH819" s="331"/>
      <c r="AI819" s="331"/>
      <c r="AJ819" s="331"/>
      <c r="AK819" s="331"/>
      <c r="AL819" s="331"/>
      <c r="AM819" s="331"/>
      <c r="AN819" s="331"/>
      <c r="AO819" s="331"/>
      <c r="AP819" s="331"/>
      <c r="AQ819" s="260"/>
      <c r="AR819" s="262"/>
      <c r="AS819" s="250"/>
      <c r="AT819" s="250"/>
      <c r="AU819" s="250"/>
    </row>
    <row r="820" spans="1:47" outlineLevel="2" x14ac:dyDescent="0.25">
      <c r="A820" s="250"/>
      <c r="B820" s="259"/>
      <c r="C820" s="252">
        <f>INT($C$814)+2</f>
        <v>3</v>
      </c>
      <c r="D820" s="260"/>
      <c r="E820" s="330"/>
      <c r="F820" s="330"/>
      <c r="G820" s="260"/>
      <c r="H820" s="274"/>
      <c r="I820" s="274"/>
      <c r="J820" s="274"/>
      <c r="K820" s="320" t="s">
        <v>491</v>
      </c>
      <c r="L820" s="320" t="s">
        <v>492</v>
      </c>
      <c r="M820" s="320" t="s">
        <v>493</v>
      </c>
      <c r="N820" s="320" t="s">
        <v>494</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8">L820</f>
        <v>BBM</v>
      </c>
      <c r="AA820" s="274" t="str">
        <f t="shared" si="308"/>
        <v>BBT</v>
      </c>
      <c r="AB820" s="274" t="str">
        <f t="shared" si="308"/>
        <v>BMT</v>
      </c>
      <c r="AC820" s="274" t="str">
        <f t="shared" si="308"/>
        <v>BBB</v>
      </c>
      <c r="AD820" s="274" t="str">
        <f t="shared" si="308"/>
        <v>BBM</v>
      </c>
      <c r="AE820" s="274" t="str">
        <f t="shared" si="308"/>
        <v>BBT</v>
      </c>
      <c r="AF820" s="274" t="str">
        <f t="shared" si="308"/>
        <v>BMT</v>
      </c>
      <c r="AG820" s="274"/>
      <c r="AH820" s="274"/>
      <c r="AI820" s="274"/>
      <c r="AJ820" s="274"/>
      <c r="AK820" s="274"/>
      <c r="AL820" s="274"/>
      <c r="AM820" s="274"/>
      <c r="AN820" s="274"/>
      <c r="AO820" s="274"/>
      <c r="AP820" s="274"/>
      <c r="AQ820" s="260"/>
      <c r="AR820" s="262"/>
      <c r="AS820" s="250"/>
      <c r="AT820" s="250"/>
      <c r="AU820" s="250"/>
    </row>
    <row r="821" spans="1:47" ht="11.85" customHeight="1" outlineLevel="2" x14ac:dyDescent="0.25">
      <c r="A821" s="250"/>
      <c r="B821" s="259" t="s">
        <v>388</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outlineLevel="4" x14ac:dyDescent="0.25">
      <c r="A822" s="250"/>
      <c r="B822" s="259"/>
      <c r="C822" s="252">
        <f>INT(MAX($C$833:$C$863))+1</f>
        <v>6</v>
      </c>
      <c r="D822" s="275"/>
      <c r="E822" s="330"/>
      <c r="F822" s="330"/>
      <c r="G822" s="275"/>
      <c r="H822" s="330"/>
      <c r="I822" s="330"/>
      <c r="J822" s="330"/>
      <c r="K822" s="330"/>
      <c r="L822" s="330"/>
      <c r="M822" s="330"/>
      <c r="N822" s="330"/>
      <c r="O822" s="330"/>
      <c r="P822" s="330"/>
      <c r="Q822" s="330"/>
      <c r="R822" s="330"/>
      <c r="S822" s="330"/>
      <c r="T822" s="330"/>
      <c r="U822" s="330"/>
      <c r="V822" s="330"/>
      <c r="W822" s="330"/>
      <c r="X822" s="330"/>
      <c r="Y822" s="330"/>
      <c r="Z822" s="330"/>
      <c r="AA822" s="330"/>
      <c r="AB822" s="330"/>
      <c r="AC822" s="330"/>
      <c r="AD822" s="330"/>
      <c r="AE822" s="330"/>
      <c r="AF822" s="330"/>
      <c r="AG822" s="330"/>
      <c r="AH822" s="330"/>
      <c r="AI822" s="330"/>
      <c r="AJ822" s="330"/>
      <c r="AK822" s="330"/>
      <c r="AL822" s="330"/>
      <c r="AM822" s="330"/>
      <c r="AN822" s="330"/>
      <c r="AO822" s="330"/>
      <c r="AP822" s="330"/>
      <c r="AQ822" s="275"/>
      <c r="AR822" s="262"/>
      <c r="AS822" s="250"/>
      <c r="AT822" s="250"/>
      <c r="AU822" s="250"/>
    </row>
    <row r="823" spans="1:47" outlineLevel="4" x14ac:dyDescent="0.25">
      <c r="A823" s="250"/>
      <c r="B823" s="259" t="s">
        <v>389</v>
      </c>
      <c r="C823" s="252">
        <f>INT(MAX($C$833:$C$863))+1</f>
        <v>6</v>
      </c>
      <c r="D823" s="275" t="s">
        <v>390</v>
      </c>
      <c r="E823" s="330"/>
      <c r="F823" s="330"/>
      <c r="G823" s="275"/>
      <c r="H823" s="330"/>
      <c r="I823" s="330"/>
      <c r="J823" s="330"/>
      <c r="K823" s="330"/>
      <c r="L823" s="330"/>
      <c r="M823" s="330"/>
      <c r="N823" s="330"/>
      <c r="O823" s="330"/>
      <c r="P823" s="330"/>
      <c r="Q823" s="330"/>
      <c r="R823" s="330"/>
      <c r="S823" s="330"/>
      <c r="T823" s="330"/>
      <c r="U823" s="330"/>
      <c r="V823" s="330"/>
      <c r="W823" s="330"/>
      <c r="X823" s="330"/>
      <c r="Y823" s="330"/>
      <c r="Z823" s="330"/>
      <c r="AA823" s="330"/>
      <c r="AB823" s="330"/>
      <c r="AC823" s="330"/>
      <c r="AD823" s="330"/>
      <c r="AE823" s="330"/>
      <c r="AF823" s="330"/>
      <c r="AG823" s="330"/>
      <c r="AH823" s="330"/>
      <c r="AI823" s="330"/>
      <c r="AJ823" s="330"/>
      <c r="AK823" s="330"/>
      <c r="AL823" s="330"/>
      <c r="AM823" s="330"/>
      <c r="AN823" s="330"/>
      <c r="AO823" s="330"/>
      <c r="AP823" s="330"/>
      <c r="AQ823" s="275"/>
      <c r="AR823" s="262"/>
      <c r="AS823" s="250"/>
      <c r="AT823" s="250"/>
      <c r="AU823" s="250"/>
    </row>
    <row r="824" spans="1:47" outlineLevel="1" x14ac:dyDescent="0.25">
      <c r="A824" s="250"/>
      <c r="B824" s="259"/>
      <c r="C824" s="252">
        <f>INT($C$814)+1</f>
        <v>2</v>
      </c>
      <c r="D824" s="275"/>
      <c r="E824" s="330"/>
      <c r="F824" s="330"/>
      <c r="G824" s="275"/>
      <c r="H824" s="333" t="s">
        <v>610</v>
      </c>
      <c r="I824" s="293"/>
      <c r="J824" s="265"/>
      <c r="K824" s="265"/>
      <c r="L824" s="265"/>
      <c r="M824" s="265"/>
      <c r="N824" s="265"/>
      <c r="O824" s="265"/>
      <c r="P824" s="265"/>
      <c r="Q824" s="265"/>
      <c r="R824" s="265"/>
      <c r="S824" s="265"/>
      <c r="T824" s="265"/>
      <c r="U824" s="265"/>
      <c r="V824" s="265"/>
      <c r="W824" s="265"/>
      <c r="X824" s="265"/>
      <c r="Y824" s="322"/>
      <c r="Z824" s="322"/>
      <c r="AA824" s="322"/>
      <c r="AB824" s="322"/>
      <c r="AC824" s="322"/>
      <c r="AD824" s="322"/>
      <c r="AE824" s="322"/>
      <c r="AF824" s="322"/>
      <c r="AG824" s="322"/>
      <c r="AH824" s="322"/>
      <c r="AI824" s="322"/>
      <c r="AJ824" s="322"/>
      <c r="AK824" s="322"/>
      <c r="AL824" s="322"/>
      <c r="AM824" s="322"/>
      <c r="AN824" s="322"/>
      <c r="AO824" s="322"/>
      <c r="AP824" s="322"/>
      <c r="AQ824" s="275"/>
      <c r="AR824" s="262"/>
      <c r="AS824" s="250"/>
      <c r="AT824" s="250"/>
      <c r="AU824" s="250"/>
    </row>
    <row r="825" spans="1:47" ht="5.0999999999999996" customHeight="1" outlineLevel="3" x14ac:dyDescent="0.25">
      <c r="A825" s="250"/>
      <c r="B825" s="259"/>
      <c r="C825" s="252">
        <f>INT($C$814)+3.005</f>
        <v>4.0049999999999999</v>
      </c>
      <c r="D825" s="275" t="s">
        <v>391</v>
      </c>
      <c r="E825" s="275"/>
      <c r="F825" s="275"/>
      <c r="G825" s="275"/>
      <c r="H825" s="334"/>
      <c r="I825" s="334"/>
      <c r="J825" s="334"/>
      <c r="K825" s="334"/>
      <c r="L825" s="334"/>
      <c r="M825" s="334"/>
      <c r="N825" s="334"/>
      <c r="O825" s="334"/>
      <c r="P825" s="334"/>
      <c r="Q825" s="334"/>
      <c r="R825" s="334"/>
      <c r="S825" s="334"/>
      <c r="T825" s="334"/>
      <c r="U825" s="334"/>
      <c r="V825" s="334"/>
      <c r="W825" s="334"/>
      <c r="X825" s="334"/>
      <c r="Y825" s="334"/>
      <c r="Z825" s="334"/>
      <c r="AA825" s="334"/>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25">
      <c r="A826" s="250"/>
      <c r="B826" s="259"/>
      <c r="C826" s="252">
        <f>INT($C$814)+2</f>
        <v>3</v>
      </c>
      <c r="D826" s="275"/>
      <c r="E826" s="330"/>
      <c r="F826" s="330"/>
      <c r="G826" s="275"/>
      <c r="H826" s="557" t="s">
        <v>1015</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x14ac:dyDescent="0.25">
      <c r="A827" s="250"/>
      <c r="B827" s="259"/>
      <c r="C827" s="252">
        <f>INT($C$814)+2</f>
        <v>3</v>
      </c>
      <c r="D827" s="275"/>
      <c r="E827" s="330"/>
      <c r="F827" s="330"/>
      <c r="G827" s="275"/>
      <c r="H827" s="376"/>
      <c r="I827" s="411" t="s">
        <v>612</v>
      </c>
      <c r="J827" s="376" t="s">
        <v>613</v>
      </c>
      <c r="K827" s="344"/>
      <c r="L827" s="344"/>
      <c r="M827" s="344"/>
      <c r="N827" s="344"/>
      <c r="O827" s="344"/>
      <c r="P827" s="344"/>
      <c r="Q827" s="344"/>
      <c r="R827" s="344"/>
      <c r="S827" s="344"/>
      <c r="T827" s="344"/>
      <c r="U827" s="344"/>
      <c r="V827" s="344"/>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outlineLevel="4" x14ac:dyDescent="0.25">
      <c r="A828" s="250"/>
      <c r="B828" s="259"/>
      <c r="C828" s="252">
        <f>INT($C$814)+4</f>
        <v>5</v>
      </c>
      <c r="D828" s="275"/>
      <c r="E828" s="330"/>
      <c r="F828" s="330"/>
      <c r="G828" s="275"/>
      <c r="H828" s="412"/>
      <c r="I828" s="413">
        <v>0</v>
      </c>
      <c r="J828" s="413" t="s">
        <v>615</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4"/>
      <c r="AI828" s="414"/>
      <c r="AJ828" s="414"/>
      <c r="AK828" s="414"/>
      <c r="AL828" s="414"/>
      <c r="AM828" s="414"/>
      <c r="AN828" s="414"/>
      <c r="AO828" s="414"/>
      <c r="AP828" s="414"/>
      <c r="AQ828" s="275"/>
      <c r="AR828" s="262"/>
      <c r="AS828" s="250"/>
      <c r="AT828" s="250"/>
      <c r="AU828" s="250"/>
    </row>
    <row r="829" spans="1:47" outlineLevel="4" x14ac:dyDescent="0.25">
      <c r="A829" s="250"/>
      <c r="B829" s="259"/>
      <c r="C829" s="252">
        <f>INT($C$814)+4</f>
        <v>5</v>
      </c>
      <c r="D829" s="275"/>
      <c r="E829" s="330"/>
      <c r="F829" s="330"/>
      <c r="G829" s="275"/>
      <c r="H829" s="296"/>
      <c r="I829" s="302">
        <v>1</v>
      </c>
      <c r="J829" s="296" t="s">
        <v>616</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4"/>
      <c r="AI829" s="414"/>
      <c r="AJ829" s="414"/>
      <c r="AK829" s="414"/>
      <c r="AL829" s="414"/>
      <c r="AM829" s="414"/>
      <c r="AN829" s="414"/>
      <c r="AO829" s="414"/>
      <c r="AP829" s="414"/>
      <c r="AQ829" s="275"/>
      <c r="AR829" s="262"/>
      <c r="AS829" s="250"/>
      <c r="AT829" s="250"/>
      <c r="AU829" s="250"/>
    </row>
    <row r="830" spans="1:47" outlineLevel="4" x14ac:dyDescent="0.25">
      <c r="A830" s="250"/>
      <c r="B830" s="259"/>
      <c r="C830" s="252">
        <f>INT($C$814)+4</f>
        <v>5</v>
      </c>
      <c r="D830" s="275"/>
      <c r="E830" s="330"/>
      <c r="F830" s="330"/>
      <c r="G830" s="275"/>
      <c r="H830" s="296"/>
      <c r="I830" s="302">
        <v>2</v>
      </c>
      <c r="J830" s="296" t="s">
        <v>617</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4"/>
      <c r="AI830" s="414"/>
      <c r="AJ830" s="414"/>
      <c r="AK830" s="414"/>
      <c r="AL830" s="414"/>
      <c r="AM830" s="414"/>
      <c r="AN830" s="414"/>
      <c r="AO830" s="414"/>
      <c r="AP830" s="414"/>
      <c r="AQ830" s="275"/>
      <c r="AR830" s="262"/>
      <c r="AS830" s="250"/>
      <c r="AT830" s="250"/>
      <c r="AU830" s="250"/>
    </row>
    <row r="831" spans="1:47" ht="5.0999999999999996" customHeight="1" outlineLevel="2" x14ac:dyDescent="0.2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395</v>
      </c>
      <c r="AR831" s="262"/>
      <c r="AS831" s="250"/>
      <c r="AT831" s="250"/>
      <c r="AU831" s="250"/>
    </row>
    <row r="832" spans="1:47" outlineLevel="1" x14ac:dyDescent="0.25">
      <c r="A832" s="250"/>
      <c r="B832" s="259"/>
      <c r="C832" s="252">
        <f>INT($C$814)+1</f>
        <v>2</v>
      </c>
      <c r="D832" s="275"/>
      <c r="E832" s="330"/>
      <c r="F832" s="330"/>
      <c r="G832" s="275"/>
      <c r="H832" s="333" t="s">
        <v>618</v>
      </c>
      <c r="I832" s="293"/>
      <c r="J832" s="265"/>
      <c r="K832" s="265"/>
      <c r="L832" s="265"/>
      <c r="M832" s="265"/>
      <c r="N832" s="265"/>
      <c r="O832" s="265"/>
      <c r="P832" s="265"/>
      <c r="Q832" s="265"/>
      <c r="R832" s="265"/>
      <c r="S832" s="265"/>
      <c r="T832" s="265"/>
      <c r="U832" s="265"/>
      <c r="V832" s="265"/>
      <c r="W832" s="265"/>
      <c r="X832" s="265"/>
      <c r="Y832" s="322"/>
      <c r="Z832" s="322"/>
      <c r="AA832" s="322"/>
      <c r="AB832" s="322"/>
      <c r="AC832" s="322"/>
      <c r="AD832" s="322"/>
      <c r="AE832" s="322"/>
      <c r="AF832" s="322"/>
      <c r="AG832" s="322"/>
      <c r="AH832" s="322"/>
      <c r="AI832" s="322"/>
      <c r="AJ832" s="322"/>
      <c r="AK832" s="322"/>
      <c r="AL832" s="322"/>
      <c r="AM832" s="322"/>
      <c r="AN832" s="322"/>
      <c r="AO832" s="322"/>
      <c r="AP832" s="322"/>
      <c r="AQ832" s="275"/>
      <c r="AR832" s="262"/>
      <c r="AS832" s="250"/>
      <c r="AT832" s="250"/>
      <c r="AU832" s="250"/>
    </row>
    <row r="833" spans="1:47" ht="5.0999999999999996" customHeight="1" outlineLevel="3" x14ac:dyDescent="0.25">
      <c r="A833" s="250"/>
      <c r="B833" s="259"/>
      <c r="C833" s="252">
        <f>INT($C$814)+3.005</f>
        <v>4.0049999999999999</v>
      </c>
      <c r="D833" s="275" t="s">
        <v>391</v>
      </c>
      <c r="E833" s="275"/>
      <c r="F833" s="275"/>
      <c r="G833" s="275"/>
      <c r="H833" s="334"/>
      <c r="I833" s="334"/>
      <c r="J833" s="334"/>
      <c r="K833" s="334"/>
      <c r="L833" s="334"/>
      <c r="M833" s="334"/>
      <c r="N833" s="334"/>
      <c r="O833" s="334"/>
      <c r="P833" s="334"/>
      <c r="Q833" s="334"/>
      <c r="R833" s="334"/>
      <c r="S833" s="334"/>
      <c r="T833" s="334"/>
      <c r="U833" s="334"/>
      <c r="V833" s="334"/>
      <c r="W833" s="334"/>
      <c r="X833" s="334"/>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25">
      <c r="A834" s="250"/>
      <c r="B834" s="259"/>
      <c r="C834" s="252">
        <f>INT($C$814)+2</f>
        <v>3</v>
      </c>
      <c r="D834" s="275"/>
      <c r="E834" s="330"/>
      <c r="F834" s="330"/>
      <c r="G834" s="275"/>
      <c r="H834" s="557" t="s">
        <v>1014</v>
      </c>
      <c r="I834" s="280"/>
      <c r="J834" s="280"/>
      <c r="K834" s="296">
        <f>i_s_len</f>
        <v>8</v>
      </c>
      <c r="L834" s="283">
        <v>3</v>
      </c>
      <c r="M834" s="280"/>
      <c r="N834" s="281" t="s">
        <v>619</v>
      </c>
      <c r="O834" s="280"/>
      <c r="P834" s="280"/>
      <c r="Q834" s="280"/>
      <c r="R834" s="280"/>
      <c r="S834" s="280"/>
      <c r="T834" s="280"/>
      <c r="U834" s="280"/>
      <c r="V834" s="280"/>
      <c r="W834" s="280"/>
      <c r="X834" s="280"/>
      <c r="Y834" s="410" t="s">
        <v>611</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x14ac:dyDescent="0.25">
      <c r="A835" s="250"/>
      <c r="B835" s="259"/>
      <c r="C835" s="252">
        <f>INT($C$814)+2</f>
        <v>3</v>
      </c>
      <c r="D835" s="275"/>
      <c r="E835" s="330"/>
      <c r="F835" s="330"/>
      <c r="G835" s="275"/>
      <c r="H835" s="376" t="s">
        <v>620</v>
      </c>
      <c r="I835" s="376" t="s">
        <v>612</v>
      </c>
      <c r="J835" s="376" t="s">
        <v>613</v>
      </c>
      <c r="K835" s="344" t="s">
        <v>1103</v>
      </c>
      <c r="L835" s="344"/>
      <c r="M835" s="344"/>
      <c r="N835" s="344"/>
      <c r="O835" s="344" t="s">
        <v>614</v>
      </c>
      <c r="P835" s="344"/>
      <c r="Q835" s="344"/>
      <c r="R835" s="344"/>
      <c r="S835" s="280"/>
      <c r="T835" s="280"/>
      <c r="U835" s="280"/>
      <c r="V835" s="280"/>
      <c r="W835" s="280"/>
      <c r="X835" s="280"/>
      <c r="Y835" s="415" t="s">
        <v>1103</v>
      </c>
      <c r="Z835" s="415"/>
      <c r="AA835" s="415"/>
      <c r="AB835" s="415"/>
      <c r="AC835" s="415" t="s">
        <v>614</v>
      </c>
      <c r="AD835" s="415"/>
      <c r="AE835" s="415"/>
      <c r="AF835" s="415"/>
      <c r="AG835" s="280"/>
      <c r="AH835" s="280"/>
      <c r="AI835" s="280"/>
      <c r="AJ835" s="280"/>
      <c r="AK835" s="280"/>
      <c r="AL835" s="280"/>
      <c r="AM835" s="280"/>
      <c r="AN835" s="280"/>
      <c r="AO835" s="280"/>
      <c r="AP835" s="280"/>
      <c r="AQ835" s="275"/>
      <c r="AR835" s="262"/>
      <c r="AS835" s="250"/>
      <c r="AT835" s="250"/>
      <c r="AU835" s="250"/>
    </row>
    <row r="836" spans="1:47" outlineLevel="4" x14ac:dyDescent="0.25">
      <c r="A836" s="250"/>
      <c r="B836" s="259"/>
      <c r="C836" s="252">
        <f t="shared" ref="C836:C844" si="309">INT($C$814)+4</f>
        <v>5</v>
      </c>
      <c r="D836" s="275"/>
      <c r="E836" s="330"/>
      <c r="F836" s="330"/>
      <c r="G836" s="275"/>
      <c r="H836" s="412" t="s">
        <v>621</v>
      </c>
      <c r="I836" s="413">
        <v>0</v>
      </c>
      <c r="J836" s="413" t="s">
        <v>622</v>
      </c>
      <c r="K836" s="416"/>
      <c r="L836" s="416"/>
      <c r="M836" s="416"/>
      <c r="N836" s="416"/>
      <c r="O836" s="417"/>
      <c r="P836" s="417"/>
      <c r="Q836" s="417"/>
      <c r="R836" s="417"/>
      <c r="S836" s="669" t="s">
        <v>1012</v>
      </c>
      <c r="T836" s="280"/>
      <c r="U836" s="280"/>
      <c r="V836" s="280"/>
      <c r="W836" s="280"/>
      <c r="X836" s="280"/>
      <c r="Y836" s="418">
        <f>364*10</f>
        <v>3640</v>
      </c>
      <c r="Z836" s="418">
        <f t="shared" ref="Z836:AB844" si="310">364*10</f>
        <v>3640</v>
      </c>
      <c r="AA836" s="418">
        <f t="shared" si="310"/>
        <v>3640</v>
      </c>
      <c r="AB836" s="418">
        <f t="shared" si="310"/>
        <v>3640</v>
      </c>
      <c r="AC836" s="418">
        <v>10000</v>
      </c>
      <c r="AD836" s="418">
        <v>10000</v>
      </c>
      <c r="AE836" s="418">
        <v>10000</v>
      </c>
      <c r="AF836" s="418">
        <v>10000</v>
      </c>
      <c r="AG836" s="418"/>
      <c r="AH836" s="418"/>
      <c r="AI836" s="418"/>
      <c r="AJ836" s="418"/>
      <c r="AK836" s="418"/>
      <c r="AL836" s="418"/>
      <c r="AM836" s="418"/>
      <c r="AN836" s="418"/>
      <c r="AO836" s="738"/>
      <c r="AP836" s="738"/>
      <c r="AQ836" s="275"/>
      <c r="AR836" s="262"/>
      <c r="AS836" s="250"/>
      <c r="AT836" s="250"/>
      <c r="AU836" s="250"/>
    </row>
    <row r="837" spans="1:47" outlineLevel="4" x14ac:dyDescent="0.25">
      <c r="A837" s="250"/>
      <c r="B837" s="259"/>
      <c r="C837" s="252">
        <f t="shared" si="309"/>
        <v>5</v>
      </c>
      <c r="D837" s="275"/>
      <c r="E837" s="330"/>
      <c r="F837" s="330"/>
      <c r="G837" s="275"/>
      <c r="H837" s="296" t="s">
        <v>623</v>
      </c>
      <c r="I837" s="302"/>
      <c r="J837" s="296" t="s">
        <v>624</v>
      </c>
      <c r="K837" s="406"/>
      <c r="L837" s="406"/>
      <c r="M837" s="406"/>
      <c r="N837" s="406"/>
      <c r="O837" s="406"/>
      <c r="P837" s="406"/>
      <c r="Q837" s="406"/>
      <c r="R837" s="406"/>
      <c r="S837" s="280"/>
      <c r="T837" s="280"/>
      <c r="U837" s="280"/>
      <c r="V837" s="280"/>
      <c r="W837" s="280"/>
      <c r="X837" s="280"/>
      <c r="Y837" s="418">
        <f t="shared" ref="Y837:Y844" si="311">364*10</f>
        <v>3640</v>
      </c>
      <c r="Z837" s="418">
        <f t="shared" si="310"/>
        <v>3640</v>
      </c>
      <c r="AA837" s="418">
        <f t="shared" si="310"/>
        <v>3640</v>
      </c>
      <c r="AB837" s="418">
        <f t="shared" si="310"/>
        <v>3640</v>
      </c>
      <c r="AC837" s="418">
        <v>10000</v>
      </c>
      <c r="AD837" s="418">
        <v>10000</v>
      </c>
      <c r="AE837" s="418">
        <v>10000</v>
      </c>
      <c r="AF837" s="418">
        <v>10000</v>
      </c>
      <c r="AG837" s="414"/>
      <c r="AH837" s="414"/>
      <c r="AI837" s="414"/>
      <c r="AJ837" s="414"/>
      <c r="AK837" s="414"/>
      <c r="AL837" s="414"/>
      <c r="AM837" s="414"/>
      <c r="AN837" s="414"/>
      <c r="AO837" s="414"/>
      <c r="AP837" s="414"/>
      <c r="AQ837" s="275"/>
      <c r="AR837" s="262"/>
      <c r="AS837" s="250"/>
      <c r="AT837" s="250"/>
      <c r="AU837" s="250"/>
    </row>
    <row r="838" spans="1:47" outlineLevel="4" x14ac:dyDescent="0.25">
      <c r="A838" s="250"/>
      <c r="B838" s="259"/>
      <c r="C838" s="252">
        <f t="shared" si="309"/>
        <v>5</v>
      </c>
      <c r="D838" s="275"/>
      <c r="E838" s="330"/>
      <c r="F838" s="330"/>
      <c r="G838" s="275"/>
      <c r="H838" s="296" t="s">
        <v>625</v>
      </c>
      <c r="I838" s="302"/>
      <c r="J838" s="296" t="s">
        <v>624</v>
      </c>
      <c r="K838" s="406"/>
      <c r="L838" s="406"/>
      <c r="M838" s="406"/>
      <c r="N838" s="406"/>
      <c r="O838" s="406"/>
      <c r="P838" s="406"/>
      <c r="Q838" s="406"/>
      <c r="R838" s="406"/>
      <c r="S838" s="280"/>
      <c r="T838" s="280"/>
      <c r="U838" s="280"/>
      <c r="V838" s="280"/>
      <c r="W838" s="280"/>
      <c r="X838" s="280"/>
      <c r="Y838" s="418">
        <f t="shared" si="311"/>
        <v>3640</v>
      </c>
      <c r="Z838" s="418">
        <f t="shared" si="310"/>
        <v>3640</v>
      </c>
      <c r="AA838" s="418">
        <f t="shared" si="310"/>
        <v>3640</v>
      </c>
      <c r="AB838" s="418">
        <f t="shared" si="310"/>
        <v>3640</v>
      </c>
      <c r="AC838" s="418">
        <v>10000</v>
      </c>
      <c r="AD838" s="418">
        <v>10000</v>
      </c>
      <c r="AE838" s="418">
        <v>10000</v>
      </c>
      <c r="AF838" s="418">
        <v>10000</v>
      </c>
      <c r="AG838" s="414"/>
      <c r="AH838" s="414"/>
      <c r="AI838" s="414"/>
      <c r="AJ838" s="414"/>
      <c r="AK838" s="414"/>
      <c r="AL838" s="414"/>
      <c r="AM838" s="414"/>
      <c r="AN838" s="414"/>
      <c r="AO838" s="414"/>
      <c r="AP838" s="414"/>
      <c r="AQ838" s="275"/>
      <c r="AR838" s="262"/>
      <c r="AS838" s="250"/>
      <c r="AT838" s="250"/>
      <c r="AU838" s="250"/>
    </row>
    <row r="839" spans="1:47" outlineLevel="4" x14ac:dyDescent="0.25">
      <c r="A839" s="250"/>
      <c r="B839" s="259"/>
      <c r="C839" s="252">
        <f t="shared" si="309"/>
        <v>5</v>
      </c>
      <c r="D839" s="275"/>
      <c r="E839" s="330"/>
      <c r="F839" s="330"/>
      <c r="G839" s="275"/>
      <c r="H839" s="296">
        <v>3</v>
      </c>
      <c r="I839" s="302"/>
      <c r="J839" s="296" t="s">
        <v>624</v>
      </c>
      <c r="K839" s="406"/>
      <c r="L839" s="406"/>
      <c r="M839" s="406"/>
      <c r="N839" s="406"/>
      <c r="O839" s="406"/>
      <c r="P839" s="406"/>
      <c r="Q839" s="406"/>
      <c r="R839" s="406"/>
      <c r="S839" s="280"/>
      <c r="T839" s="280"/>
      <c r="U839" s="280"/>
      <c r="V839" s="280"/>
      <c r="W839" s="280"/>
      <c r="X839" s="280"/>
      <c r="Y839" s="418">
        <f t="shared" si="311"/>
        <v>3640</v>
      </c>
      <c r="Z839" s="418">
        <f t="shared" si="310"/>
        <v>3640</v>
      </c>
      <c r="AA839" s="418">
        <f t="shared" si="310"/>
        <v>3640</v>
      </c>
      <c r="AB839" s="418">
        <f t="shared" si="310"/>
        <v>3640</v>
      </c>
      <c r="AC839" s="418">
        <v>10000</v>
      </c>
      <c r="AD839" s="418">
        <v>10000</v>
      </c>
      <c r="AE839" s="418">
        <v>10000</v>
      </c>
      <c r="AF839" s="418">
        <v>10000</v>
      </c>
      <c r="AG839" s="414"/>
      <c r="AH839" s="414"/>
      <c r="AI839" s="414"/>
      <c r="AJ839" s="414"/>
      <c r="AK839" s="414"/>
      <c r="AL839" s="414"/>
      <c r="AM839" s="414"/>
      <c r="AN839" s="414"/>
      <c r="AO839" s="414"/>
      <c r="AP839" s="414"/>
      <c r="AQ839" s="275"/>
      <c r="AR839" s="262"/>
      <c r="AS839" s="250"/>
      <c r="AT839" s="250"/>
      <c r="AU839" s="250"/>
    </row>
    <row r="840" spans="1:47" outlineLevel="4" x14ac:dyDescent="0.25">
      <c r="A840" s="250"/>
      <c r="B840" s="259"/>
      <c r="C840" s="252">
        <f t="shared" si="309"/>
        <v>5</v>
      </c>
      <c r="D840" s="275"/>
      <c r="E840" s="330"/>
      <c r="F840" s="330"/>
      <c r="G840" s="275"/>
      <c r="H840" s="296">
        <v>4</v>
      </c>
      <c r="I840" s="302"/>
      <c r="J840" s="296" t="s">
        <v>624</v>
      </c>
      <c r="K840" s="406"/>
      <c r="L840" s="406"/>
      <c r="M840" s="406"/>
      <c r="N840" s="406"/>
      <c r="O840" s="406"/>
      <c r="P840" s="406"/>
      <c r="Q840" s="406"/>
      <c r="R840" s="406"/>
      <c r="S840" s="280"/>
      <c r="T840" s="280"/>
      <c r="U840" s="280"/>
      <c r="V840" s="280"/>
      <c r="W840" s="280"/>
      <c r="X840" s="280"/>
      <c r="Y840" s="418">
        <f t="shared" si="311"/>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outlineLevel="4" x14ac:dyDescent="0.25">
      <c r="A841" s="250"/>
      <c r="B841" s="259"/>
      <c r="C841" s="252">
        <f t="shared" si="309"/>
        <v>5</v>
      </c>
      <c r="D841" s="275"/>
      <c r="E841" s="330"/>
      <c r="F841" s="330"/>
      <c r="G841" s="275"/>
      <c r="H841" s="296">
        <v>5</v>
      </c>
      <c r="I841" s="302"/>
      <c r="J841" s="296" t="s">
        <v>624</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outlineLevel="4" x14ac:dyDescent="0.25">
      <c r="A842" s="250"/>
      <c r="B842" s="259"/>
      <c r="C842" s="252">
        <f t="shared" si="309"/>
        <v>5</v>
      </c>
      <c r="D842" s="275"/>
      <c r="E842" s="330"/>
      <c r="F842" s="330"/>
      <c r="G842" s="275"/>
      <c r="H842" s="296">
        <v>6</v>
      </c>
      <c r="I842" s="302"/>
      <c r="J842" s="296" t="s">
        <v>624</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outlineLevel="4" x14ac:dyDescent="0.25">
      <c r="A843" s="250"/>
      <c r="B843" s="259"/>
      <c r="C843" s="252">
        <f t="shared" si="309"/>
        <v>5</v>
      </c>
      <c r="D843" s="275"/>
      <c r="E843" s="330"/>
      <c r="F843" s="330"/>
      <c r="G843" s="275"/>
      <c r="H843" s="296">
        <v>7</v>
      </c>
      <c r="I843" s="302"/>
      <c r="J843" s="296" t="s">
        <v>624</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outlineLevel="4" x14ac:dyDescent="0.25">
      <c r="A844" s="250"/>
      <c r="B844" s="259"/>
      <c r="C844" s="252">
        <f t="shared" si="309"/>
        <v>5</v>
      </c>
      <c r="D844" s="275"/>
      <c r="E844" s="330"/>
      <c r="F844" s="330"/>
      <c r="G844" s="275"/>
      <c r="H844" s="420">
        <v>8</v>
      </c>
      <c r="I844" s="421"/>
      <c r="J844" s="420" t="s">
        <v>624</v>
      </c>
      <c r="K844" s="422"/>
      <c r="L844" s="422"/>
      <c r="M844" s="422"/>
      <c r="N844" s="422"/>
      <c r="O844" s="423"/>
      <c r="P844" s="423"/>
      <c r="Q844" s="423"/>
      <c r="R844" s="423"/>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24"/>
      <c r="AH844" s="424"/>
      <c r="AI844" s="424"/>
      <c r="AJ844" s="424"/>
      <c r="AK844" s="424"/>
      <c r="AL844" s="424"/>
      <c r="AM844" s="424"/>
      <c r="AN844" s="424"/>
      <c r="AO844" s="738"/>
      <c r="AP844" s="738"/>
      <c r="AQ844" s="275"/>
      <c r="AR844" s="262"/>
      <c r="AS844" s="250"/>
      <c r="AT844" s="250"/>
      <c r="AU844" s="250"/>
    </row>
    <row r="845" spans="1:47" ht="15" customHeight="1" outlineLevel="3" x14ac:dyDescent="0.25">
      <c r="A845" s="250"/>
      <c r="B845" s="259"/>
      <c r="C845" s="252">
        <f t="shared" ref="C845:C862" si="312">INT($C$814)+3</f>
        <v>4</v>
      </c>
      <c r="D845" s="275"/>
      <c r="E845" s="330"/>
      <c r="F845" s="330"/>
      <c r="G845" s="275"/>
      <c r="H845" s="412" t="s">
        <v>621</v>
      </c>
      <c r="I845" s="413">
        <v>1</v>
      </c>
      <c r="J845" s="302" t="s">
        <v>626</v>
      </c>
      <c r="K845" s="419">
        <f>INT(4*30.4)</f>
        <v>121</v>
      </c>
      <c r="L845" s="419">
        <v>121</v>
      </c>
      <c r="M845" s="419">
        <v>121</v>
      </c>
      <c r="N845" s="419">
        <v>121</v>
      </c>
      <c r="O845" s="419"/>
      <c r="P845" s="419"/>
      <c r="Q845" s="419"/>
      <c r="R845" s="419"/>
      <c r="S845" s="868" t="s">
        <v>1133</v>
      </c>
      <c r="T845" s="869"/>
      <c r="U845" s="869"/>
      <c r="V845" s="869"/>
      <c r="W845" s="870"/>
      <c r="X845" s="280"/>
      <c r="Y845" s="425">
        <f t="shared" ref="Y845" si="313">IF(K845="",10*364,K845)</f>
        <v>121</v>
      </c>
      <c r="Z845" s="425">
        <f t="shared" ref="Z845" si="314">IF(L845="",10*364,L845)</f>
        <v>121</v>
      </c>
      <c r="AA845" s="425">
        <f t="shared" ref="AA845" si="315">IF(M845="",10*364,M845)</f>
        <v>121</v>
      </c>
      <c r="AB845" s="425">
        <f t="shared" ref="AB845" si="316">IF(N845="",10*364,N845)</f>
        <v>121</v>
      </c>
      <c r="AC845" s="670">
        <f>IF(O845="",10000,O845)</f>
        <v>10000</v>
      </c>
      <c r="AD845" s="670">
        <f t="shared" ref="AD845:AD862" si="317">IF(P845="",10000,P845)</f>
        <v>10000</v>
      </c>
      <c r="AE845" s="670">
        <f t="shared" ref="AE845:AE862" si="318">IF(Q845="",10000,Q845)</f>
        <v>10000</v>
      </c>
      <c r="AF845" s="670">
        <f t="shared" ref="AF845:AF862" si="319">IF(R845="",10000,R845)</f>
        <v>10000</v>
      </c>
      <c r="AG845" s="418"/>
      <c r="AH845" s="418"/>
      <c r="AI845" s="418"/>
      <c r="AJ845" s="418"/>
      <c r="AK845" s="418"/>
      <c r="AL845" s="418"/>
      <c r="AM845" s="418"/>
      <c r="AN845" s="418"/>
      <c r="AO845" s="738"/>
      <c r="AP845" s="738"/>
      <c r="AQ845" s="275"/>
      <c r="AR845" s="262"/>
      <c r="AS845" s="250"/>
      <c r="AT845" s="250"/>
      <c r="AU845" s="250"/>
    </row>
    <row r="846" spans="1:47" outlineLevel="3" x14ac:dyDescent="0.25">
      <c r="A846" s="250"/>
      <c r="B846" s="259"/>
      <c r="C846" s="252">
        <f t="shared" si="312"/>
        <v>4</v>
      </c>
      <c r="D846" s="275"/>
      <c r="E846" s="330"/>
      <c r="F846" s="330"/>
      <c r="G846" s="275"/>
      <c r="H846" s="296" t="s">
        <v>623</v>
      </c>
      <c r="I846" s="302"/>
      <c r="J846" s="296" t="s">
        <v>624</v>
      </c>
      <c r="K846" s="419">
        <v>364</v>
      </c>
      <c r="L846" s="419">
        <v>364</v>
      </c>
      <c r="M846" s="419">
        <v>364</v>
      </c>
      <c r="N846" s="419">
        <v>364</v>
      </c>
      <c r="O846" s="419"/>
      <c r="P846" s="419"/>
      <c r="Q846" s="419"/>
      <c r="R846" s="419"/>
      <c r="S846" s="871"/>
      <c r="T846" s="872"/>
      <c r="U846" s="872"/>
      <c r="V846" s="872"/>
      <c r="W846" s="873"/>
      <c r="X846" s="280"/>
      <c r="Y846" s="425">
        <f t="shared" ref="Y846:Y853" si="320">IF(K846="",10*364,K846)</f>
        <v>364</v>
      </c>
      <c r="Z846" s="425">
        <f t="shared" ref="Z846:Z853" si="321">IF(L846="",10*364,L846)</f>
        <v>364</v>
      </c>
      <c r="AA846" s="425">
        <f t="shared" ref="AA846:AA853" si="322">IF(M846="",10*364,M846)</f>
        <v>364</v>
      </c>
      <c r="AB846" s="425">
        <f t="shared" ref="AB846:AB853" si="323">IF(N846="",10*364,N846)</f>
        <v>364</v>
      </c>
      <c r="AC846" s="670">
        <f t="shared" ref="AC846:AC862" si="324">IF(O846="",10000,O846)</f>
        <v>10000</v>
      </c>
      <c r="AD846" s="670">
        <f t="shared" si="317"/>
        <v>10000</v>
      </c>
      <c r="AE846" s="670">
        <f t="shared" si="318"/>
        <v>10000</v>
      </c>
      <c r="AF846" s="670">
        <f t="shared" si="319"/>
        <v>10000</v>
      </c>
      <c r="AG846" s="414"/>
      <c r="AH846" s="414"/>
      <c r="AI846" s="414"/>
      <c r="AJ846" s="414"/>
      <c r="AK846" s="414"/>
      <c r="AL846" s="414"/>
      <c r="AM846" s="414"/>
      <c r="AN846" s="414"/>
      <c r="AO846" s="414"/>
      <c r="AP846" s="414"/>
      <c r="AQ846" s="275"/>
      <c r="AR846" s="262"/>
      <c r="AS846" s="250"/>
      <c r="AT846" s="250"/>
      <c r="AU846" s="250"/>
    </row>
    <row r="847" spans="1:47" outlineLevel="3" x14ac:dyDescent="0.25">
      <c r="A847" s="250"/>
      <c r="B847" s="259"/>
      <c r="C847" s="252">
        <f t="shared" si="312"/>
        <v>4</v>
      </c>
      <c r="D847" s="275"/>
      <c r="E847" s="330"/>
      <c r="F847" s="330"/>
      <c r="G847" s="275"/>
      <c r="H847" s="296" t="s">
        <v>625</v>
      </c>
      <c r="I847" s="302"/>
      <c r="J847" s="296" t="s">
        <v>624</v>
      </c>
      <c r="K847" s="419">
        <f t="shared" ref="K847:K853" si="325">K846+364</f>
        <v>728</v>
      </c>
      <c r="L847" s="419">
        <f t="shared" ref="L847:N847" si="326">L846+364</f>
        <v>728</v>
      </c>
      <c r="M847" s="419">
        <f t="shared" si="326"/>
        <v>728</v>
      </c>
      <c r="N847" s="419">
        <f t="shared" si="326"/>
        <v>728</v>
      </c>
      <c r="O847" s="419"/>
      <c r="P847" s="419"/>
      <c r="Q847" s="419"/>
      <c r="R847" s="419"/>
      <c r="S847" s="871"/>
      <c r="T847" s="872"/>
      <c r="U847" s="872"/>
      <c r="V847" s="872"/>
      <c r="W847" s="873"/>
      <c r="X847" s="280"/>
      <c r="Y847" s="425">
        <f t="shared" si="320"/>
        <v>728</v>
      </c>
      <c r="Z847" s="425">
        <f t="shared" si="321"/>
        <v>728</v>
      </c>
      <c r="AA847" s="425">
        <f t="shared" si="322"/>
        <v>728</v>
      </c>
      <c r="AB847" s="425">
        <f t="shared" si="323"/>
        <v>728</v>
      </c>
      <c r="AC847" s="670">
        <f t="shared" si="324"/>
        <v>10000</v>
      </c>
      <c r="AD847" s="670">
        <f t="shared" si="317"/>
        <v>10000</v>
      </c>
      <c r="AE847" s="670">
        <f t="shared" si="318"/>
        <v>10000</v>
      </c>
      <c r="AF847" s="670">
        <f t="shared" si="319"/>
        <v>10000</v>
      </c>
      <c r="AG847" s="414"/>
      <c r="AH847" s="414"/>
      <c r="AI847" s="414"/>
      <c r="AJ847" s="414"/>
      <c r="AK847" s="414"/>
      <c r="AL847" s="414"/>
      <c r="AM847" s="414"/>
      <c r="AN847" s="414"/>
      <c r="AO847" s="414"/>
      <c r="AP847" s="414"/>
      <c r="AQ847" s="275"/>
      <c r="AR847" s="262"/>
      <c r="AS847" s="250"/>
      <c r="AT847" s="250"/>
      <c r="AU847" s="250"/>
    </row>
    <row r="848" spans="1:47" outlineLevel="3" x14ac:dyDescent="0.25">
      <c r="A848" s="250"/>
      <c r="B848" s="259"/>
      <c r="C848" s="252">
        <f t="shared" si="312"/>
        <v>4</v>
      </c>
      <c r="D848" s="275"/>
      <c r="E848" s="330"/>
      <c r="F848" s="330"/>
      <c r="G848" s="275"/>
      <c r="H848" s="296">
        <v>3</v>
      </c>
      <c r="I848" s="302"/>
      <c r="J848" s="296" t="s">
        <v>624</v>
      </c>
      <c r="K848" s="419">
        <f t="shared" si="325"/>
        <v>1092</v>
      </c>
      <c r="L848" s="419">
        <f t="shared" ref="L848:N848" si="327">L847+364</f>
        <v>1092</v>
      </c>
      <c r="M848" s="419">
        <f t="shared" si="327"/>
        <v>1092</v>
      </c>
      <c r="N848" s="419">
        <f t="shared" si="327"/>
        <v>1092</v>
      </c>
      <c r="O848" s="419"/>
      <c r="P848" s="419"/>
      <c r="Q848" s="419"/>
      <c r="R848" s="419"/>
      <c r="S848" s="871"/>
      <c r="T848" s="872"/>
      <c r="U848" s="872"/>
      <c r="V848" s="872"/>
      <c r="W848" s="873"/>
      <c r="X848" s="280"/>
      <c r="Y848" s="425">
        <f t="shared" si="320"/>
        <v>1092</v>
      </c>
      <c r="Z848" s="425">
        <f t="shared" si="321"/>
        <v>1092</v>
      </c>
      <c r="AA848" s="425">
        <f t="shared" si="322"/>
        <v>1092</v>
      </c>
      <c r="AB848" s="425">
        <f t="shared" si="323"/>
        <v>1092</v>
      </c>
      <c r="AC848" s="670">
        <f t="shared" si="324"/>
        <v>10000</v>
      </c>
      <c r="AD848" s="670">
        <f t="shared" si="317"/>
        <v>10000</v>
      </c>
      <c r="AE848" s="670">
        <f t="shared" si="318"/>
        <v>10000</v>
      </c>
      <c r="AF848" s="670">
        <f t="shared" si="319"/>
        <v>10000</v>
      </c>
      <c r="AG848" s="414"/>
      <c r="AH848" s="414"/>
      <c r="AI848" s="414"/>
      <c r="AJ848" s="414"/>
      <c r="AK848" s="414"/>
      <c r="AL848" s="414"/>
      <c r="AM848" s="414"/>
      <c r="AN848" s="414"/>
      <c r="AO848" s="414"/>
      <c r="AP848" s="414"/>
      <c r="AQ848" s="275"/>
      <c r="AR848" s="262"/>
      <c r="AS848" s="250"/>
      <c r="AT848" s="250"/>
      <c r="AU848" s="250"/>
    </row>
    <row r="849" spans="1:47" outlineLevel="3" x14ac:dyDescent="0.25">
      <c r="A849" s="250"/>
      <c r="B849" s="259"/>
      <c r="C849" s="252">
        <f t="shared" si="312"/>
        <v>4</v>
      </c>
      <c r="D849" s="275"/>
      <c r="E849" s="330"/>
      <c r="F849" s="330"/>
      <c r="G849" s="275"/>
      <c r="H849" s="296">
        <v>4</v>
      </c>
      <c r="I849" s="302"/>
      <c r="J849" s="296" t="s">
        <v>624</v>
      </c>
      <c r="K849" s="419">
        <f t="shared" si="325"/>
        <v>1456</v>
      </c>
      <c r="L849" s="419">
        <f t="shared" ref="L849:N849" si="328">L848+364</f>
        <v>1456</v>
      </c>
      <c r="M849" s="419">
        <f t="shared" si="328"/>
        <v>1456</v>
      </c>
      <c r="N849" s="419">
        <f t="shared" si="328"/>
        <v>1456</v>
      </c>
      <c r="O849" s="419"/>
      <c r="P849" s="419"/>
      <c r="Q849" s="419"/>
      <c r="R849" s="419"/>
      <c r="S849" s="871"/>
      <c r="T849" s="872"/>
      <c r="U849" s="872"/>
      <c r="V849" s="872"/>
      <c r="W849" s="873"/>
      <c r="X849" s="280"/>
      <c r="Y849" s="425">
        <f t="shared" si="320"/>
        <v>1456</v>
      </c>
      <c r="Z849" s="425">
        <f t="shared" si="321"/>
        <v>1456</v>
      </c>
      <c r="AA849" s="425">
        <f t="shared" si="322"/>
        <v>1456</v>
      </c>
      <c r="AB849" s="425">
        <f t="shared" si="323"/>
        <v>1456</v>
      </c>
      <c r="AC849" s="670">
        <f t="shared" si="324"/>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outlineLevel="3" x14ac:dyDescent="0.25">
      <c r="A850" s="250"/>
      <c r="B850" s="259"/>
      <c r="C850" s="252">
        <f t="shared" si="312"/>
        <v>4</v>
      </c>
      <c r="D850" s="275"/>
      <c r="E850" s="330"/>
      <c r="F850" s="330"/>
      <c r="G850" s="275"/>
      <c r="H850" s="296">
        <v>5</v>
      </c>
      <c r="I850" s="302"/>
      <c r="J850" s="296" t="s">
        <v>624</v>
      </c>
      <c r="K850" s="419">
        <f t="shared" si="325"/>
        <v>1820</v>
      </c>
      <c r="L850" s="419">
        <f t="shared" ref="L850:N850" si="329">L849+364</f>
        <v>1820</v>
      </c>
      <c r="M850" s="419">
        <f t="shared" si="329"/>
        <v>1820</v>
      </c>
      <c r="N850" s="419">
        <f t="shared" si="329"/>
        <v>1820</v>
      </c>
      <c r="O850" s="419"/>
      <c r="P850" s="419"/>
      <c r="Q850" s="419"/>
      <c r="R850" s="419"/>
      <c r="S850" s="871"/>
      <c r="T850" s="872"/>
      <c r="U850" s="872"/>
      <c r="V850" s="872"/>
      <c r="W850" s="873"/>
      <c r="X850" s="280"/>
      <c r="Y850" s="425">
        <f t="shared" si="320"/>
        <v>1820</v>
      </c>
      <c r="Z850" s="425">
        <f t="shared" si="321"/>
        <v>1820</v>
      </c>
      <c r="AA850" s="425">
        <f t="shared" si="322"/>
        <v>1820</v>
      </c>
      <c r="AB850" s="425">
        <f t="shared" si="323"/>
        <v>1820</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outlineLevel="3" x14ac:dyDescent="0.25">
      <c r="A851" s="250"/>
      <c r="B851" s="259"/>
      <c r="C851" s="252">
        <f t="shared" si="312"/>
        <v>4</v>
      </c>
      <c r="D851" s="275"/>
      <c r="E851" s="330"/>
      <c r="F851" s="330"/>
      <c r="G851" s="275"/>
      <c r="H851" s="296">
        <v>6</v>
      </c>
      <c r="I851" s="302"/>
      <c r="J851" s="296" t="s">
        <v>624</v>
      </c>
      <c r="K851" s="419">
        <f t="shared" si="325"/>
        <v>2184</v>
      </c>
      <c r="L851" s="419">
        <f t="shared" ref="L851:N851" si="330">L850+364</f>
        <v>2184</v>
      </c>
      <c r="M851" s="419">
        <f t="shared" si="330"/>
        <v>2184</v>
      </c>
      <c r="N851" s="419">
        <f t="shared" si="330"/>
        <v>2184</v>
      </c>
      <c r="O851" s="419"/>
      <c r="P851" s="419"/>
      <c r="Q851" s="419"/>
      <c r="R851" s="419"/>
      <c r="S851" s="871"/>
      <c r="T851" s="872"/>
      <c r="U851" s="872"/>
      <c r="V851" s="872"/>
      <c r="W851" s="873"/>
      <c r="X851" s="280"/>
      <c r="Y851" s="425">
        <f t="shared" si="320"/>
        <v>2184</v>
      </c>
      <c r="Z851" s="425">
        <f t="shared" si="321"/>
        <v>2184</v>
      </c>
      <c r="AA851" s="425">
        <f t="shared" si="322"/>
        <v>2184</v>
      </c>
      <c r="AB851" s="425">
        <f t="shared" si="323"/>
        <v>2184</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outlineLevel="3" x14ac:dyDescent="0.25">
      <c r="A852" s="250"/>
      <c r="B852" s="259"/>
      <c r="C852" s="252">
        <f t="shared" si="312"/>
        <v>4</v>
      </c>
      <c r="D852" s="275"/>
      <c r="E852" s="330"/>
      <c r="F852" s="330"/>
      <c r="G852" s="275"/>
      <c r="H852" s="296">
        <v>7</v>
      </c>
      <c r="I852" s="302"/>
      <c r="J852" s="296" t="s">
        <v>624</v>
      </c>
      <c r="K852" s="419">
        <f t="shared" si="325"/>
        <v>2548</v>
      </c>
      <c r="L852" s="419">
        <f t="shared" ref="L852:N852" si="331">L851+364</f>
        <v>2548</v>
      </c>
      <c r="M852" s="419">
        <f t="shared" si="331"/>
        <v>2548</v>
      </c>
      <c r="N852" s="419">
        <f t="shared" si="331"/>
        <v>2548</v>
      </c>
      <c r="O852" s="419"/>
      <c r="P852" s="419"/>
      <c r="Q852" s="419"/>
      <c r="R852" s="419"/>
      <c r="S852" s="871"/>
      <c r="T852" s="872"/>
      <c r="U852" s="872"/>
      <c r="V852" s="872"/>
      <c r="W852" s="873"/>
      <c r="X852" s="280"/>
      <c r="Y852" s="425">
        <f t="shared" si="320"/>
        <v>2548</v>
      </c>
      <c r="Z852" s="425">
        <f t="shared" si="321"/>
        <v>2548</v>
      </c>
      <c r="AA852" s="425">
        <f t="shared" si="322"/>
        <v>2548</v>
      </c>
      <c r="AB852" s="425">
        <f t="shared" si="323"/>
        <v>2548</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outlineLevel="3" x14ac:dyDescent="0.25">
      <c r="A853" s="250"/>
      <c r="B853" s="259"/>
      <c r="C853" s="252">
        <f t="shared" si="312"/>
        <v>4</v>
      </c>
      <c r="D853" s="275"/>
      <c r="E853" s="330"/>
      <c r="F853" s="330"/>
      <c r="G853" s="275"/>
      <c r="H853" s="420">
        <v>8</v>
      </c>
      <c r="I853" s="421"/>
      <c r="J853" s="420" t="s">
        <v>624</v>
      </c>
      <c r="K853" s="419">
        <f t="shared" si="325"/>
        <v>2912</v>
      </c>
      <c r="L853" s="419">
        <f t="shared" ref="L853:N853" si="332">L852+364</f>
        <v>2912</v>
      </c>
      <c r="M853" s="419">
        <f t="shared" si="332"/>
        <v>2912</v>
      </c>
      <c r="N853" s="419">
        <f t="shared" si="332"/>
        <v>2912</v>
      </c>
      <c r="O853" s="419"/>
      <c r="P853" s="419"/>
      <c r="Q853" s="419"/>
      <c r="R853" s="419"/>
      <c r="S853" s="871"/>
      <c r="T853" s="872"/>
      <c r="U853" s="872"/>
      <c r="V853" s="872"/>
      <c r="W853" s="873"/>
      <c r="X853" s="280"/>
      <c r="Y853" s="425">
        <f t="shared" si="320"/>
        <v>2912</v>
      </c>
      <c r="Z853" s="425">
        <f t="shared" si="321"/>
        <v>2912</v>
      </c>
      <c r="AA853" s="425">
        <f t="shared" si="322"/>
        <v>2912</v>
      </c>
      <c r="AB853" s="425">
        <f t="shared" si="323"/>
        <v>2912</v>
      </c>
      <c r="AC853" s="670">
        <f t="shared" si="324"/>
        <v>10000</v>
      </c>
      <c r="AD853" s="670">
        <f t="shared" si="317"/>
        <v>10000</v>
      </c>
      <c r="AE853" s="670">
        <f t="shared" si="318"/>
        <v>10000</v>
      </c>
      <c r="AF853" s="670">
        <f t="shared" si="319"/>
        <v>10000</v>
      </c>
      <c r="AG853" s="424"/>
      <c r="AH853" s="424"/>
      <c r="AI853" s="424"/>
      <c r="AJ853" s="424"/>
      <c r="AK853" s="424"/>
      <c r="AL853" s="424"/>
      <c r="AM853" s="424"/>
      <c r="AN853" s="424"/>
      <c r="AO853" s="738"/>
      <c r="AP853" s="738"/>
      <c r="AQ853" s="275"/>
      <c r="AR853" s="262"/>
      <c r="AS853" s="250"/>
      <c r="AT853" s="250"/>
      <c r="AU853" s="250"/>
    </row>
    <row r="854" spans="1:47" outlineLevel="3" x14ac:dyDescent="0.25">
      <c r="A854" s="250"/>
      <c r="B854" s="259"/>
      <c r="C854" s="252">
        <f t="shared" si="312"/>
        <v>4</v>
      </c>
      <c r="D854" s="275"/>
      <c r="E854" s="330"/>
      <c r="F854" s="330"/>
      <c r="G854" s="275"/>
      <c r="H854" s="412" t="s">
        <v>621</v>
      </c>
      <c r="I854" s="413">
        <v>2</v>
      </c>
      <c r="J854" s="413" t="s">
        <v>627</v>
      </c>
      <c r="K854" s="419"/>
      <c r="L854" s="419"/>
      <c r="M854" s="419"/>
      <c r="N854" s="419"/>
      <c r="O854" s="419">
        <v>45</v>
      </c>
      <c r="P854" s="419">
        <v>45</v>
      </c>
      <c r="Q854" s="419">
        <v>45</v>
      </c>
      <c r="R854" s="419">
        <v>47</v>
      </c>
      <c r="S854" s="871"/>
      <c r="T854" s="872"/>
      <c r="U854" s="872"/>
      <c r="V854" s="872"/>
      <c r="W854" s="873"/>
      <c r="X854" s="280"/>
      <c r="Y854" s="425">
        <f t="shared" ref="Y854:Y862" si="333">IF(K854="",10*364,K854)</f>
        <v>3640</v>
      </c>
      <c r="Z854" s="425">
        <f t="shared" ref="Z854:Z862" si="334">IF(L854="",10*364,L854)</f>
        <v>3640</v>
      </c>
      <c r="AA854" s="425">
        <f t="shared" ref="AA854:AA862" si="335">IF(M854="",10*364,M854)</f>
        <v>3640</v>
      </c>
      <c r="AB854" s="425">
        <f t="shared" ref="AB854:AB862" si="336">IF(N854="",10*364,N854)</f>
        <v>3640</v>
      </c>
      <c r="AC854" s="670">
        <f t="shared" si="324"/>
        <v>45</v>
      </c>
      <c r="AD854" s="670">
        <f t="shared" si="317"/>
        <v>45</v>
      </c>
      <c r="AE854" s="670">
        <f t="shared" si="318"/>
        <v>45</v>
      </c>
      <c r="AF854" s="670">
        <f t="shared" si="319"/>
        <v>47</v>
      </c>
      <c r="AG854" s="418"/>
      <c r="AH854" s="418"/>
      <c r="AI854" s="418"/>
      <c r="AJ854" s="418"/>
      <c r="AK854" s="418"/>
      <c r="AL854" s="418"/>
      <c r="AM854" s="418"/>
      <c r="AN854" s="418"/>
      <c r="AO854" s="738"/>
      <c r="AP854" s="738"/>
      <c r="AQ854" s="275"/>
      <c r="AR854" s="262"/>
      <c r="AS854" s="250"/>
      <c r="AT854" s="250"/>
      <c r="AU854" s="250"/>
    </row>
    <row r="855" spans="1:47" outlineLevel="3" x14ac:dyDescent="0.25">
      <c r="A855" s="250"/>
      <c r="B855" s="259"/>
      <c r="C855" s="252">
        <f t="shared" si="312"/>
        <v>4</v>
      </c>
      <c r="D855" s="275"/>
      <c r="E855" s="330"/>
      <c r="F855" s="330"/>
      <c r="G855" s="275"/>
      <c r="H855" s="296" t="s">
        <v>623</v>
      </c>
      <c r="I855" s="302"/>
      <c r="J855" s="302" t="s">
        <v>627</v>
      </c>
      <c r="K855" s="419">
        <f>INT(15*30.4)-7</f>
        <v>449</v>
      </c>
      <c r="L855" s="419">
        <f t="shared" ref="L855:N855" si="337">INT(15*30.4)-7</f>
        <v>449</v>
      </c>
      <c r="M855" s="419">
        <f t="shared" si="337"/>
        <v>449</v>
      </c>
      <c r="N855" s="419">
        <f t="shared" si="337"/>
        <v>449</v>
      </c>
      <c r="O855" s="419">
        <v>45</v>
      </c>
      <c r="P855" s="419">
        <v>45</v>
      </c>
      <c r="Q855" s="419">
        <v>45</v>
      </c>
      <c r="R855" s="419">
        <v>47</v>
      </c>
      <c r="S855" s="871"/>
      <c r="T855" s="872"/>
      <c r="U855" s="872"/>
      <c r="V855" s="872"/>
      <c r="W855" s="873"/>
      <c r="X855" s="280"/>
      <c r="Y855" s="425">
        <f t="shared" si="333"/>
        <v>449</v>
      </c>
      <c r="Z855" s="425">
        <f t="shared" si="334"/>
        <v>449</v>
      </c>
      <c r="AA855" s="425">
        <f t="shared" si="335"/>
        <v>449</v>
      </c>
      <c r="AB855" s="425">
        <f t="shared" si="336"/>
        <v>449</v>
      </c>
      <c r="AC855" s="670">
        <f t="shared" si="324"/>
        <v>45</v>
      </c>
      <c r="AD855" s="670">
        <f t="shared" si="317"/>
        <v>45</v>
      </c>
      <c r="AE855" s="670">
        <f t="shared" si="318"/>
        <v>45</v>
      </c>
      <c r="AF855" s="670">
        <f t="shared" si="319"/>
        <v>47</v>
      </c>
      <c r="AG855" s="414"/>
      <c r="AH855" s="414"/>
      <c r="AI855" s="414"/>
      <c r="AJ855" s="414"/>
      <c r="AK855" s="414"/>
      <c r="AL855" s="414"/>
      <c r="AM855" s="414"/>
      <c r="AN855" s="414"/>
      <c r="AO855" s="414"/>
      <c r="AP855" s="414"/>
      <c r="AQ855" s="275"/>
      <c r="AR855" s="262"/>
      <c r="AS855" s="250"/>
      <c r="AT855" s="250"/>
      <c r="AU855" s="250"/>
    </row>
    <row r="856" spans="1:47" outlineLevel="3" x14ac:dyDescent="0.25">
      <c r="A856" s="250"/>
      <c r="B856" s="259"/>
      <c r="C856" s="252">
        <f t="shared" si="312"/>
        <v>4</v>
      </c>
      <c r="D856" s="275"/>
      <c r="E856" s="330"/>
      <c r="F856" s="330"/>
      <c r="G856" s="275"/>
      <c r="H856" s="296" t="s">
        <v>625</v>
      </c>
      <c r="I856" s="302"/>
      <c r="J856" s="302" t="s">
        <v>1010</v>
      </c>
      <c r="K856" s="419"/>
      <c r="L856" s="419"/>
      <c r="M856" s="419"/>
      <c r="N856" s="419"/>
      <c r="O856" s="419"/>
      <c r="P856" s="419"/>
      <c r="Q856" s="419"/>
      <c r="R856" s="419"/>
      <c r="S856" s="871"/>
      <c r="T856" s="872"/>
      <c r="U856" s="872"/>
      <c r="V856" s="872"/>
      <c r="W856" s="873"/>
      <c r="X856" s="280"/>
      <c r="Y856" s="425">
        <f t="shared" si="333"/>
        <v>3640</v>
      </c>
      <c r="Z856" s="425">
        <f t="shared" si="334"/>
        <v>3640</v>
      </c>
      <c r="AA856" s="425">
        <f t="shared" si="335"/>
        <v>3640</v>
      </c>
      <c r="AB856" s="425">
        <f t="shared" si="336"/>
        <v>3640</v>
      </c>
      <c r="AC856" s="670">
        <f t="shared" si="324"/>
        <v>10000</v>
      </c>
      <c r="AD856" s="670">
        <f t="shared" si="317"/>
        <v>10000</v>
      </c>
      <c r="AE856" s="670">
        <f t="shared" si="318"/>
        <v>10000</v>
      </c>
      <c r="AF856" s="670">
        <f t="shared" si="319"/>
        <v>10000</v>
      </c>
      <c r="AG856" s="414"/>
      <c r="AH856" s="414"/>
      <c r="AI856" s="414"/>
      <c r="AJ856" s="414"/>
      <c r="AK856" s="414"/>
      <c r="AL856" s="414"/>
      <c r="AM856" s="414"/>
      <c r="AN856" s="414"/>
      <c r="AO856" s="414"/>
      <c r="AP856" s="414"/>
      <c r="AQ856" s="275"/>
      <c r="AR856" s="262"/>
      <c r="AS856" s="250"/>
      <c r="AT856" s="250"/>
      <c r="AU856" s="250"/>
    </row>
    <row r="857" spans="1:47" outlineLevel="3" x14ac:dyDescent="0.25">
      <c r="A857" s="250"/>
      <c r="B857" s="259"/>
      <c r="C857" s="252">
        <f t="shared" si="312"/>
        <v>4</v>
      </c>
      <c r="D857" s="275"/>
      <c r="E857" s="330"/>
      <c r="F857" s="330"/>
      <c r="G857" s="275"/>
      <c r="H857" s="296">
        <v>3</v>
      </c>
      <c r="I857" s="302"/>
      <c r="J857" s="296" t="s">
        <v>624</v>
      </c>
      <c r="K857" s="419"/>
      <c r="L857" s="419"/>
      <c r="M857" s="419"/>
      <c r="N857" s="419"/>
      <c r="O857" s="419"/>
      <c r="P857" s="419"/>
      <c r="Q857" s="419"/>
      <c r="R857" s="419"/>
      <c r="S857" s="871"/>
      <c r="T857" s="872"/>
      <c r="U857" s="872"/>
      <c r="V857" s="872"/>
      <c r="W857" s="873"/>
      <c r="X857" s="280"/>
      <c r="Y857" s="425">
        <f t="shared" si="333"/>
        <v>3640</v>
      </c>
      <c r="Z857" s="425">
        <f t="shared" si="334"/>
        <v>3640</v>
      </c>
      <c r="AA857" s="425">
        <f t="shared" si="335"/>
        <v>3640</v>
      </c>
      <c r="AB857" s="425">
        <f t="shared" si="336"/>
        <v>3640</v>
      </c>
      <c r="AC857" s="670">
        <f t="shared" si="324"/>
        <v>10000</v>
      </c>
      <c r="AD857" s="670">
        <f t="shared" si="317"/>
        <v>10000</v>
      </c>
      <c r="AE857" s="670">
        <f t="shared" si="318"/>
        <v>10000</v>
      </c>
      <c r="AF857" s="670">
        <f t="shared" si="319"/>
        <v>10000</v>
      </c>
      <c r="AG857" s="414"/>
      <c r="AH857" s="414"/>
      <c r="AI857" s="414"/>
      <c r="AJ857" s="414"/>
      <c r="AK857" s="414"/>
      <c r="AL857" s="414"/>
      <c r="AM857" s="414"/>
      <c r="AN857" s="414"/>
      <c r="AO857" s="414"/>
      <c r="AP857" s="414"/>
      <c r="AQ857" s="275"/>
      <c r="AR857" s="262"/>
      <c r="AS857" s="250"/>
      <c r="AT857" s="250"/>
      <c r="AU857" s="250"/>
    </row>
    <row r="858" spans="1:47" outlineLevel="3" x14ac:dyDescent="0.25">
      <c r="A858" s="250"/>
      <c r="B858" s="259"/>
      <c r="C858" s="252">
        <f t="shared" si="312"/>
        <v>4</v>
      </c>
      <c r="D858" s="275"/>
      <c r="E858" s="330"/>
      <c r="F858" s="330"/>
      <c r="G858" s="275"/>
      <c r="H858" s="296">
        <v>4</v>
      </c>
      <c r="I858" s="302"/>
      <c r="J858" s="296" t="s">
        <v>624</v>
      </c>
      <c r="K858" s="419"/>
      <c r="L858" s="419"/>
      <c r="M858" s="419"/>
      <c r="N858" s="419"/>
      <c r="O858" s="419"/>
      <c r="P858" s="419"/>
      <c r="Q858" s="419"/>
      <c r="R858" s="419"/>
      <c r="S858" s="871"/>
      <c r="T858" s="872"/>
      <c r="U858" s="872"/>
      <c r="V858" s="872"/>
      <c r="W858" s="873"/>
      <c r="X858" s="280"/>
      <c r="Y858" s="425">
        <f t="shared" si="333"/>
        <v>3640</v>
      </c>
      <c r="Z858" s="425">
        <f t="shared" si="334"/>
        <v>3640</v>
      </c>
      <c r="AA858" s="425">
        <f t="shared" si="335"/>
        <v>3640</v>
      </c>
      <c r="AB858" s="425">
        <f t="shared" si="336"/>
        <v>3640</v>
      </c>
      <c r="AC858" s="670">
        <f t="shared" si="324"/>
        <v>10000</v>
      </c>
      <c r="AD858" s="670">
        <f t="shared" si="317"/>
        <v>10000</v>
      </c>
      <c r="AE858" s="670">
        <f t="shared" si="318"/>
        <v>10000</v>
      </c>
      <c r="AF858" s="670">
        <f t="shared" si="319"/>
        <v>10000</v>
      </c>
      <c r="AG858" s="414"/>
      <c r="AH858" s="414"/>
      <c r="AI858" s="414"/>
      <c r="AJ858" s="414"/>
      <c r="AK858" s="414"/>
      <c r="AL858" s="414"/>
      <c r="AM858" s="414"/>
      <c r="AN858" s="414"/>
      <c r="AO858" s="414"/>
      <c r="AP858" s="414"/>
      <c r="AQ858" s="275"/>
      <c r="AR858" s="262"/>
      <c r="AS858" s="250"/>
      <c r="AT858" s="250"/>
      <c r="AU858" s="250"/>
    </row>
    <row r="859" spans="1:47" outlineLevel="3" x14ac:dyDescent="0.25">
      <c r="A859" s="250"/>
      <c r="B859" s="259"/>
      <c r="C859" s="252">
        <f t="shared" si="312"/>
        <v>4</v>
      </c>
      <c r="D859" s="275"/>
      <c r="E859" s="330"/>
      <c r="F859" s="330"/>
      <c r="G859" s="275"/>
      <c r="H859" s="296">
        <v>5</v>
      </c>
      <c r="I859" s="302"/>
      <c r="J859" s="296" t="s">
        <v>624</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outlineLevel="3" x14ac:dyDescent="0.25">
      <c r="A860" s="250"/>
      <c r="B860" s="259"/>
      <c r="C860" s="252">
        <f t="shared" si="312"/>
        <v>4</v>
      </c>
      <c r="D860" s="275"/>
      <c r="E860" s="330"/>
      <c r="F860" s="330"/>
      <c r="G860" s="275"/>
      <c r="H860" s="296">
        <v>6</v>
      </c>
      <c r="I860" s="302"/>
      <c r="J860" s="296" t="s">
        <v>624</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outlineLevel="3" x14ac:dyDescent="0.25">
      <c r="A861" s="250"/>
      <c r="B861" s="259"/>
      <c r="C861" s="252">
        <f t="shared" si="312"/>
        <v>4</v>
      </c>
      <c r="D861" s="275"/>
      <c r="E861" s="330"/>
      <c r="F861" s="330"/>
      <c r="G861" s="275"/>
      <c r="H861" s="296">
        <v>7</v>
      </c>
      <c r="I861" s="302"/>
      <c r="J861" s="296" t="s">
        <v>624</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outlineLevel="3" x14ac:dyDescent="0.25">
      <c r="A862" s="250"/>
      <c r="B862" s="259"/>
      <c r="C862" s="252">
        <f t="shared" si="312"/>
        <v>4</v>
      </c>
      <c r="D862" s="275"/>
      <c r="E862" s="330"/>
      <c r="F862" s="330"/>
      <c r="G862" s="275"/>
      <c r="H862" s="420">
        <v>8</v>
      </c>
      <c r="I862" s="421"/>
      <c r="J862" s="420" t="s">
        <v>624</v>
      </c>
      <c r="K862" s="419"/>
      <c r="L862" s="419"/>
      <c r="M862" s="419"/>
      <c r="N862" s="419"/>
      <c r="O862" s="419"/>
      <c r="P862" s="419"/>
      <c r="Q862" s="419"/>
      <c r="R862" s="419"/>
      <c r="S862" s="874"/>
      <c r="T862" s="875"/>
      <c r="U862" s="875"/>
      <c r="V862" s="875"/>
      <c r="W862" s="876"/>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24"/>
      <c r="AH862" s="424"/>
      <c r="AI862" s="424"/>
      <c r="AJ862" s="424"/>
      <c r="AK862" s="424"/>
      <c r="AL862" s="424"/>
      <c r="AM862" s="424"/>
      <c r="AN862" s="424"/>
      <c r="AO862" s="738"/>
      <c r="AP862" s="738"/>
      <c r="AQ862" s="275"/>
      <c r="AR862" s="262"/>
      <c r="AS862" s="250"/>
      <c r="AT862" s="250"/>
      <c r="AU862" s="250"/>
    </row>
    <row r="863" spans="1:47" ht="5.0999999999999996" customHeight="1" outlineLevel="2" x14ac:dyDescent="0.2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395</v>
      </c>
      <c r="AR863" s="262"/>
      <c r="AS863" s="250"/>
      <c r="AT863" s="250"/>
      <c r="AU863" s="250"/>
    </row>
    <row r="864" spans="1:47" ht="5.0999999999999996" customHeight="1" outlineLevel="2" x14ac:dyDescent="0.2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0999999999999996" customHeight="1" outlineLevel="1" x14ac:dyDescent="0.2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116</v>
      </c>
      <c r="AS865" s="250"/>
      <c r="AT865" s="250"/>
      <c r="AU865" s="250"/>
    </row>
    <row r="866" spans="1:47" ht="5.0999999999999996" customHeight="1" x14ac:dyDescent="0.2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2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2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0999999999999996" customHeight="1" thickBot="1" x14ac:dyDescent="0.3">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0999999999999996" customHeight="1" outlineLevel="1" x14ac:dyDescent="0.2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outlineLevel="4" x14ac:dyDescent="0.2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00000000000001" customHeight="1" x14ac:dyDescent="0.25">
      <c r="A872" s="250"/>
      <c r="B872" s="259"/>
      <c r="C872" s="252">
        <v>1.02</v>
      </c>
      <c r="D872" s="263"/>
      <c r="E872" s="323" t="s">
        <v>383</v>
      </c>
      <c r="F872" s="324"/>
      <c r="G872" s="264"/>
      <c r="H872" s="613"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4"/>
      <c r="X872" s="291"/>
      <c r="Y872" s="291"/>
      <c r="Z872" s="291"/>
      <c r="AA872" s="291"/>
      <c r="AB872" s="291"/>
      <c r="AC872" s="291"/>
      <c r="AD872" s="291"/>
      <c r="AE872" s="291"/>
      <c r="AF872" s="291"/>
      <c r="AG872" s="291"/>
      <c r="AH872" s="291"/>
      <c r="AI872" s="291"/>
      <c r="AJ872" s="291"/>
      <c r="AK872" s="291"/>
      <c r="AL872" s="291"/>
      <c r="AM872" s="291"/>
      <c r="AN872" s="291"/>
      <c r="AO872" s="291"/>
      <c r="AP872" s="291"/>
      <c r="AQ872" s="326"/>
      <c r="AR872" s="262"/>
      <c r="AS872" s="250"/>
      <c r="AT872" s="250"/>
      <c r="AU872" s="250"/>
    </row>
    <row r="873" spans="1:47" ht="20.100000000000001" customHeight="1" outlineLevel="1" x14ac:dyDescent="0.25">
      <c r="A873" s="250"/>
      <c r="B873" s="259"/>
      <c r="C873" s="252">
        <f>INT($C$872)+1.02</f>
        <v>2.02</v>
      </c>
      <c r="D873" s="263"/>
      <c r="E873" s="323" t="s">
        <v>385</v>
      </c>
      <c r="F873" s="327">
        <v>1</v>
      </c>
      <c r="G873" s="268"/>
      <c r="H873" s="269" t="s">
        <v>628</v>
      </c>
      <c r="I873" s="270"/>
      <c r="J873" s="270"/>
      <c r="K873" s="270"/>
      <c r="L873" s="270"/>
      <c r="M873" s="270"/>
      <c r="N873" s="270"/>
      <c r="O873" s="270"/>
      <c r="P873" s="270"/>
      <c r="Q873" s="270"/>
      <c r="R873" s="270"/>
      <c r="S873" s="270"/>
      <c r="T873" s="270"/>
      <c r="U873" s="270"/>
      <c r="V873" s="270"/>
      <c r="W873" s="405"/>
      <c r="X873" s="270"/>
      <c r="Y873" s="270"/>
      <c r="Z873" s="270"/>
      <c r="AA873" s="270"/>
      <c r="AB873" s="270"/>
      <c r="AC873" s="270"/>
      <c r="AD873" s="270"/>
      <c r="AE873" s="270"/>
      <c r="AF873" s="270"/>
      <c r="AG873" s="270"/>
      <c r="AH873" s="270"/>
      <c r="AI873" s="270"/>
      <c r="AJ873" s="270"/>
      <c r="AK873" s="270"/>
      <c r="AL873" s="270"/>
      <c r="AM873" s="270"/>
      <c r="AN873" s="270"/>
      <c r="AO873" s="270"/>
      <c r="AP873" s="270"/>
      <c r="AQ873" s="329"/>
      <c r="AR873" s="262"/>
      <c r="AS873" s="250"/>
      <c r="AT873" s="250"/>
      <c r="AU873" s="250"/>
    </row>
    <row r="874" spans="1:47" ht="5.0999999999999996" customHeight="1" outlineLevel="2" x14ac:dyDescent="0.2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25">
      <c r="A875" s="250"/>
      <c r="B875" s="259"/>
      <c r="C875" s="252">
        <f>INT($C$872)+2</f>
        <v>3</v>
      </c>
      <c r="D875" s="260"/>
      <c r="E875" s="330"/>
      <c r="F875" s="330"/>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25">
      <c r="A876" s="250"/>
      <c r="B876" s="259"/>
      <c r="C876" s="252">
        <f>INT($C$872)+2</f>
        <v>3</v>
      </c>
      <c r="D876" s="260"/>
      <c r="E876" s="330"/>
      <c r="F876" s="330"/>
      <c r="G876" s="260"/>
      <c r="H876" s="274"/>
      <c r="I876" s="274"/>
      <c r="J876" s="274"/>
      <c r="K876" s="274"/>
      <c r="L876" s="331" t="s">
        <v>629</v>
      </c>
      <c r="M876" s="331"/>
      <c r="N876" s="331"/>
      <c r="O876" s="331"/>
      <c r="P876" s="331"/>
      <c r="Q876" s="331"/>
      <c r="R876" s="331"/>
      <c r="S876" s="331"/>
      <c r="T876" s="331"/>
      <c r="U876" s="331"/>
      <c r="V876" s="331"/>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25">
      <c r="A877" s="250"/>
      <c r="B877" s="259"/>
      <c r="C877" s="252">
        <f>INT($C$872)+2</f>
        <v>3</v>
      </c>
      <c r="D877" s="260"/>
      <c r="E877" s="330"/>
      <c r="F877" s="330"/>
      <c r="G877" s="260"/>
      <c r="H877" s="274"/>
      <c r="I877" s="274"/>
      <c r="J877" s="274"/>
      <c r="K877" s="274"/>
      <c r="L877" s="274"/>
      <c r="M877" s="274"/>
      <c r="N877" s="331" t="s">
        <v>630</v>
      </c>
      <c r="O877" s="331"/>
      <c r="P877" s="331"/>
      <c r="Q877" s="331"/>
      <c r="R877" s="331"/>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30" outlineLevel="2" x14ac:dyDescent="0.25">
      <c r="A878" s="250"/>
      <c r="B878" s="259"/>
      <c r="C878" s="252">
        <f>INT($C$872)+2</f>
        <v>3</v>
      </c>
      <c r="D878" s="260"/>
      <c r="E878" s="330"/>
      <c r="F878" s="330"/>
      <c r="G878" s="260"/>
      <c r="H878" s="274" t="s">
        <v>631</v>
      </c>
      <c r="I878" s="274"/>
      <c r="J878" s="274" t="s">
        <v>632</v>
      </c>
      <c r="K878" s="274" t="s">
        <v>151</v>
      </c>
      <c r="L878" s="274" t="s">
        <v>633</v>
      </c>
      <c r="M878" s="274" t="s">
        <v>634</v>
      </c>
      <c r="N878" s="274" t="s">
        <v>635</v>
      </c>
      <c r="O878" s="274" t="s">
        <v>636</v>
      </c>
      <c r="P878" s="274" t="s">
        <v>637</v>
      </c>
      <c r="Q878" s="426" t="s">
        <v>638</v>
      </c>
      <c r="R878" s="274" t="s">
        <v>639</v>
      </c>
      <c r="S878" s="274" t="s">
        <v>640</v>
      </c>
      <c r="T878" s="274" t="s">
        <v>885</v>
      </c>
      <c r="U878" s="274" t="s">
        <v>593</v>
      </c>
      <c r="V878" s="274" t="s">
        <v>641</v>
      </c>
      <c r="W878" s="274" t="s">
        <v>642</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85" customHeight="1" outlineLevel="2" x14ac:dyDescent="0.25">
      <c r="A879" s="250"/>
      <c r="B879" s="259" t="s">
        <v>388</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outlineLevel="4" x14ac:dyDescent="0.25">
      <c r="A880" s="250"/>
      <c r="B880" s="259"/>
      <c r="C880" s="252">
        <f>INT(MAX($C$882:$C$992))+1</f>
        <v>5</v>
      </c>
      <c r="D880" s="275"/>
      <c r="E880" s="330"/>
      <c r="F880" s="330"/>
      <c r="G880" s="275"/>
      <c r="H880" s="330"/>
      <c r="I880" s="330"/>
      <c r="J880" s="330"/>
      <c r="K880" s="330"/>
      <c r="L880" s="330"/>
      <c r="M880" s="330"/>
      <c r="N880" s="330"/>
      <c r="O880" s="330"/>
      <c r="P880" s="330"/>
      <c r="Q880" s="330"/>
      <c r="R880" s="330"/>
      <c r="S880" s="330"/>
      <c r="T880" s="330"/>
      <c r="U880" s="330"/>
      <c r="V880" s="330"/>
      <c r="W880" s="330"/>
      <c r="X880" s="330"/>
      <c r="Y880" s="330"/>
      <c r="Z880" s="330"/>
      <c r="AA880" s="330"/>
      <c r="AB880" s="330"/>
      <c r="AC880" s="330"/>
      <c r="AD880" s="330"/>
      <c r="AE880" s="330"/>
      <c r="AF880" s="330"/>
      <c r="AG880" s="330"/>
      <c r="AH880" s="330"/>
      <c r="AI880" s="330"/>
      <c r="AJ880" s="330"/>
      <c r="AK880" s="330"/>
      <c r="AL880" s="330"/>
      <c r="AM880" s="330"/>
      <c r="AN880" s="330"/>
      <c r="AO880" s="330"/>
      <c r="AP880" s="330"/>
      <c r="AQ880" s="275"/>
      <c r="AR880" s="262"/>
      <c r="AS880" s="250"/>
      <c r="AT880" s="250"/>
      <c r="AU880" s="250"/>
    </row>
    <row r="881" spans="1:47" outlineLevel="4" x14ac:dyDescent="0.25">
      <c r="A881" s="250"/>
      <c r="B881" s="259" t="s">
        <v>389</v>
      </c>
      <c r="C881" s="252">
        <f>INT(MAX($C$882:$C$992))+1</f>
        <v>5</v>
      </c>
      <c r="D881" s="275" t="s">
        <v>390</v>
      </c>
      <c r="E881" s="330"/>
      <c r="F881" s="330"/>
      <c r="G881" s="275"/>
      <c r="H881" s="330"/>
      <c r="I881" s="330"/>
      <c r="J881" s="330"/>
      <c r="K881" s="330"/>
      <c r="L881" s="330"/>
      <c r="M881" s="330"/>
      <c r="N881" s="330"/>
      <c r="O881" s="330"/>
      <c r="P881" s="330"/>
      <c r="Q881" s="330"/>
      <c r="R881" s="330"/>
      <c r="S881" s="330"/>
      <c r="T881" s="330"/>
      <c r="U881" s="330"/>
      <c r="V881" s="330"/>
      <c r="W881" s="330"/>
      <c r="X881" s="330"/>
      <c r="Y881" s="330"/>
      <c r="Z881" s="330"/>
      <c r="AA881" s="330"/>
      <c r="AB881" s="330"/>
      <c r="AC881" s="330"/>
      <c r="AD881" s="330"/>
      <c r="AE881" s="330"/>
      <c r="AF881" s="330"/>
      <c r="AG881" s="330"/>
      <c r="AH881" s="330"/>
      <c r="AI881" s="330"/>
      <c r="AJ881" s="330"/>
      <c r="AK881" s="330"/>
      <c r="AL881" s="330"/>
      <c r="AM881" s="330"/>
      <c r="AN881" s="330"/>
      <c r="AO881" s="330"/>
      <c r="AP881" s="330"/>
      <c r="AQ881" s="275"/>
      <c r="AR881" s="262"/>
      <c r="AS881" s="250"/>
      <c r="AT881" s="250"/>
      <c r="AU881" s="250"/>
    </row>
    <row r="882" spans="1:47" ht="5.0999999999999996" customHeight="1" outlineLevel="2" x14ac:dyDescent="0.25">
      <c r="A882" s="250"/>
      <c r="B882" s="259"/>
      <c r="C882" s="252">
        <f>INT($C$872)+2.005</f>
        <v>3.0049999999999999</v>
      </c>
      <c r="D882" s="275" t="s">
        <v>391</v>
      </c>
      <c r="E882" s="275"/>
      <c r="F882" s="275"/>
      <c r="G882" s="275"/>
      <c r="H882" s="334"/>
      <c r="I882" s="334"/>
      <c r="J882" s="334"/>
      <c r="K882" s="334"/>
      <c r="L882" s="427"/>
      <c r="M882" s="427"/>
      <c r="N882" s="427"/>
      <c r="O882" s="427"/>
      <c r="P882" s="427"/>
      <c r="Q882" s="427"/>
      <c r="R882" s="427"/>
      <c r="S882" s="427"/>
      <c r="T882" s="427"/>
      <c r="U882" s="427"/>
      <c r="V882" s="427"/>
      <c r="W882" s="427"/>
      <c r="X882" s="334"/>
      <c r="Y882" s="334"/>
      <c r="Z882" s="334"/>
      <c r="AA882" s="334"/>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25">
      <c r="A883" s="250"/>
      <c r="B883" s="259"/>
      <c r="C883" s="252">
        <f>INT($C$872)+2</f>
        <v>3</v>
      </c>
      <c r="D883" s="275"/>
      <c r="E883" s="330" t="s">
        <v>643</v>
      </c>
      <c r="F883" s="324" t="s">
        <v>644</v>
      </c>
      <c r="G883" s="275"/>
      <c r="H883" s="428"/>
      <c r="I883" s="347"/>
      <c r="J883" s="347"/>
      <c r="K883" s="280"/>
      <c r="L883" s="429">
        <f>COUNTA($J$883:$J$992)/M883</f>
        <v>27</v>
      </c>
      <c r="M883" s="429">
        <v>4</v>
      </c>
      <c r="N883" s="347"/>
      <c r="O883" s="347"/>
      <c r="P883" s="347"/>
      <c r="Q883" s="347"/>
      <c r="R883" s="347"/>
      <c r="S883" s="347"/>
      <c r="T883" s="347"/>
      <c r="U883" s="347"/>
      <c r="V883" s="347"/>
      <c r="W883" s="347"/>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25">
      <c r="A884" s="250"/>
      <c r="B884" s="259"/>
      <c r="C884" s="252">
        <f>INT($C$872)+2</f>
        <v>3</v>
      </c>
      <c r="D884" s="275"/>
      <c r="E884" s="330">
        <v>0</v>
      </c>
      <c r="F884" s="324" t="b">
        <f t="shared" ref="F884:F915" si="338">COUNTIFS($L884:$W884,"-")&lt;&gt;COUNTA($L884:$W884)</f>
        <v>1</v>
      </c>
      <c r="G884" s="275"/>
      <c r="H884" s="430" t="s">
        <v>645</v>
      </c>
      <c r="I884" s="430"/>
      <c r="J884" s="412" t="s">
        <v>646</v>
      </c>
      <c r="K884" s="431" t="str">
        <f>IF(L884&lt;0,"-",IFERROR(DATE(2019,1,($L884)*7+1),"-"))</f>
        <v>-</v>
      </c>
      <c r="L884" s="432" t="s">
        <v>647</v>
      </c>
      <c r="M884" s="432" t="s">
        <v>647</v>
      </c>
      <c r="N884" s="432" t="s">
        <v>647</v>
      </c>
      <c r="O884" s="432" t="s">
        <v>647</v>
      </c>
      <c r="P884" s="432" t="s">
        <v>647</v>
      </c>
      <c r="Q884" s="432" t="s">
        <v>647</v>
      </c>
      <c r="R884" s="432" t="s">
        <v>647</v>
      </c>
      <c r="S884" s="432" t="s">
        <v>647</v>
      </c>
      <c r="T884" s="432" t="s">
        <v>647</v>
      </c>
      <c r="U884" s="432" t="s">
        <v>647</v>
      </c>
      <c r="V884" s="432" t="s">
        <v>647</v>
      </c>
      <c r="W884" s="432" t="s">
        <v>647</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25">
      <c r="A885" s="250"/>
      <c r="B885" s="259"/>
      <c r="C885" s="252">
        <f>INT($C$872)+2</f>
        <v>3</v>
      </c>
      <c r="D885" s="275"/>
      <c r="E885" s="433">
        <f>E884</f>
        <v>0</v>
      </c>
      <c r="F885" s="324" t="b">
        <f t="shared" si="338"/>
        <v>1</v>
      </c>
      <c r="G885" s="275"/>
      <c r="H885" s="834" t="s">
        <v>648</v>
      </c>
      <c r="I885" s="835"/>
      <c r="J885" s="434" t="s">
        <v>649</v>
      </c>
      <c r="K885" s="435">
        <f t="shared" ref="K885:K948" si="339">IF(L885&lt;0,"-",IFERROR(DATE(2019,1,($L885)*7+1),"-"))</f>
        <v>43802</v>
      </c>
      <c r="L885" s="320">
        <v>48</v>
      </c>
      <c r="M885" s="436" t="s">
        <v>647</v>
      </c>
      <c r="N885" s="436" t="s">
        <v>647</v>
      </c>
      <c r="O885" s="436" t="s">
        <v>647</v>
      </c>
      <c r="P885" s="436" t="s">
        <v>647</v>
      </c>
      <c r="Q885" s="436" t="s">
        <v>647</v>
      </c>
      <c r="R885" s="436" t="s">
        <v>647</v>
      </c>
      <c r="S885" s="436" t="s">
        <v>647</v>
      </c>
      <c r="T885" s="436" t="s">
        <v>647</v>
      </c>
      <c r="U885" s="436" t="s">
        <v>647</v>
      </c>
      <c r="V885" s="436" t="s">
        <v>647</v>
      </c>
      <c r="W885" s="436" t="s">
        <v>647</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25">
      <c r="A886" s="250"/>
      <c r="B886" s="259"/>
      <c r="C886" s="252">
        <f>INT($C$872)+2</f>
        <v>3</v>
      </c>
      <c r="D886" s="275"/>
      <c r="E886" s="433">
        <f>E885</f>
        <v>0</v>
      </c>
      <c r="F886" s="324" t="b">
        <f t="shared" si="338"/>
        <v>1</v>
      </c>
      <c r="G886" s="275"/>
      <c r="H886" s="836"/>
      <c r="I886" s="837"/>
      <c r="J886" s="434" t="s">
        <v>650</v>
      </c>
      <c r="K886" s="435" t="str">
        <f t="shared" si="339"/>
        <v>-</v>
      </c>
      <c r="L886" s="436" t="s">
        <v>651</v>
      </c>
      <c r="M886" s="320">
        <v>26</v>
      </c>
      <c r="N886" s="436" t="s">
        <v>651</v>
      </c>
      <c r="O886" s="436" t="s">
        <v>651</v>
      </c>
      <c r="P886" s="436" t="s">
        <v>651</v>
      </c>
      <c r="Q886" s="436" t="s">
        <v>651</v>
      </c>
      <c r="R886" s="436" t="s">
        <v>651</v>
      </c>
      <c r="S886" s="436" t="s">
        <v>651</v>
      </c>
      <c r="T886" s="436" t="s">
        <v>651</v>
      </c>
      <c r="U886" s="436" t="s">
        <v>651</v>
      </c>
      <c r="V886" s="436" t="s">
        <v>651</v>
      </c>
      <c r="W886" s="436" t="s">
        <v>651</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25">
      <c r="A887" s="250"/>
      <c r="B887" s="259"/>
      <c r="C887" s="252">
        <f>INT($C$872)+2</f>
        <v>3</v>
      </c>
      <c r="D887" s="275"/>
      <c r="E887" s="433">
        <f>E886</f>
        <v>0</v>
      </c>
      <c r="F887" s="324" t="b">
        <f t="shared" si="338"/>
        <v>1</v>
      </c>
      <c r="G887" s="275"/>
      <c r="H887" s="838"/>
      <c r="I887" s="839"/>
      <c r="J887" s="420" t="s">
        <v>652</v>
      </c>
      <c r="K887" s="437" t="str">
        <f t="shared" si="339"/>
        <v>-</v>
      </c>
      <c r="L887" s="434" t="s">
        <v>647</v>
      </c>
      <c r="M887" s="434" t="s">
        <v>647</v>
      </c>
      <c r="N887" s="434" t="s">
        <v>647</v>
      </c>
      <c r="O887" s="434" t="s">
        <v>647</v>
      </c>
      <c r="P887" s="434" t="s">
        <v>647</v>
      </c>
      <c r="Q887" s="434" t="s">
        <v>647</v>
      </c>
      <c r="R887" s="434" t="s">
        <v>647</v>
      </c>
      <c r="S887" s="434" t="s">
        <v>647</v>
      </c>
      <c r="T887" s="434" t="s">
        <v>647</v>
      </c>
      <c r="U887" s="434" t="s">
        <v>647</v>
      </c>
      <c r="V887" s="438" t="s">
        <v>647</v>
      </c>
      <c r="W887" s="438" t="s">
        <v>647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3" x14ac:dyDescent="0.25">
      <c r="A888" s="250"/>
      <c r="B888" s="259"/>
      <c r="C888" s="252">
        <f t="shared" ref="C888:C919" si="340">INT($C$872)+3</f>
        <v>4</v>
      </c>
      <c r="D888" s="275"/>
      <c r="E888" s="330">
        <v>1</v>
      </c>
      <c r="F888" s="324" t="b">
        <f t="shared" si="338"/>
        <v>1</v>
      </c>
      <c r="G888" s="275"/>
      <c r="H888" s="430" t="s">
        <v>653</v>
      </c>
      <c r="I888" s="430"/>
      <c r="J888" s="412" t="s">
        <v>646</v>
      </c>
      <c r="K888" s="431" t="str">
        <f t="shared" si="339"/>
        <v>-</v>
      </c>
      <c r="L888" s="432" t="s">
        <v>647</v>
      </c>
      <c r="M888" s="432" t="s">
        <v>647</v>
      </c>
      <c r="N888" s="432" t="s">
        <v>647</v>
      </c>
      <c r="O888" s="432" t="s">
        <v>647</v>
      </c>
      <c r="P888" s="432" t="s">
        <v>647</v>
      </c>
      <c r="Q888" s="432" t="s">
        <v>647</v>
      </c>
      <c r="R888" s="432" t="s">
        <v>647</v>
      </c>
      <c r="S888" s="432" t="s">
        <v>647</v>
      </c>
      <c r="T888" s="432" t="s">
        <v>647</v>
      </c>
      <c r="U888" s="432" t="s">
        <v>647</v>
      </c>
      <c r="V888" s="432" t="s">
        <v>647</v>
      </c>
      <c r="W888" s="432" t="s">
        <v>647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customHeight="1" outlineLevel="3" x14ac:dyDescent="0.25">
      <c r="A889" s="250"/>
      <c r="B889" s="259"/>
      <c r="C889" s="252">
        <f t="shared" si="340"/>
        <v>4</v>
      </c>
      <c r="D889" s="275"/>
      <c r="E889" s="433">
        <f>E888</f>
        <v>1</v>
      </c>
      <c r="F889" s="324" t="b">
        <f t="shared" si="338"/>
        <v>1</v>
      </c>
      <c r="G889" s="275"/>
      <c r="H889" s="834" t="s">
        <v>654</v>
      </c>
      <c r="I889" s="835"/>
      <c r="J889" s="434" t="s">
        <v>649</v>
      </c>
      <c r="K889" s="435">
        <f t="shared" si="339"/>
        <v>43536</v>
      </c>
      <c r="L889" s="320">
        <v>10</v>
      </c>
      <c r="M889" s="436" t="s">
        <v>647</v>
      </c>
      <c r="N889" s="436" t="s">
        <v>647</v>
      </c>
      <c r="O889" s="436" t="s">
        <v>647</v>
      </c>
      <c r="P889" s="436" t="s">
        <v>647</v>
      </c>
      <c r="Q889" s="436" t="s">
        <v>647</v>
      </c>
      <c r="R889" s="436" t="s">
        <v>647</v>
      </c>
      <c r="S889" s="320" t="b">
        <v>1</v>
      </c>
      <c r="T889" s="436" t="s">
        <v>647</v>
      </c>
      <c r="U889" s="436" t="s">
        <v>647</v>
      </c>
      <c r="V889" s="436" t="s">
        <v>647</v>
      </c>
      <c r="W889" s="436" t="s">
        <v>647</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3" x14ac:dyDescent="0.25">
      <c r="A890" s="250"/>
      <c r="B890" s="259"/>
      <c r="C890" s="252">
        <f t="shared" si="340"/>
        <v>4</v>
      </c>
      <c r="D890" s="275"/>
      <c r="E890" s="433">
        <f>E889</f>
        <v>1</v>
      </c>
      <c r="F890" s="324" t="b">
        <f t="shared" si="338"/>
        <v>1</v>
      </c>
      <c r="G890" s="275"/>
      <c r="H890" s="836"/>
      <c r="I890" s="837"/>
      <c r="J890" s="434" t="s">
        <v>650</v>
      </c>
      <c r="K890" s="435" t="str">
        <f t="shared" si="339"/>
        <v>-</v>
      </c>
      <c r="L890" s="436" t="s">
        <v>651</v>
      </c>
      <c r="M890" s="436" t="s">
        <v>651</v>
      </c>
      <c r="N890" s="436" t="s">
        <v>651</v>
      </c>
      <c r="O890" s="436" t="s">
        <v>651</v>
      </c>
      <c r="P890" s="436" t="s">
        <v>651</v>
      </c>
      <c r="Q890" s="436" t="s">
        <v>651</v>
      </c>
      <c r="R890" s="436" t="s">
        <v>651</v>
      </c>
      <c r="S890" s="436" t="s">
        <v>651</v>
      </c>
      <c r="T890" s="436" t="s">
        <v>651</v>
      </c>
      <c r="U890" s="436" t="s">
        <v>651</v>
      </c>
      <c r="V890" s="436" t="s">
        <v>651</v>
      </c>
      <c r="W890" s="436" t="s">
        <v>651</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outlineLevel="3" x14ac:dyDescent="0.25">
      <c r="A891" s="250"/>
      <c r="B891" s="259"/>
      <c r="C891" s="252">
        <f t="shared" si="340"/>
        <v>4</v>
      </c>
      <c r="D891" s="275"/>
      <c r="E891" s="433">
        <f>E890</f>
        <v>1</v>
      </c>
      <c r="F891" s="324" t="b">
        <f t="shared" si="338"/>
        <v>1</v>
      </c>
      <c r="G891" s="275"/>
      <c r="H891" s="838"/>
      <c r="I891" s="839"/>
      <c r="J891" s="420" t="s">
        <v>652</v>
      </c>
      <c r="K891" s="437" t="str">
        <f t="shared" si="339"/>
        <v>-</v>
      </c>
      <c r="L891" s="434" t="s">
        <v>647</v>
      </c>
      <c r="M891" s="434" t="s">
        <v>647</v>
      </c>
      <c r="N891" s="434" t="s">
        <v>647</v>
      </c>
      <c r="O891" s="434" t="s">
        <v>647</v>
      </c>
      <c r="P891" s="434" t="s">
        <v>647</v>
      </c>
      <c r="Q891" s="434" t="s">
        <v>647</v>
      </c>
      <c r="R891" s="434" t="s">
        <v>647</v>
      </c>
      <c r="S891" s="434" t="s">
        <v>647</v>
      </c>
      <c r="T891" s="434" t="s">
        <v>647</v>
      </c>
      <c r="U891" s="434" t="s">
        <v>647</v>
      </c>
      <c r="V891" s="438" t="s">
        <v>647</v>
      </c>
      <c r="W891" s="438" t="s">
        <v>647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outlineLevel="3" x14ac:dyDescent="0.25">
      <c r="A892" s="250"/>
      <c r="B892" s="259"/>
      <c r="C892" s="252">
        <f t="shared" si="340"/>
        <v>4</v>
      </c>
      <c r="D892" s="275"/>
      <c r="E892" s="330">
        <v>2</v>
      </c>
      <c r="F892" s="324" t="b">
        <f t="shared" si="338"/>
        <v>1</v>
      </c>
      <c r="G892" s="275"/>
      <c r="H892" s="430" t="s">
        <v>655</v>
      </c>
      <c r="I892" s="430"/>
      <c r="J892" s="412" t="s">
        <v>646</v>
      </c>
      <c r="K892" s="431" t="str">
        <f t="shared" si="339"/>
        <v>-</v>
      </c>
      <c r="L892" s="432" t="s">
        <v>647</v>
      </c>
      <c r="M892" s="439">
        <v>42</v>
      </c>
      <c r="N892" s="432" t="s">
        <v>647</v>
      </c>
      <c r="O892" s="432" t="s">
        <v>647</v>
      </c>
      <c r="P892" s="432" t="s">
        <v>647</v>
      </c>
      <c r="Q892" s="432" t="s">
        <v>647</v>
      </c>
      <c r="R892" s="432" t="s">
        <v>647</v>
      </c>
      <c r="S892" s="432" t="s">
        <v>647</v>
      </c>
      <c r="T892" s="432" t="s">
        <v>647</v>
      </c>
      <c r="U892" s="432" t="s">
        <v>647</v>
      </c>
      <c r="V892" s="432" t="s">
        <v>647</v>
      </c>
      <c r="W892" s="432" t="s">
        <v>647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customHeight="1" outlineLevel="3" x14ac:dyDescent="0.25">
      <c r="A893" s="250"/>
      <c r="B893" s="259"/>
      <c r="C893" s="252">
        <f t="shared" si="340"/>
        <v>4</v>
      </c>
      <c r="D893" s="275"/>
      <c r="E893" s="433">
        <f>E892</f>
        <v>2</v>
      </c>
      <c r="F893" s="324" t="b">
        <f t="shared" si="338"/>
        <v>1</v>
      </c>
      <c r="G893" s="275"/>
      <c r="H893" s="834" t="s">
        <v>656</v>
      </c>
      <c r="I893" s="835"/>
      <c r="J893" s="434" t="s">
        <v>649</v>
      </c>
      <c r="K893" s="435">
        <f t="shared" si="339"/>
        <v>43536</v>
      </c>
      <c r="L893" s="320">
        <v>10</v>
      </c>
      <c r="M893" s="436" t="s">
        <v>647</v>
      </c>
      <c r="N893" s="436" t="s">
        <v>647</v>
      </c>
      <c r="O893" s="436" t="s">
        <v>647</v>
      </c>
      <c r="P893" s="436" t="s">
        <v>647</v>
      </c>
      <c r="Q893" s="436" t="s">
        <v>647</v>
      </c>
      <c r="R893" s="436" t="s">
        <v>647</v>
      </c>
      <c r="S893" s="436" t="s">
        <v>647</v>
      </c>
      <c r="T893" s="436" t="s">
        <v>647</v>
      </c>
      <c r="U893" s="436" t="s">
        <v>647</v>
      </c>
      <c r="V893" s="436" t="s">
        <v>647</v>
      </c>
      <c r="W893" s="436" t="s">
        <v>647</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outlineLevel="3" x14ac:dyDescent="0.25">
      <c r="A894" s="250"/>
      <c r="B894" s="259"/>
      <c r="C894" s="252">
        <f t="shared" si="340"/>
        <v>4</v>
      </c>
      <c r="D894" s="275"/>
      <c r="E894" s="433">
        <f>E893</f>
        <v>2</v>
      </c>
      <c r="F894" s="324" t="b">
        <f t="shared" si="338"/>
        <v>1</v>
      </c>
      <c r="G894" s="275"/>
      <c r="H894" s="836"/>
      <c r="I894" s="837"/>
      <c r="J894" s="434" t="s">
        <v>650</v>
      </c>
      <c r="K894" s="435" t="str">
        <f t="shared" si="339"/>
        <v>-</v>
      </c>
      <c r="L894" s="436" t="s">
        <v>651</v>
      </c>
      <c r="M894" s="436" t="s">
        <v>651</v>
      </c>
      <c r="N894" s="436" t="s">
        <v>651</v>
      </c>
      <c r="O894" s="436" t="s">
        <v>651</v>
      </c>
      <c r="P894" s="436" t="s">
        <v>651</v>
      </c>
      <c r="Q894" s="436" t="s">
        <v>651</v>
      </c>
      <c r="R894" s="436" t="s">
        <v>651</v>
      </c>
      <c r="S894" s="436" t="s">
        <v>651</v>
      </c>
      <c r="T894" s="436" t="s">
        <v>651</v>
      </c>
      <c r="U894" s="436" t="s">
        <v>651</v>
      </c>
      <c r="V894" s="436" t="s">
        <v>651</v>
      </c>
      <c r="W894" s="436" t="s">
        <v>651</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outlineLevel="3" x14ac:dyDescent="0.25">
      <c r="A895" s="250"/>
      <c r="B895" s="259"/>
      <c r="C895" s="252">
        <f t="shared" si="340"/>
        <v>4</v>
      </c>
      <c r="D895" s="275"/>
      <c r="E895" s="433">
        <f>E894</f>
        <v>2</v>
      </c>
      <c r="F895" s="324" t="b">
        <f t="shared" si="338"/>
        <v>1</v>
      </c>
      <c r="G895" s="275"/>
      <c r="H895" s="838"/>
      <c r="I895" s="839"/>
      <c r="J895" s="420" t="s">
        <v>652</v>
      </c>
      <c r="K895" s="437" t="str">
        <f t="shared" si="339"/>
        <v>-</v>
      </c>
      <c r="L895" s="434" t="s">
        <v>647</v>
      </c>
      <c r="M895" s="434" t="s">
        <v>647</v>
      </c>
      <c r="N895" s="434" t="s">
        <v>647</v>
      </c>
      <c r="O895" s="434" t="s">
        <v>647</v>
      </c>
      <c r="P895" s="434" t="s">
        <v>647</v>
      </c>
      <c r="Q895" s="434" t="s">
        <v>647</v>
      </c>
      <c r="R895" s="434" t="s">
        <v>647</v>
      </c>
      <c r="S895" s="434" t="s">
        <v>647</v>
      </c>
      <c r="T895" s="434" t="s">
        <v>647</v>
      </c>
      <c r="U895" s="434" t="s">
        <v>647</v>
      </c>
      <c r="V895" s="438" t="s">
        <v>647</v>
      </c>
      <c r="W895" s="438" t="s">
        <v>647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outlineLevel="3" x14ac:dyDescent="0.25">
      <c r="A896" s="250"/>
      <c r="B896" s="259"/>
      <c r="C896" s="252">
        <f t="shared" si="340"/>
        <v>4</v>
      </c>
      <c r="D896" s="275"/>
      <c r="E896" s="330">
        <v>3</v>
      </c>
      <c r="F896" s="324" t="b">
        <f t="shared" si="338"/>
        <v>1</v>
      </c>
      <c r="G896" s="275"/>
      <c r="H896" s="430" t="s">
        <v>657</v>
      </c>
      <c r="I896" s="430"/>
      <c r="J896" s="412" t="s">
        <v>646</v>
      </c>
      <c r="K896" s="431" t="str">
        <f t="shared" si="339"/>
        <v>-</v>
      </c>
      <c r="L896" s="432" t="s">
        <v>647</v>
      </c>
      <c r="M896" s="432" t="s">
        <v>647</v>
      </c>
      <c r="N896" s="432" t="s">
        <v>647</v>
      </c>
      <c r="O896" s="432" t="s">
        <v>647</v>
      </c>
      <c r="P896" s="432" t="s">
        <v>647</v>
      </c>
      <c r="Q896" s="432" t="s">
        <v>647</v>
      </c>
      <c r="R896" s="432" t="s">
        <v>647</v>
      </c>
      <c r="S896" s="432" t="s">
        <v>647</v>
      </c>
      <c r="T896" s="432" t="s">
        <v>647</v>
      </c>
      <c r="U896" s="432" t="s">
        <v>647</v>
      </c>
      <c r="V896" s="432" t="s">
        <v>647</v>
      </c>
      <c r="W896" s="432" t="s">
        <v>647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customHeight="1" outlineLevel="3" x14ac:dyDescent="0.25">
      <c r="A897" s="250"/>
      <c r="B897" s="259"/>
      <c r="C897" s="252">
        <f t="shared" si="340"/>
        <v>4</v>
      </c>
      <c r="D897" s="275"/>
      <c r="E897" s="433">
        <f>E896</f>
        <v>3</v>
      </c>
      <c r="F897" s="324" t="b">
        <f t="shared" si="338"/>
        <v>1</v>
      </c>
      <c r="G897" s="275"/>
      <c r="H897" s="834" t="s">
        <v>658</v>
      </c>
      <c r="I897" s="835"/>
      <c r="J897" s="434" t="s">
        <v>649</v>
      </c>
      <c r="K897" s="435">
        <f t="shared" si="339"/>
        <v>43802</v>
      </c>
      <c r="L897" s="320">
        <v>48</v>
      </c>
      <c r="M897" s="436" t="s">
        <v>647</v>
      </c>
      <c r="N897" s="436" t="s">
        <v>647</v>
      </c>
      <c r="O897" s="436" t="s">
        <v>647</v>
      </c>
      <c r="P897" s="436" t="s">
        <v>647</v>
      </c>
      <c r="Q897" s="436" t="s">
        <v>647</v>
      </c>
      <c r="R897" s="436" t="s">
        <v>647</v>
      </c>
      <c r="S897" s="436" t="s">
        <v>647</v>
      </c>
      <c r="T897" s="436" t="s">
        <v>647</v>
      </c>
      <c r="U897" s="436" t="s">
        <v>647</v>
      </c>
      <c r="V897" s="436" t="s">
        <v>647</v>
      </c>
      <c r="W897" s="436" t="s">
        <v>647</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outlineLevel="3" x14ac:dyDescent="0.25">
      <c r="A898" s="250"/>
      <c r="B898" s="259"/>
      <c r="C898" s="252">
        <f t="shared" si="340"/>
        <v>4</v>
      </c>
      <c r="D898" s="275"/>
      <c r="E898" s="433">
        <f>E897</f>
        <v>3</v>
      </c>
      <c r="F898" s="324" t="b">
        <f t="shared" si="338"/>
        <v>1</v>
      </c>
      <c r="G898" s="275"/>
      <c r="H898" s="836"/>
      <c r="I898" s="837"/>
      <c r="J898" s="434" t="s">
        <v>650</v>
      </c>
      <c r="K898" s="435" t="str">
        <f t="shared" si="339"/>
        <v>-</v>
      </c>
      <c r="L898" s="436" t="s">
        <v>651</v>
      </c>
      <c r="M898" s="320">
        <v>26</v>
      </c>
      <c r="N898" s="436" t="s">
        <v>651</v>
      </c>
      <c r="O898" s="436" t="s">
        <v>651</v>
      </c>
      <c r="P898" s="436" t="s">
        <v>651</v>
      </c>
      <c r="Q898" s="436" t="s">
        <v>651</v>
      </c>
      <c r="R898" s="436" t="s">
        <v>651</v>
      </c>
      <c r="S898" s="436" t="s">
        <v>651</v>
      </c>
      <c r="T898" s="436" t="s">
        <v>651</v>
      </c>
      <c r="U898" s="436" t="s">
        <v>651</v>
      </c>
      <c r="V898" s="436" t="s">
        <v>651</v>
      </c>
      <c r="W898" s="436" t="s">
        <v>651</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outlineLevel="3" x14ac:dyDescent="0.25">
      <c r="A899" s="250"/>
      <c r="B899" s="259"/>
      <c r="C899" s="252">
        <f t="shared" si="340"/>
        <v>4</v>
      </c>
      <c r="D899" s="275"/>
      <c r="E899" s="433">
        <f>E898</f>
        <v>3</v>
      </c>
      <c r="F899" s="324" t="b">
        <f t="shared" si="338"/>
        <v>1</v>
      </c>
      <c r="G899" s="275"/>
      <c r="H899" s="838"/>
      <c r="I899" s="839"/>
      <c r="J899" s="420" t="s">
        <v>652</v>
      </c>
      <c r="K899" s="437" t="str">
        <f t="shared" si="339"/>
        <v>-</v>
      </c>
      <c r="L899" s="434" t="s">
        <v>647</v>
      </c>
      <c r="M899" s="434" t="s">
        <v>647</v>
      </c>
      <c r="N899" s="434" t="s">
        <v>647</v>
      </c>
      <c r="O899" s="434" t="s">
        <v>647</v>
      </c>
      <c r="P899" s="434" t="s">
        <v>647</v>
      </c>
      <c r="Q899" s="434" t="s">
        <v>647</v>
      </c>
      <c r="R899" s="434" t="s">
        <v>647</v>
      </c>
      <c r="S899" s="434" t="s">
        <v>647</v>
      </c>
      <c r="T899" s="434" t="s">
        <v>647</v>
      </c>
      <c r="U899" s="434" t="s">
        <v>647</v>
      </c>
      <c r="V899" s="438" t="s">
        <v>647</v>
      </c>
      <c r="W899" s="438" t="s">
        <v>647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outlineLevel="3" x14ac:dyDescent="0.25">
      <c r="A900" s="250"/>
      <c r="B900" s="259"/>
      <c r="C900" s="252">
        <f t="shared" si="340"/>
        <v>4</v>
      </c>
      <c r="D900" s="275"/>
      <c r="E900" s="330">
        <v>4</v>
      </c>
      <c r="F900" s="324" t="b">
        <f t="shared" si="338"/>
        <v>1</v>
      </c>
      <c r="G900" s="275"/>
      <c r="H900" s="430" t="s">
        <v>659</v>
      </c>
      <c r="I900" s="430"/>
      <c r="J900" s="412" t="s">
        <v>646</v>
      </c>
      <c r="K900" s="431" t="str">
        <f t="shared" si="339"/>
        <v>-</v>
      </c>
      <c r="L900" s="432" t="s">
        <v>647</v>
      </c>
      <c r="M900" s="432" t="s">
        <v>647</v>
      </c>
      <c r="N900" s="432" t="s">
        <v>647</v>
      </c>
      <c r="O900" s="432" t="s">
        <v>647</v>
      </c>
      <c r="P900" s="432" t="s">
        <v>647</v>
      </c>
      <c r="Q900" s="432" t="s">
        <v>647</v>
      </c>
      <c r="R900" s="432" t="s">
        <v>647</v>
      </c>
      <c r="S900" s="432" t="s">
        <v>647</v>
      </c>
      <c r="T900" s="432" t="s">
        <v>647</v>
      </c>
      <c r="U900" s="432" t="s">
        <v>647</v>
      </c>
      <c r="V900" s="432" t="s">
        <v>647</v>
      </c>
      <c r="W900" s="432" t="s">
        <v>647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customHeight="1" outlineLevel="3" x14ac:dyDescent="0.25">
      <c r="A901" s="250"/>
      <c r="B901" s="259"/>
      <c r="C901" s="252">
        <f t="shared" si="340"/>
        <v>4</v>
      </c>
      <c r="D901" s="275"/>
      <c r="E901" s="433">
        <f>E900</f>
        <v>4</v>
      </c>
      <c r="F901" s="324" t="b">
        <f t="shared" si="338"/>
        <v>1</v>
      </c>
      <c r="G901" s="275"/>
      <c r="H901" s="834" t="s">
        <v>660</v>
      </c>
      <c r="I901" s="835"/>
      <c r="J901" s="434" t="s">
        <v>649</v>
      </c>
      <c r="K901" s="435">
        <f t="shared" si="339"/>
        <v>43802</v>
      </c>
      <c r="L901" s="320">
        <v>48</v>
      </c>
      <c r="M901" s="436" t="s">
        <v>647</v>
      </c>
      <c r="N901" s="436" t="s">
        <v>647</v>
      </c>
      <c r="O901" s="436" t="s">
        <v>647</v>
      </c>
      <c r="P901" s="436" t="s">
        <v>647</v>
      </c>
      <c r="Q901" s="436" t="s">
        <v>647</v>
      </c>
      <c r="R901" s="436" t="s">
        <v>647</v>
      </c>
      <c r="S901" s="436" t="s">
        <v>647</v>
      </c>
      <c r="T901" s="436" t="s">
        <v>647</v>
      </c>
      <c r="U901" s="436" t="s">
        <v>647</v>
      </c>
      <c r="V901" s="436" t="s">
        <v>647</v>
      </c>
      <c r="W901" s="436" t="s">
        <v>647</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outlineLevel="3" x14ac:dyDescent="0.25">
      <c r="A902" s="250"/>
      <c r="B902" s="259"/>
      <c r="C902" s="252">
        <f t="shared" si="340"/>
        <v>4</v>
      </c>
      <c r="D902" s="275"/>
      <c r="E902" s="433">
        <f>E901</f>
        <v>4</v>
      </c>
      <c r="F902" s="324" t="b">
        <f t="shared" si="338"/>
        <v>1</v>
      </c>
      <c r="G902" s="275"/>
      <c r="H902" s="836"/>
      <c r="I902" s="837"/>
      <c r="J902" s="434" t="s">
        <v>650</v>
      </c>
      <c r="K902" s="435" t="str">
        <f t="shared" si="339"/>
        <v>-</v>
      </c>
      <c r="L902" s="436" t="s">
        <v>651</v>
      </c>
      <c r="M902" s="320">
        <v>34</v>
      </c>
      <c r="N902" s="436" t="s">
        <v>651</v>
      </c>
      <c r="O902" s="436" t="s">
        <v>651</v>
      </c>
      <c r="P902" s="436" t="s">
        <v>651</v>
      </c>
      <c r="Q902" s="436" t="s">
        <v>651</v>
      </c>
      <c r="R902" s="436" t="s">
        <v>651</v>
      </c>
      <c r="S902" s="436" t="s">
        <v>651</v>
      </c>
      <c r="T902" s="436" t="s">
        <v>651</v>
      </c>
      <c r="U902" s="436" t="s">
        <v>651</v>
      </c>
      <c r="V902" s="436" t="s">
        <v>651</v>
      </c>
      <c r="W902" s="436" t="s">
        <v>651</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outlineLevel="3" x14ac:dyDescent="0.25">
      <c r="A903" s="250"/>
      <c r="B903" s="259"/>
      <c r="C903" s="252">
        <f t="shared" si="340"/>
        <v>4</v>
      </c>
      <c r="D903" s="275"/>
      <c r="E903" s="433">
        <f>E902</f>
        <v>4</v>
      </c>
      <c r="F903" s="324" t="b">
        <f t="shared" si="338"/>
        <v>1</v>
      </c>
      <c r="G903" s="275"/>
      <c r="H903" s="838"/>
      <c r="I903" s="839"/>
      <c r="J903" s="420" t="s">
        <v>652</v>
      </c>
      <c r="K903" s="437" t="str">
        <f t="shared" si="339"/>
        <v>-</v>
      </c>
      <c r="L903" s="434" t="s">
        <v>647</v>
      </c>
      <c r="M903" s="434" t="s">
        <v>647</v>
      </c>
      <c r="N903" s="434" t="s">
        <v>647</v>
      </c>
      <c r="O903" s="434" t="s">
        <v>647</v>
      </c>
      <c r="P903" s="434" t="s">
        <v>647</v>
      </c>
      <c r="Q903" s="434" t="s">
        <v>647</v>
      </c>
      <c r="R903" s="434" t="s">
        <v>647</v>
      </c>
      <c r="S903" s="434" t="s">
        <v>647</v>
      </c>
      <c r="T903" s="434" t="s">
        <v>647</v>
      </c>
      <c r="U903" s="434" t="s">
        <v>647</v>
      </c>
      <c r="V903" s="438" t="s">
        <v>647</v>
      </c>
      <c r="W903" s="438" t="s">
        <v>647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outlineLevel="3" x14ac:dyDescent="0.25">
      <c r="A904" s="250"/>
      <c r="B904" s="259"/>
      <c r="C904" s="252">
        <f t="shared" si="340"/>
        <v>4</v>
      </c>
      <c r="D904" s="275"/>
      <c r="E904" s="330">
        <v>5</v>
      </c>
      <c r="F904" s="324" t="b">
        <f t="shared" si="338"/>
        <v>1</v>
      </c>
      <c r="G904" s="275"/>
      <c r="H904" s="430" t="s">
        <v>661</v>
      </c>
      <c r="I904" s="430"/>
      <c r="J904" s="412" t="s">
        <v>646</v>
      </c>
      <c r="K904" s="431" t="str">
        <f t="shared" si="339"/>
        <v>-</v>
      </c>
      <c r="L904" s="440">
        <v>-1</v>
      </c>
      <c r="M904" s="432" t="s">
        <v>647</v>
      </c>
      <c r="N904" s="432" t="s">
        <v>647</v>
      </c>
      <c r="O904" s="432" t="s">
        <v>647</v>
      </c>
      <c r="P904" s="432" t="s">
        <v>647</v>
      </c>
      <c r="Q904" s="432" t="s">
        <v>647</v>
      </c>
      <c r="R904" s="432" t="s">
        <v>647</v>
      </c>
      <c r="S904" s="432" t="s">
        <v>647</v>
      </c>
      <c r="T904" s="432" t="s">
        <v>647</v>
      </c>
      <c r="U904" s="432" t="s">
        <v>647</v>
      </c>
      <c r="V904" s="432" t="s">
        <v>647</v>
      </c>
      <c r="W904" s="432" t="s">
        <v>647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outlineLevel="3" x14ac:dyDescent="0.25">
      <c r="A905" s="250"/>
      <c r="B905" s="259"/>
      <c r="C905" s="252">
        <f t="shared" si="340"/>
        <v>4</v>
      </c>
      <c r="D905" s="275"/>
      <c r="E905" s="433">
        <f>E904</f>
        <v>5</v>
      </c>
      <c r="F905" s="324" t="b">
        <f t="shared" si="338"/>
        <v>1</v>
      </c>
      <c r="G905" s="275"/>
      <c r="H905" s="834"/>
      <c r="I905" s="835"/>
      <c r="J905" s="434" t="s">
        <v>649</v>
      </c>
      <c r="K905" s="435" t="str">
        <f t="shared" si="339"/>
        <v>-</v>
      </c>
      <c r="L905" s="436" t="s">
        <v>647</v>
      </c>
      <c r="M905" s="436" t="s">
        <v>647</v>
      </c>
      <c r="N905" s="436" t="s">
        <v>647</v>
      </c>
      <c r="O905" s="436" t="s">
        <v>647</v>
      </c>
      <c r="P905" s="436" t="s">
        <v>647</v>
      </c>
      <c r="Q905" s="436" t="s">
        <v>647</v>
      </c>
      <c r="R905" s="436" t="s">
        <v>647</v>
      </c>
      <c r="S905" s="436" t="s">
        <v>647</v>
      </c>
      <c r="T905" s="436" t="s">
        <v>647</v>
      </c>
      <c r="U905" s="436" t="s">
        <v>647</v>
      </c>
      <c r="V905" s="436" t="s">
        <v>647</v>
      </c>
      <c r="W905" s="436" t="s">
        <v>647</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outlineLevel="3" x14ac:dyDescent="0.25">
      <c r="A906" s="250"/>
      <c r="B906" s="259"/>
      <c r="C906" s="252">
        <f t="shared" si="340"/>
        <v>4</v>
      </c>
      <c r="D906" s="275"/>
      <c r="E906" s="433">
        <f>E905</f>
        <v>5</v>
      </c>
      <c r="F906" s="324" t="b">
        <f t="shared" si="338"/>
        <v>1</v>
      </c>
      <c r="G906" s="275"/>
      <c r="H906" s="836"/>
      <c r="I906" s="837"/>
      <c r="J906" s="434" t="s">
        <v>650</v>
      </c>
      <c r="K906" s="435" t="str">
        <f t="shared" si="339"/>
        <v>-</v>
      </c>
      <c r="L906" s="436" t="s">
        <v>651</v>
      </c>
      <c r="M906" s="436" t="s">
        <v>651</v>
      </c>
      <c r="N906" s="436" t="s">
        <v>651</v>
      </c>
      <c r="O906" s="436" t="s">
        <v>651</v>
      </c>
      <c r="P906" s="436" t="s">
        <v>651</v>
      </c>
      <c r="Q906" s="436" t="s">
        <v>651</v>
      </c>
      <c r="R906" s="436" t="s">
        <v>651</v>
      </c>
      <c r="S906" s="436" t="s">
        <v>651</v>
      </c>
      <c r="T906" s="436" t="s">
        <v>651</v>
      </c>
      <c r="U906" s="436" t="s">
        <v>651</v>
      </c>
      <c r="V906" s="436" t="s">
        <v>651</v>
      </c>
      <c r="W906" s="436" t="s">
        <v>651</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outlineLevel="3" x14ac:dyDescent="0.25">
      <c r="A907" s="250"/>
      <c r="B907" s="259"/>
      <c r="C907" s="252">
        <f t="shared" si="340"/>
        <v>4</v>
      </c>
      <c r="D907" s="275"/>
      <c r="E907" s="433">
        <f>E906</f>
        <v>5</v>
      </c>
      <c r="F907" s="324" t="b">
        <f t="shared" si="338"/>
        <v>1</v>
      </c>
      <c r="G907" s="275"/>
      <c r="H907" s="838"/>
      <c r="I907" s="839"/>
      <c r="J907" s="420" t="s">
        <v>652</v>
      </c>
      <c r="K907" s="437" t="str">
        <f t="shared" si="339"/>
        <v>-</v>
      </c>
      <c r="L907" s="434" t="s">
        <v>647</v>
      </c>
      <c r="M907" s="434" t="s">
        <v>647</v>
      </c>
      <c r="N907" s="434" t="s">
        <v>647</v>
      </c>
      <c r="O907" s="434" t="s">
        <v>647</v>
      </c>
      <c r="P907" s="434" t="s">
        <v>647</v>
      </c>
      <c r="Q907" s="434" t="s">
        <v>647</v>
      </c>
      <c r="R907" s="434" t="s">
        <v>647</v>
      </c>
      <c r="S907" s="434" t="s">
        <v>647</v>
      </c>
      <c r="T907" s="434" t="s">
        <v>647</v>
      </c>
      <c r="U907" s="434" t="s">
        <v>647</v>
      </c>
      <c r="V907" s="438" t="s">
        <v>647</v>
      </c>
      <c r="W907" s="438" t="s">
        <v>647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outlineLevel="3" x14ac:dyDescent="0.25">
      <c r="A908" s="250"/>
      <c r="B908" s="259"/>
      <c r="C908" s="252">
        <f t="shared" si="340"/>
        <v>4</v>
      </c>
      <c r="D908" s="275"/>
      <c r="E908" s="330">
        <v>6</v>
      </c>
      <c r="F908" s="324" t="b">
        <f t="shared" si="338"/>
        <v>1</v>
      </c>
      <c r="G908" s="275"/>
      <c r="H908" s="430" t="s">
        <v>662</v>
      </c>
      <c r="I908" s="430"/>
      <c r="J908" s="412" t="s">
        <v>646</v>
      </c>
      <c r="K908" s="431" t="str">
        <f t="shared" si="339"/>
        <v>-</v>
      </c>
      <c r="L908" s="440">
        <v>-1</v>
      </c>
      <c r="M908" s="432" t="s">
        <v>647</v>
      </c>
      <c r="N908" s="432" t="s">
        <v>647</v>
      </c>
      <c r="O908" s="432" t="s">
        <v>647</v>
      </c>
      <c r="P908" s="432" t="s">
        <v>647</v>
      </c>
      <c r="Q908" s="432" t="s">
        <v>647</v>
      </c>
      <c r="R908" s="432" t="s">
        <v>647</v>
      </c>
      <c r="S908" s="432" t="s">
        <v>647</v>
      </c>
      <c r="T908" s="432" t="s">
        <v>647</v>
      </c>
      <c r="U908" s="432" t="s">
        <v>647</v>
      </c>
      <c r="V908" s="432" t="s">
        <v>647</v>
      </c>
      <c r="W908" s="432" t="s">
        <v>647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outlineLevel="3" x14ac:dyDescent="0.25">
      <c r="A909" s="250"/>
      <c r="B909" s="259"/>
      <c r="C909" s="252">
        <f t="shared" si="340"/>
        <v>4</v>
      </c>
      <c r="D909" s="275"/>
      <c r="E909" s="433">
        <f>E908</f>
        <v>6</v>
      </c>
      <c r="F909" s="324" t="b">
        <f t="shared" si="338"/>
        <v>1</v>
      </c>
      <c r="G909" s="275"/>
      <c r="H909" s="834"/>
      <c r="I909" s="835"/>
      <c r="J909" s="434" t="s">
        <v>649</v>
      </c>
      <c r="K909" s="435" t="str">
        <f t="shared" si="339"/>
        <v>-</v>
      </c>
      <c r="L909" s="436" t="s">
        <v>647</v>
      </c>
      <c r="M909" s="436" t="s">
        <v>647</v>
      </c>
      <c r="N909" s="436" t="s">
        <v>647</v>
      </c>
      <c r="O909" s="436" t="s">
        <v>647</v>
      </c>
      <c r="P909" s="436" t="s">
        <v>647</v>
      </c>
      <c r="Q909" s="436" t="s">
        <v>647</v>
      </c>
      <c r="R909" s="436" t="s">
        <v>647</v>
      </c>
      <c r="S909" s="436" t="s">
        <v>647</v>
      </c>
      <c r="T909" s="436" t="s">
        <v>647</v>
      </c>
      <c r="U909" s="436" t="s">
        <v>647</v>
      </c>
      <c r="V909" s="436" t="s">
        <v>647</v>
      </c>
      <c r="W909" s="436" t="s">
        <v>647</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outlineLevel="3" x14ac:dyDescent="0.25">
      <c r="A910" s="250"/>
      <c r="B910" s="259"/>
      <c r="C910" s="252">
        <f t="shared" si="340"/>
        <v>4</v>
      </c>
      <c r="D910" s="275"/>
      <c r="E910" s="433">
        <f>E909</f>
        <v>6</v>
      </c>
      <c r="F910" s="324" t="b">
        <f t="shared" si="338"/>
        <v>1</v>
      </c>
      <c r="G910" s="275"/>
      <c r="H910" s="836"/>
      <c r="I910" s="837"/>
      <c r="J910" s="434" t="s">
        <v>650</v>
      </c>
      <c r="K910" s="435" t="str">
        <f t="shared" si="339"/>
        <v>-</v>
      </c>
      <c r="L910" s="436" t="s">
        <v>651</v>
      </c>
      <c r="M910" s="436" t="s">
        <v>651</v>
      </c>
      <c r="N910" s="436" t="s">
        <v>651</v>
      </c>
      <c r="O910" s="436" t="s">
        <v>651</v>
      </c>
      <c r="P910" s="436" t="s">
        <v>651</v>
      </c>
      <c r="Q910" s="436" t="s">
        <v>651</v>
      </c>
      <c r="R910" s="436" t="s">
        <v>651</v>
      </c>
      <c r="S910" s="436" t="s">
        <v>651</v>
      </c>
      <c r="T910" s="436" t="s">
        <v>651</v>
      </c>
      <c r="U910" s="436" t="s">
        <v>651</v>
      </c>
      <c r="V910" s="436" t="s">
        <v>651</v>
      </c>
      <c r="W910" s="436" t="s">
        <v>651</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outlineLevel="3" x14ac:dyDescent="0.25">
      <c r="A911" s="250"/>
      <c r="B911" s="259"/>
      <c r="C911" s="252">
        <f t="shared" si="340"/>
        <v>4</v>
      </c>
      <c r="D911" s="275"/>
      <c r="E911" s="433">
        <f>E910</f>
        <v>6</v>
      </c>
      <c r="F911" s="324" t="b">
        <f t="shared" si="338"/>
        <v>1</v>
      </c>
      <c r="G911" s="275"/>
      <c r="H911" s="838"/>
      <c r="I911" s="839"/>
      <c r="J911" s="420" t="s">
        <v>652</v>
      </c>
      <c r="K911" s="437" t="str">
        <f t="shared" si="339"/>
        <v>-</v>
      </c>
      <c r="L911" s="434" t="s">
        <v>647</v>
      </c>
      <c r="M911" s="434" t="s">
        <v>647</v>
      </c>
      <c r="N911" s="434" t="s">
        <v>647</v>
      </c>
      <c r="O911" s="434" t="s">
        <v>647</v>
      </c>
      <c r="P911" s="434" t="s">
        <v>647</v>
      </c>
      <c r="Q911" s="434" t="s">
        <v>647</v>
      </c>
      <c r="R911" s="434" t="s">
        <v>647</v>
      </c>
      <c r="S911" s="434" t="s">
        <v>647</v>
      </c>
      <c r="T911" s="434" t="s">
        <v>647</v>
      </c>
      <c r="U911" s="434" t="s">
        <v>647</v>
      </c>
      <c r="V911" s="438" t="s">
        <v>647</v>
      </c>
      <c r="W911" s="438" t="s">
        <v>647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outlineLevel="3" x14ac:dyDescent="0.25">
      <c r="A912" s="250"/>
      <c r="B912" s="259"/>
      <c r="C912" s="252">
        <f t="shared" si="340"/>
        <v>4</v>
      </c>
      <c r="D912" s="275"/>
      <c r="E912" s="330">
        <v>7</v>
      </c>
      <c r="F912" s="324" t="b">
        <f t="shared" si="338"/>
        <v>1</v>
      </c>
      <c r="G912" s="275"/>
      <c r="H912" s="430" t="s">
        <v>663</v>
      </c>
      <c r="I912" s="430"/>
      <c r="J912" s="412" t="s">
        <v>646</v>
      </c>
      <c r="K912" s="431" t="str">
        <f t="shared" si="339"/>
        <v>-</v>
      </c>
      <c r="L912" s="440">
        <v>-1</v>
      </c>
      <c r="M912" s="432" t="s">
        <v>647</v>
      </c>
      <c r="N912" s="432" t="s">
        <v>647</v>
      </c>
      <c r="O912" s="432" t="s">
        <v>647</v>
      </c>
      <c r="P912" s="432" t="s">
        <v>647</v>
      </c>
      <c r="Q912" s="432" t="s">
        <v>647</v>
      </c>
      <c r="R912" s="432" t="s">
        <v>647</v>
      </c>
      <c r="S912" s="432" t="s">
        <v>647</v>
      </c>
      <c r="T912" s="432" t="s">
        <v>647</v>
      </c>
      <c r="U912" s="432" t="s">
        <v>647</v>
      </c>
      <c r="V912" s="432" t="s">
        <v>647</v>
      </c>
      <c r="W912" s="432" t="s">
        <v>647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outlineLevel="3" x14ac:dyDescent="0.25">
      <c r="A913" s="250"/>
      <c r="B913" s="259"/>
      <c r="C913" s="252">
        <f t="shared" si="340"/>
        <v>4</v>
      </c>
      <c r="D913" s="275"/>
      <c r="E913" s="433">
        <f>E912</f>
        <v>7</v>
      </c>
      <c r="F913" s="324" t="b">
        <f t="shared" si="338"/>
        <v>1</v>
      </c>
      <c r="G913" s="275"/>
      <c r="H913" s="834"/>
      <c r="I913" s="835"/>
      <c r="J913" s="434" t="s">
        <v>649</v>
      </c>
      <c r="K913" s="435" t="str">
        <f t="shared" si="339"/>
        <v>-</v>
      </c>
      <c r="L913" s="436" t="s">
        <v>647</v>
      </c>
      <c r="M913" s="436" t="s">
        <v>647</v>
      </c>
      <c r="N913" s="436" t="s">
        <v>647</v>
      </c>
      <c r="O913" s="436" t="s">
        <v>647</v>
      </c>
      <c r="P913" s="436" t="s">
        <v>647</v>
      </c>
      <c r="Q913" s="436" t="s">
        <v>647</v>
      </c>
      <c r="R913" s="436" t="s">
        <v>647</v>
      </c>
      <c r="S913" s="436" t="s">
        <v>647</v>
      </c>
      <c r="T913" s="436" t="s">
        <v>647</v>
      </c>
      <c r="U913" s="436" t="s">
        <v>647</v>
      </c>
      <c r="V913" s="436" t="s">
        <v>647</v>
      </c>
      <c r="W913" s="436" t="s">
        <v>647</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outlineLevel="3" x14ac:dyDescent="0.25">
      <c r="A914" s="250"/>
      <c r="B914" s="259"/>
      <c r="C914" s="252">
        <f t="shared" si="340"/>
        <v>4</v>
      </c>
      <c r="D914" s="275"/>
      <c r="E914" s="433">
        <f>E913</f>
        <v>7</v>
      </c>
      <c r="F914" s="324" t="b">
        <f t="shared" si="338"/>
        <v>1</v>
      </c>
      <c r="G914" s="275"/>
      <c r="H914" s="836"/>
      <c r="I914" s="837"/>
      <c r="J914" s="434" t="s">
        <v>650</v>
      </c>
      <c r="K914" s="435" t="str">
        <f t="shared" si="339"/>
        <v>-</v>
      </c>
      <c r="L914" s="436" t="s">
        <v>651</v>
      </c>
      <c r="M914" s="436" t="s">
        <v>651</v>
      </c>
      <c r="N914" s="436" t="s">
        <v>651</v>
      </c>
      <c r="O914" s="436" t="s">
        <v>651</v>
      </c>
      <c r="P914" s="436" t="s">
        <v>651</v>
      </c>
      <c r="Q914" s="436" t="s">
        <v>651</v>
      </c>
      <c r="R914" s="436" t="s">
        <v>651</v>
      </c>
      <c r="S914" s="436" t="s">
        <v>651</v>
      </c>
      <c r="T914" s="436" t="s">
        <v>651</v>
      </c>
      <c r="U914" s="436" t="s">
        <v>651</v>
      </c>
      <c r="V914" s="436" t="s">
        <v>651</v>
      </c>
      <c r="W914" s="436" t="s">
        <v>651</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outlineLevel="3" x14ac:dyDescent="0.25">
      <c r="A915" s="250"/>
      <c r="B915" s="259"/>
      <c r="C915" s="252">
        <f t="shared" si="340"/>
        <v>4</v>
      </c>
      <c r="D915" s="275"/>
      <c r="E915" s="433">
        <f>E914</f>
        <v>7</v>
      </c>
      <c r="F915" s="324" t="b">
        <f t="shared" si="338"/>
        <v>1</v>
      </c>
      <c r="G915" s="275"/>
      <c r="H915" s="838"/>
      <c r="I915" s="839"/>
      <c r="J915" s="420" t="s">
        <v>652</v>
      </c>
      <c r="K915" s="437" t="str">
        <f t="shared" si="339"/>
        <v>-</v>
      </c>
      <c r="L915" s="434" t="s">
        <v>647</v>
      </c>
      <c r="M915" s="434" t="s">
        <v>647</v>
      </c>
      <c r="N915" s="434" t="s">
        <v>647</v>
      </c>
      <c r="O915" s="434" t="s">
        <v>647</v>
      </c>
      <c r="P915" s="434" t="s">
        <v>647</v>
      </c>
      <c r="Q915" s="434" t="s">
        <v>647</v>
      </c>
      <c r="R915" s="434" t="s">
        <v>647</v>
      </c>
      <c r="S915" s="434" t="s">
        <v>647</v>
      </c>
      <c r="T915" s="434" t="s">
        <v>647</v>
      </c>
      <c r="U915" s="434" t="s">
        <v>647</v>
      </c>
      <c r="V915" s="438" t="s">
        <v>647</v>
      </c>
      <c r="W915" s="438" t="s">
        <v>647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outlineLevel="3" x14ac:dyDescent="0.25">
      <c r="A916" s="250"/>
      <c r="B916" s="259"/>
      <c r="C916" s="252">
        <f t="shared" si="340"/>
        <v>4</v>
      </c>
      <c r="D916" s="275"/>
      <c r="E916" s="330">
        <v>8</v>
      </c>
      <c r="F916" s="324" t="b">
        <f t="shared" ref="F916:F947" si="341">COUNTIFS($L916:$W916,"-")&lt;&gt;COUNTA($L916:$W916)</f>
        <v>1</v>
      </c>
      <c r="G916" s="275"/>
      <c r="H916" s="430" t="s">
        <v>965</v>
      </c>
      <c r="I916" s="430"/>
      <c r="J916" s="412" t="s">
        <v>646</v>
      </c>
      <c r="K916" s="431" t="str">
        <f t="shared" si="339"/>
        <v>-</v>
      </c>
      <c r="L916" s="432" t="s">
        <v>647</v>
      </c>
      <c r="M916" s="432" t="s">
        <v>647</v>
      </c>
      <c r="N916" s="432" t="s">
        <v>647</v>
      </c>
      <c r="O916" s="432" t="s">
        <v>647</v>
      </c>
      <c r="P916" s="432" t="s">
        <v>647</v>
      </c>
      <c r="Q916" s="432" t="s">
        <v>647</v>
      </c>
      <c r="R916" s="432" t="s">
        <v>647</v>
      </c>
      <c r="S916" s="432" t="s">
        <v>647</v>
      </c>
      <c r="T916" s="432" t="s">
        <v>647</v>
      </c>
      <c r="U916" s="432" t="s">
        <v>647</v>
      </c>
      <c r="V916" s="432" t="s">
        <v>647</v>
      </c>
      <c r="W916" s="432" t="s">
        <v>647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customHeight="1" outlineLevel="3" x14ac:dyDescent="0.25">
      <c r="A917" s="250"/>
      <c r="B917" s="259"/>
      <c r="C917" s="252">
        <f t="shared" si="340"/>
        <v>4</v>
      </c>
      <c r="D917" s="275"/>
      <c r="E917" s="433">
        <f>E916</f>
        <v>8</v>
      </c>
      <c r="F917" s="324" t="b">
        <f t="shared" si="341"/>
        <v>1</v>
      </c>
      <c r="G917" s="275"/>
      <c r="H917" s="834" t="s">
        <v>966</v>
      </c>
      <c r="I917" s="835"/>
      <c r="J917" s="434" t="s">
        <v>649</v>
      </c>
      <c r="K917" s="435" t="str">
        <f t="shared" si="339"/>
        <v>-</v>
      </c>
      <c r="L917" s="436" t="s">
        <v>647</v>
      </c>
      <c r="M917" s="436" t="s">
        <v>647</v>
      </c>
      <c r="N917" s="436" t="s">
        <v>647</v>
      </c>
      <c r="O917" s="436" t="s">
        <v>647</v>
      </c>
      <c r="P917" s="436" t="s">
        <v>647</v>
      </c>
      <c r="Q917" s="320">
        <v>0</v>
      </c>
      <c r="R917" s="436" t="s">
        <v>647</v>
      </c>
      <c r="S917" s="320" t="b">
        <v>1</v>
      </c>
      <c r="T917" s="436" t="s">
        <v>647</v>
      </c>
      <c r="U917" s="436" t="s">
        <v>647</v>
      </c>
      <c r="V917" s="436" t="s">
        <v>647</v>
      </c>
      <c r="W917" s="436" t="s">
        <v>647</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outlineLevel="3" x14ac:dyDescent="0.25">
      <c r="A918" s="250"/>
      <c r="B918" s="259"/>
      <c r="C918" s="252">
        <f t="shared" si="340"/>
        <v>4</v>
      </c>
      <c r="D918" s="275"/>
      <c r="E918" s="433">
        <f>E917</f>
        <v>8</v>
      </c>
      <c r="F918" s="324" t="b">
        <f t="shared" si="341"/>
        <v>1</v>
      </c>
      <c r="G918" s="275"/>
      <c r="H918" s="836"/>
      <c r="I918" s="837"/>
      <c r="J918" s="434" t="s">
        <v>650</v>
      </c>
      <c r="K918" s="435" t="str">
        <f t="shared" si="339"/>
        <v>-</v>
      </c>
      <c r="L918" s="436" t="s">
        <v>651</v>
      </c>
      <c r="M918" s="436" t="s">
        <v>651</v>
      </c>
      <c r="N918" s="436" t="s">
        <v>651</v>
      </c>
      <c r="O918" s="436" t="s">
        <v>651</v>
      </c>
      <c r="P918" s="436" t="s">
        <v>651</v>
      </c>
      <c r="Q918" s="436" t="s">
        <v>651</v>
      </c>
      <c r="R918" s="436" t="s">
        <v>651</v>
      </c>
      <c r="S918" s="436" t="s">
        <v>651</v>
      </c>
      <c r="T918" s="436" t="s">
        <v>651</v>
      </c>
      <c r="U918" s="436" t="s">
        <v>651</v>
      </c>
      <c r="V918" s="436" t="s">
        <v>651</v>
      </c>
      <c r="W918" s="436" t="s">
        <v>651</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outlineLevel="3" x14ac:dyDescent="0.25">
      <c r="A919" s="250"/>
      <c r="B919" s="259"/>
      <c r="C919" s="252">
        <f t="shared" si="340"/>
        <v>4</v>
      </c>
      <c r="D919" s="275"/>
      <c r="E919" s="433">
        <f>E918</f>
        <v>8</v>
      </c>
      <c r="F919" s="324" t="b">
        <f t="shared" si="341"/>
        <v>1</v>
      </c>
      <c r="G919" s="275"/>
      <c r="H919" s="838"/>
      <c r="I919" s="839"/>
      <c r="J919" s="420" t="s">
        <v>652</v>
      </c>
      <c r="K919" s="437" t="str">
        <f t="shared" si="339"/>
        <v>-</v>
      </c>
      <c r="L919" s="434" t="s">
        <v>647</v>
      </c>
      <c r="M919" s="434" t="s">
        <v>647</v>
      </c>
      <c r="N919" s="434" t="s">
        <v>647</v>
      </c>
      <c r="O919" s="434" t="s">
        <v>647</v>
      </c>
      <c r="P919" s="434" t="s">
        <v>647</v>
      </c>
      <c r="Q919" s="434" t="s">
        <v>647</v>
      </c>
      <c r="R919" s="434" t="s">
        <v>647</v>
      </c>
      <c r="S919" s="434" t="s">
        <v>647</v>
      </c>
      <c r="T919" s="434" t="s">
        <v>647</v>
      </c>
      <c r="U919" s="434" t="s">
        <v>647</v>
      </c>
      <c r="V919" s="438" t="s">
        <v>647</v>
      </c>
      <c r="W919" s="438" t="s">
        <v>647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outlineLevel="3" x14ac:dyDescent="0.25">
      <c r="A920" s="250"/>
      <c r="B920" s="259"/>
      <c r="C920" s="252">
        <f t="shared" ref="C920:C951" si="342">INT($C$872)+3</f>
        <v>4</v>
      </c>
      <c r="D920" s="275"/>
      <c r="E920" s="330">
        <v>9</v>
      </c>
      <c r="F920" s="324" t="b">
        <f t="shared" si="341"/>
        <v>1</v>
      </c>
      <c r="G920" s="275"/>
      <c r="H920" s="430" t="s">
        <v>664</v>
      </c>
      <c r="I920" s="430"/>
      <c r="J920" s="412" t="s">
        <v>646</v>
      </c>
      <c r="K920" s="431" t="str">
        <f t="shared" si="339"/>
        <v>-</v>
      </c>
      <c r="L920" s="432" t="s">
        <v>647</v>
      </c>
      <c r="M920" s="432" t="s">
        <v>647</v>
      </c>
      <c r="N920" s="432" t="s">
        <v>647</v>
      </c>
      <c r="O920" s="432" t="s">
        <v>647</v>
      </c>
      <c r="P920" s="432" t="s">
        <v>647</v>
      </c>
      <c r="Q920" s="432" t="s">
        <v>647</v>
      </c>
      <c r="R920" s="432" t="s">
        <v>647</v>
      </c>
      <c r="S920" s="432" t="s">
        <v>647</v>
      </c>
      <c r="T920" s="432" t="s">
        <v>647</v>
      </c>
      <c r="U920" s="432" t="s">
        <v>647</v>
      </c>
      <c r="V920" s="432" t="s">
        <v>647</v>
      </c>
      <c r="W920" s="432" t="s">
        <v>647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customHeight="1" outlineLevel="3" x14ac:dyDescent="0.25">
      <c r="A921" s="250"/>
      <c r="B921" s="259"/>
      <c r="C921" s="252">
        <f t="shared" si="342"/>
        <v>4</v>
      </c>
      <c r="D921" s="275"/>
      <c r="E921" s="433">
        <f>E920</f>
        <v>9</v>
      </c>
      <c r="F921" s="324" t="b">
        <f t="shared" si="341"/>
        <v>1</v>
      </c>
      <c r="G921" s="275"/>
      <c r="H921" s="834" t="s">
        <v>967</v>
      </c>
      <c r="I921" s="835"/>
      <c r="J921" s="434" t="s">
        <v>649</v>
      </c>
      <c r="K921" s="435" t="str">
        <f t="shared" si="339"/>
        <v>-</v>
      </c>
      <c r="L921" s="436" t="s">
        <v>647</v>
      </c>
      <c r="M921" s="436" t="s">
        <v>647</v>
      </c>
      <c r="N921" s="436" t="s">
        <v>647</v>
      </c>
      <c r="O921" s="436" t="s">
        <v>647</v>
      </c>
      <c r="P921" s="436" t="s">
        <v>647</v>
      </c>
      <c r="Q921" s="693">
        <f>INT($I$389/7)+2</f>
        <v>7</v>
      </c>
      <c r="R921" s="436" t="s">
        <v>647</v>
      </c>
      <c r="S921" s="320" t="b">
        <v>1</v>
      </c>
      <c r="T921" s="436">
        <v>1</v>
      </c>
      <c r="U921" s="436" t="s">
        <v>647</v>
      </c>
      <c r="V921" s="436" t="s">
        <v>647</v>
      </c>
      <c r="W921" s="436" t="s">
        <v>647</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outlineLevel="3" x14ac:dyDescent="0.25">
      <c r="A922" s="250"/>
      <c r="B922" s="259"/>
      <c r="C922" s="252">
        <f t="shared" si="342"/>
        <v>4</v>
      </c>
      <c r="D922" s="275"/>
      <c r="E922" s="433">
        <f>E921</f>
        <v>9</v>
      </c>
      <c r="F922" s="324" t="b">
        <f t="shared" si="341"/>
        <v>1</v>
      </c>
      <c r="G922" s="275"/>
      <c r="H922" s="836"/>
      <c r="I922" s="837"/>
      <c r="J922" s="434" t="s">
        <v>650</v>
      </c>
      <c r="K922" s="435" t="str">
        <f t="shared" si="339"/>
        <v>-</v>
      </c>
      <c r="L922" s="436" t="s">
        <v>651</v>
      </c>
      <c r="M922" s="436" t="s">
        <v>651</v>
      </c>
      <c r="N922" s="436" t="s">
        <v>651</v>
      </c>
      <c r="O922" s="436" t="s">
        <v>651</v>
      </c>
      <c r="P922" s="436" t="s">
        <v>651</v>
      </c>
      <c r="Q922" s="436" t="s">
        <v>651</v>
      </c>
      <c r="R922" s="436" t="s">
        <v>651</v>
      </c>
      <c r="S922" s="436" t="s">
        <v>651</v>
      </c>
      <c r="T922" s="436" t="s">
        <v>651</v>
      </c>
      <c r="U922" s="436" t="s">
        <v>651</v>
      </c>
      <c r="V922" s="436" t="s">
        <v>651</v>
      </c>
      <c r="W922" s="436" t="s">
        <v>651</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outlineLevel="3" x14ac:dyDescent="0.25">
      <c r="A923" s="250"/>
      <c r="B923" s="259"/>
      <c r="C923" s="252">
        <f t="shared" si="342"/>
        <v>4</v>
      </c>
      <c r="D923" s="275"/>
      <c r="E923" s="433">
        <f>E922</f>
        <v>9</v>
      </c>
      <c r="F923" s="324" t="b">
        <f t="shared" si="341"/>
        <v>1</v>
      </c>
      <c r="G923" s="275"/>
      <c r="H923" s="838"/>
      <c r="I923" s="839"/>
      <c r="J923" s="420" t="s">
        <v>652</v>
      </c>
      <c r="K923" s="437" t="str">
        <f t="shared" si="339"/>
        <v>-</v>
      </c>
      <c r="L923" s="434" t="s">
        <v>647</v>
      </c>
      <c r="M923" s="434" t="s">
        <v>647</v>
      </c>
      <c r="N923" s="434" t="s">
        <v>647</v>
      </c>
      <c r="O923" s="434" t="s">
        <v>647</v>
      </c>
      <c r="P923" s="434" t="s">
        <v>647</v>
      </c>
      <c r="Q923" s="434" t="s">
        <v>647</v>
      </c>
      <c r="R923" s="434" t="s">
        <v>647</v>
      </c>
      <c r="S923" s="434" t="s">
        <v>647</v>
      </c>
      <c r="T923" s="434" t="s">
        <v>647</v>
      </c>
      <c r="U923" s="434" t="s">
        <v>647</v>
      </c>
      <c r="V923" s="438" t="s">
        <v>647</v>
      </c>
      <c r="W923" s="438" t="s">
        <v>647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outlineLevel="3" x14ac:dyDescent="0.25">
      <c r="A924" s="250"/>
      <c r="B924" s="259"/>
      <c r="C924" s="252">
        <f t="shared" si="342"/>
        <v>4</v>
      </c>
      <c r="D924" s="275"/>
      <c r="E924" s="330">
        <v>10</v>
      </c>
      <c r="F924" s="324" t="b">
        <f t="shared" si="341"/>
        <v>1</v>
      </c>
      <c r="G924" s="275"/>
      <c r="H924" s="430" t="s">
        <v>665</v>
      </c>
      <c r="I924" s="430"/>
      <c r="J924" s="412" t="s">
        <v>646</v>
      </c>
      <c r="K924" s="431" t="str">
        <f t="shared" si="339"/>
        <v>-</v>
      </c>
      <c r="L924" s="432" t="s">
        <v>647</v>
      </c>
      <c r="M924" s="432" t="s">
        <v>647</v>
      </c>
      <c r="N924" s="432" t="s">
        <v>647</v>
      </c>
      <c r="O924" s="432" t="s">
        <v>647</v>
      </c>
      <c r="P924" s="432" t="s">
        <v>647</v>
      </c>
      <c r="Q924" s="432" t="s">
        <v>647</v>
      </c>
      <c r="R924" s="432" t="s">
        <v>647</v>
      </c>
      <c r="S924" s="432" t="s">
        <v>647</v>
      </c>
      <c r="T924" s="432" t="s">
        <v>647</v>
      </c>
      <c r="U924" s="432" t="s">
        <v>647</v>
      </c>
      <c r="V924" s="432" t="s">
        <v>647</v>
      </c>
      <c r="W924" s="432" t="s">
        <v>647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customHeight="1" outlineLevel="3" x14ac:dyDescent="0.25">
      <c r="A925" s="250"/>
      <c r="B925" s="259"/>
      <c r="C925" s="252">
        <f t="shared" si="342"/>
        <v>4</v>
      </c>
      <c r="D925" s="275"/>
      <c r="E925" s="433">
        <f>E924</f>
        <v>10</v>
      </c>
      <c r="F925" s="324" t="b">
        <f t="shared" si="341"/>
        <v>1</v>
      </c>
      <c r="G925" s="275"/>
      <c r="H925" s="834" t="s">
        <v>968</v>
      </c>
      <c r="I925" s="835"/>
      <c r="J925" s="434" t="s">
        <v>649</v>
      </c>
      <c r="K925" s="435" t="str">
        <f t="shared" si="339"/>
        <v>-</v>
      </c>
      <c r="L925" s="436" t="s">
        <v>647</v>
      </c>
      <c r="M925" s="436" t="s">
        <v>647</v>
      </c>
      <c r="N925" s="436" t="s">
        <v>647</v>
      </c>
      <c r="O925" s="436" t="s">
        <v>647</v>
      </c>
      <c r="P925" s="436" t="s">
        <v>647</v>
      </c>
      <c r="Q925" s="693">
        <f>INT($I$390/7)+2</f>
        <v>9</v>
      </c>
      <c r="R925" s="436" t="s">
        <v>647</v>
      </c>
      <c r="S925" s="320" t="b">
        <v>1</v>
      </c>
      <c r="T925" s="436">
        <v>2</v>
      </c>
      <c r="U925" s="436" t="s">
        <v>647</v>
      </c>
      <c r="V925" s="436" t="s">
        <v>647</v>
      </c>
      <c r="W925" s="436" t="s">
        <v>647</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outlineLevel="3" x14ac:dyDescent="0.25">
      <c r="A926" s="250"/>
      <c r="B926" s="259"/>
      <c r="C926" s="252">
        <f t="shared" si="342"/>
        <v>4</v>
      </c>
      <c r="D926" s="275"/>
      <c r="E926" s="433">
        <f>E925</f>
        <v>10</v>
      </c>
      <c r="F926" s="324" t="b">
        <f t="shared" si="341"/>
        <v>1</v>
      </c>
      <c r="G926" s="275"/>
      <c r="H926" s="836"/>
      <c r="I926" s="837"/>
      <c r="J926" s="434" t="s">
        <v>650</v>
      </c>
      <c r="K926" s="435" t="str">
        <f t="shared" si="339"/>
        <v>-</v>
      </c>
      <c r="L926" s="436" t="s">
        <v>651</v>
      </c>
      <c r="M926" s="436" t="s">
        <v>651</v>
      </c>
      <c r="N926" s="436" t="s">
        <v>651</v>
      </c>
      <c r="O926" s="436" t="s">
        <v>651</v>
      </c>
      <c r="P926" s="436" t="s">
        <v>651</v>
      </c>
      <c r="Q926" s="436" t="s">
        <v>651</v>
      </c>
      <c r="R926" s="436" t="s">
        <v>651</v>
      </c>
      <c r="S926" s="436" t="s">
        <v>651</v>
      </c>
      <c r="T926" s="436" t="s">
        <v>651</v>
      </c>
      <c r="U926" s="436" t="s">
        <v>651</v>
      </c>
      <c r="V926" s="436" t="s">
        <v>651</v>
      </c>
      <c r="W926" s="436" t="s">
        <v>651</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outlineLevel="3" x14ac:dyDescent="0.25">
      <c r="A927" s="250"/>
      <c r="B927" s="259"/>
      <c r="C927" s="252">
        <f t="shared" si="342"/>
        <v>4</v>
      </c>
      <c r="D927" s="275"/>
      <c r="E927" s="433">
        <f>E926</f>
        <v>10</v>
      </c>
      <c r="F927" s="324" t="b">
        <f t="shared" si="341"/>
        <v>1</v>
      </c>
      <c r="G927" s="275"/>
      <c r="H927" s="838"/>
      <c r="I927" s="839"/>
      <c r="J927" s="420" t="s">
        <v>652</v>
      </c>
      <c r="K927" s="437" t="str">
        <f t="shared" si="339"/>
        <v>-</v>
      </c>
      <c r="L927" s="434" t="s">
        <v>647</v>
      </c>
      <c r="M927" s="434" t="s">
        <v>647</v>
      </c>
      <c r="N927" s="434" t="s">
        <v>647</v>
      </c>
      <c r="O927" s="434" t="s">
        <v>647</v>
      </c>
      <c r="P927" s="434" t="s">
        <v>647</v>
      </c>
      <c r="Q927" s="434" t="s">
        <v>647</v>
      </c>
      <c r="R927" s="434" t="s">
        <v>647</v>
      </c>
      <c r="S927" s="434" t="s">
        <v>647</v>
      </c>
      <c r="T927" s="434" t="s">
        <v>647</v>
      </c>
      <c r="U927" s="434" t="s">
        <v>647</v>
      </c>
      <c r="V927" s="438" t="s">
        <v>647</v>
      </c>
      <c r="W927" s="438" t="s">
        <v>647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outlineLevel="3" x14ac:dyDescent="0.25">
      <c r="A928" s="250"/>
      <c r="B928" s="259"/>
      <c r="C928" s="252">
        <f t="shared" si="342"/>
        <v>4</v>
      </c>
      <c r="D928" s="275"/>
      <c r="E928" s="330">
        <v>11</v>
      </c>
      <c r="F928" s="324" t="b">
        <f t="shared" si="341"/>
        <v>1</v>
      </c>
      <c r="G928" s="275"/>
      <c r="H928" s="430" t="s">
        <v>666</v>
      </c>
      <c r="I928" s="430"/>
      <c r="J928" s="412" t="s">
        <v>646</v>
      </c>
      <c r="K928" s="431" t="str">
        <f t="shared" si="339"/>
        <v>-</v>
      </c>
      <c r="L928" s="432" t="s">
        <v>647</v>
      </c>
      <c r="M928" s="432" t="s">
        <v>647</v>
      </c>
      <c r="N928" s="432" t="s">
        <v>647</v>
      </c>
      <c r="O928" s="432" t="s">
        <v>647</v>
      </c>
      <c r="P928" s="432" t="s">
        <v>647</v>
      </c>
      <c r="Q928" s="432" t="s">
        <v>647</v>
      </c>
      <c r="R928" s="432" t="s">
        <v>647</v>
      </c>
      <c r="S928" s="432" t="s">
        <v>647</v>
      </c>
      <c r="T928" s="432" t="s">
        <v>647</v>
      </c>
      <c r="U928" s="432" t="s">
        <v>647</v>
      </c>
      <c r="V928" s="432" t="s">
        <v>647</v>
      </c>
      <c r="W928" s="432" t="s">
        <v>647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customHeight="1" outlineLevel="3" x14ac:dyDescent="0.25">
      <c r="A929" s="250"/>
      <c r="B929" s="259"/>
      <c r="C929" s="252">
        <f t="shared" si="342"/>
        <v>4</v>
      </c>
      <c r="D929" s="275"/>
      <c r="E929" s="433">
        <f>E928</f>
        <v>11</v>
      </c>
      <c r="F929" s="324" t="b">
        <f t="shared" si="341"/>
        <v>1</v>
      </c>
      <c r="G929" s="275"/>
      <c r="H929" s="834" t="s">
        <v>968</v>
      </c>
      <c r="I929" s="835"/>
      <c r="J929" s="434" t="s">
        <v>649</v>
      </c>
      <c r="K929" s="435" t="str">
        <f t="shared" si="339"/>
        <v>-</v>
      </c>
      <c r="L929" s="436" t="s">
        <v>647</v>
      </c>
      <c r="M929" s="436" t="s">
        <v>647</v>
      </c>
      <c r="N929" s="436" t="s">
        <v>647</v>
      </c>
      <c r="O929" s="436" t="s">
        <v>647</v>
      </c>
      <c r="P929" s="436" t="s">
        <v>647</v>
      </c>
      <c r="Q929" s="693">
        <f>INT($I$391/7)+2</f>
        <v>9</v>
      </c>
      <c r="R929" s="436" t="s">
        <v>647</v>
      </c>
      <c r="S929" s="320" t="b">
        <v>1</v>
      </c>
      <c r="T929" s="436">
        <v>3</v>
      </c>
      <c r="U929" s="436" t="s">
        <v>647</v>
      </c>
      <c r="V929" s="436" t="s">
        <v>647</v>
      </c>
      <c r="W929" s="436" t="s">
        <v>647</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outlineLevel="3" x14ac:dyDescent="0.25">
      <c r="A930" s="250"/>
      <c r="B930" s="259"/>
      <c r="C930" s="252">
        <f t="shared" si="342"/>
        <v>4</v>
      </c>
      <c r="D930" s="275"/>
      <c r="E930" s="433">
        <f>E929</f>
        <v>11</v>
      </c>
      <c r="F930" s="324" t="b">
        <f t="shared" si="341"/>
        <v>1</v>
      </c>
      <c r="G930" s="275"/>
      <c r="H930" s="836"/>
      <c r="I930" s="837"/>
      <c r="J930" s="434" t="s">
        <v>650</v>
      </c>
      <c r="K930" s="435" t="str">
        <f t="shared" si="339"/>
        <v>-</v>
      </c>
      <c r="L930" s="436" t="s">
        <v>651</v>
      </c>
      <c r="M930" s="436" t="s">
        <v>651</v>
      </c>
      <c r="N930" s="436" t="s">
        <v>651</v>
      </c>
      <c r="O930" s="436" t="s">
        <v>651</v>
      </c>
      <c r="P930" s="436" t="s">
        <v>651</v>
      </c>
      <c r="Q930" s="436" t="s">
        <v>651</v>
      </c>
      <c r="R930" s="436" t="s">
        <v>651</v>
      </c>
      <c r="S930" s="436" t="s">
        <v>651</v>
      </c>
      <c r="T930" s="436" t="s">
        <v>651</v>
      </c>
      <c r="U930" s="436" t="s">
        <v>651</v>
      </c>
      <c r="V930" s="436" t="s">
        <v>651</v>
      </c>
      <c r="W930" s="436" t="s">
        <v>651</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outlineLevel="3" x14ac:dyDescent="0.25">
      <c r="A931" s="250"/>
      <c r="B931" s="259"/>
      <c r="C931" s="252">
        <f t="shared" si="342"/>
        <v>4</v>
      </c>
      <c r="D931" s="275"/>
      <c r="E931" s="433">
        <f>E930</f>
        <v>11</v>
      </c>
      <c r="F931" s="324" t="b">
        <f t="shared" si="341"/>
        <v>1</v>
      </c>
      <c r="G931" s="275"/>
      <c r="H931" s="838"/>
      <c r="I931" s="839"/>
      <c r="J931" s="420" t="s">
        <v>652</v>
      </c>
      <c r="K931" s="437" t="str">
        <f t="shared" si="339"/>
        <v>-</v>
      </c>
      <c r="L931" s="434" t="s">
        <v>647</v>
      </c>
      <c r="M931" s="434" t="s">
        <v>647</v>
      </c>
      <c r="N931" s="434" t="s">
        <v>647</v>
      </c>
      <c r="O931" s="434" t="s">
        <v>647</v>
      </c>
      <c r="P931" s="434" t="s">
        <v>647</v>
      </c>
      <c r="Q931" s="434" t="s">
        <v>647</v>
      </c>
      <c r="R931" s="434" t="s">
        <v>647</v>
      </c>
      <c r="S931" s="434" t="s">
        <v>647</v>
      </c>
      <c r="T931" s="434" t="s">
        <v>647</v>
      </c>
      <c r="U931" s="434" t="s">
        <v>647</v>
      </c>
      <c r="V931" s="438" t="s">
        <v>647</v>
      </c>
      <c r="W931" s="438" t="s">
        <v>647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outlineLevel="3" x14ac:dyDescent="0.25">
      <c r="A932" s="250"/>
      <c r="B932" s="259"/>
      <c r="C932" s="252">
        <f t="shared" si="342"/>
        <v>4</v>
      </c>
      <c r="D932" s="275"/>
      <c r="E932" s="330">
        <v>12</v>
      </c>
      <c r="F932" s="324" t="b">
        <f t="shared" si="341"/>
        <v>1</v>
      </c>
      <c r="G932" s="275"/>
      <c r="H932" s="430" t="s">
        <v>667</v>
      </c>
      <c r="I932" s="430"/>
      <c r="J932" s="412" t="s">
        <v>646</v>
      </c>
      <c r="K932" s="431" t="str">
        <f t="shared" si="339"/>
        <v>-</v>
      </c>
      <c r="L932" s="432" t="s">
        <v>647</v>
      </c>
      <c r="M932" s="432" t="s">
        <v>647</v>
      </c>
      <c r="N932" s="432" t="s">
        <v>647</v>
      </c>
      <c r="O932" s="432" t="s">
        <v>647</v>
      </c>
      <c r="P932" s="432" t="s">
        <v>647</v>
      </c>
      <c r="Q932" s="432" t="s">
        <v>647</v>
      </c>
      <c r="R932" s="432" t="s">
        <v>647</v>
      </c>
      <c r="S932" s="432" t="s">
        <v>647</v>
      </c>
      <c r="T932" s="432" t="s">
        <v>647</v>
      </c>
      <c r="U932" s="432" t="s">
        <v>647</v>
      </c>
      <c r="V932" s="432" t="s">
        <v>647</v>
      </c>
      <c r="W932" s="432" t="s">
        <v>647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customHeight="1" outlineLevel="3" x14ac:dyDescent="0.25">
      <c r="A933" s="250"/>
      <c r="B933" s="259"/>
      <c r="C933" s="252">
        <f t="shared" si="342"/>
        <v>4</v>
      </c>
      <c r="D933" s="275"/>
      <c r="E933" s="433">
        <f>E932</f>
        <v>12</v>
      </c>
      <c r="F933" s="324" t="b">
        <f t="shared" si="341"/>
        <v>1</v>
      </c>
      <c r="G933" s="275"/>
      <c r="H933" s="834" t="s">
        <v>968</v>
      </c>
      <c r="I933" s="835"/>
      <c r="J933" s="434" t="s">
        <v>649</v>
      </c>
      <c r="K933" s="435" t="str">
        <f t="shared" si="339"/>
        <v>-</v>
      </c>
      <c r="L933" s="436" t="s">
        <v>647</v>
      </c>
      <c r="M933" s="436" t="s">
        <v>647</v>
      </c>
      <c r="N933" s="436" t="s">
        <v>647</v>
      </c>
      <c r="O933" s="436" t="s">
        <v>647</v>
      </c>
      <c r="P933" s="436" t="s">
        <v>647</v>
      </c>
      <c r="Q933" s="693">
        <f>INT($I$392/7)+2</f>
        <v>9</v>
      </c>
      <c r="R933" s="436" t="s">
        <v>647</v>
      </c>
      <c r="S933" s="320" t="b">
        <v>1</v>
      </c>
      <c r="T933" s="436">
        <v>4</v>
      </c>
      <c r="U933" s="436" t="s">
        <v>647</v>
      </c>
      <c r="V933" s="436" t="s">
        <v>647</v>
      </c>
      <c r="W933" s="436" t="s">
        <v>647</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outlineLevel="3" x14ac:dyDescent="0.25">
      <c r="A934" s="250"/>
      <c r="B934" s="259"/>
      <c r="C934" s="252">
        <f t="shared" si="342"/>
        <v>4</v>
      </c>
      <c r="D934" s="275"/>
      <c r="E934" s="433">
        <f>E933</f>
        <v>12</v>
      </c>
      <c r="F934" s="324" t="b">
        <f t="shared" si="341"/>
        <v>1</v>
      </c>
      <c r="G934" s="275"/>
      <c r="H934" s="836"/>
      <c r="I934" s="837"/>
      <c r="J934" s="434" t="s">
        <v>650</v>
      </c>
      <c r="K934" s="435" t="str">
        <f t="shared" si="339"/>
        <v>-</v>
      </c>
      <c r="L934" s="436" t="s">
        <v>651</v>
      </c>
      <c r="M934" s="436" t="s">
        <v>651</v>
      </c>
      <c r="N934" s="436" t="s">
        <v>651</v>
      </c>
      <c r="O934" s="436" t="s">
        <v>651</v>
      </c>
      <c r="P934" s="436" t="s">
        <v>651</v>
      </c>
      <c r="Q934" s="436" t="s">
        <v>651</v>
      </c>
      <c r="R934" s="436" t="s">
        <v>651</v>
      </c>
      <c r="S934" s="436" t="s">
        <v>651</v>
      </c>
      <c r="T934" s="436" t="s">
        <v>651</v>
      </c>
      <c r="U934" s="436" t="s">
        <v>651</v>
      </c>
      <c r="V934" s="436" t="s">
        <v>651</v>
      </c>
      <c r="W934" s="436" t="s">
        <v>651</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outlineLevel="3" x14ac:dyDescent="0.25">
      <c r="A935" s="250"/>
      <c r="B935" s="259"/>
      <c r="C935" s="252">
        <f t="shared" si="342"/>
        <v>4</v>
      </c>
      <c r="D935" s="275"/>
      <c r="E935" s="433">
        <f>E934</f>
        <v>12</v>
      </c>
      <c r="F935" s="324" t="b">
        <f t="shared" si="341"/>
        <v>1</v>
      </c>
      <c r="G935" s="275"/>
      <c r="H935" s="838"/>
      <c r="I935" s="839"/>
      <c r="J935" s="420" t="s">
        <v>652</v>
      </c>
      <c r="K935" s="437" t="str">
        <f t="shared" si="339"/>
        <v>-</v>
      </c>
      <c r="L935" s="434" t="s">
        <v>647</v>
      </c>
      <c r="M935" s="434" t="s">
        <v>647</v>
      </c>
      <c r="N935" s="434" t="s">
        <v>647</v>
      </c>
      <c r="O935" s="434" t="s">
        <v>647</v>
      </c>
      <c r="P935" s="434" t="s">
        <v>647</v>
      </c>
      <c r="Q935" s="434" t="s">
        <v>647</v>
      </c>
      <c r="R935" s="434" t="s">
        <v>647</v>
      </c>
      <c r="S935" s="434" t="s">
        <v>647</v>
      </c>
      <c r="T935" s="434" t="s">
        <v>647</v>
      </c>
      <c r="U935" s="434" t="s">
        <v>647</v>
      </c>
      <c r="V935" s="438" t="s">
        <v>647</v>
      </c>
      <c r="W935" s="438" t="s">
        <v>647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outlineLevel="3" x14ac:dyDescent="0.25">
      <c r="A936" s="250"/>
      <c r="B936" s="259"/>
      <c r="C936" s="252">
        <f t="shared" si="342"/>
        <v>4</v>
      </c>
      <c r="D936" s="275"/>
      <c r="E936" s="330">
        <v>13</v>
      </c>
      <c r="F936" s="324" t="b">
        <f t="shared" si="341"/>
        <v>1</v>
      </c>
      <c r="G936" s="275"/>
      <c r="H936" s="430" t="s">
        <v>668</v>
      </c>
      <c r="I936" s="430"/>
      <c r="J936" s="412" t="s">
        <v>646</v>
      </c>
      <c r="K936" s="431" t="str">
        <f t="shared" si="339"/>
        <v>-</v>
      </c>
      <c r="L936" s="440">
        <v>-1</v>
      </c>
      <c r="M936" s="432" t="s">
        <v>647</v>
      </c>
      <c r="N936" s="432" t="s">
        <v>647</v>
      </c>
      <c r="O936" s="432" t="s">
        <v>647</v>
      </c>
      <c r="P936" s="432" t="s">
        <v>647</v>
      </c>
      <c r="Q936" s="432" t="s">
        <v>647</v>
      </c>
      <c r="R936" s="432" t="s">
        <v>647</v>
      </c>
      <c r="S936" s="432" t="s">
        <v>647</v>
      </c>
      <c r="T936" s="432" t="s">
        <v>647</v>
      </c>
      <c r="U936" s="432" t="s">
        <v>647</v>
      </c>
      <c r="V936" s="432" t="s">
        <v>647</v>
      </c>
      <c r="W936" s="432" t="s">
        <v>647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customHeight="1" outlineLevel="3" x14ac:dyDescent="0.25">
      <c r="A937" s="250"/>
      <c r="B937" s="259"/>
      <c r="C937" s="252">
        <f t="shared" si="342"/>
        <v>4</v>
      </c>
      <c r="D937" s="275"/>
      <c r="E937" s="433">
        <f>E936</f>
        <v>13</v>
      </c>
      <c r="F937" s="324" t="b">
        <f t="shared" si="341"/>
        <v>1</v>
      </c>
      <c r="G937" s="275"/>
      <c r="H937" s="834" t="s">
        <v>669</v>
      </c>
      <c r="I937" s="835"/>
      <c r="J937" s="434" t="s">
        <v>649</v>
      </c>
      <c r="K937" s="435" t="str">
        <f t="shared" si="339"/>
        <v>-</v>
      </c>
      <c r="L937" s="436" t="s">
        <v>647</v>
      </c>
      <c r="M937" s="436" t="s">
        <v>647</v>
      </c>
      <c r="N937" s="436" t="s">
        <v>647</v>
      </c>
      <c r="O937" s="436" t="s">
        <v>647</v>
      </c>
      <c r="P937" s="436" t="s">
        <v>647</v>
      </c>
      <c r="Q937" s="320">
        <f>INT(150/7)+2</f>
        <v>23</v>
      </c>
      <c r="R937" s="436" t="s">
        <v>647</v>
      </c>
      <c r="S937" s="320" t="b">
        <v>1</v>
      </c>
      <c r="T937" s="436" t="s">
        <v>647</v>
      </c>
      <c r="U937" s="436" t="s">
        <v>647</v>
      </c>
      <c r="V937" s="436" t="s">
        <v>647</v>
      </c>
      <c r="W937" s="436" t="s">
        <v>647</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outlineLevel="3" x14ac:dyDescent="0.25">
      <c r="A938" s="250"/>
      <c r="B938" s="259"/>
      <c r="C938" s="252">
        <f t="shared" si="342"/>
        <v>4</v>
      </c>
      <c r="D938" s="275"/>
      <c r="E938" s="433">
        <f>E937</f>
        <v>13</v>
      </c>
      <c r="F938" s="324" t="b">
        <f t="shared" si="341"/>
        <v>1</v>
      </c>
      <c r="G938" s="275"/>
      <c r="H938" s="836"/>
      <c r="I938" s="837"/>
      <c r="J938" s="434" t="s">
        <v>650</v>
      </c>
      <c r="K938" s="435" t="str">
        <f t="shared" si="339"/>
        <v>-</v>
      </c>
      <c r="L938" s="436" t="s">
        <v>651</v>
      </c>
      <c r="M938" s="436" t="s">
        <v>651</v>
      </c>
      <c r="N938" s="436" t="s">
        <v>651</v>
      </c>
      <c r="O938" s="436" t="s">
        <v>651</v>
      </c>
      <c r="P938" s="436" t="s">
        <v>651</v>
      </c>
      <c r="Q938" s="436" t="s">
        <v>651</v>
      </c>
      <c r="R938" s="436" t="s">
        <v>651</v>
      </c>
      <c r="S938" s="436" t="s">
        <v>651</v>
      </c>
      <c r="T938" s="436" t="s">
        <v>651</v>
      </c>
      <c r="U938" s="436" t="s">
        <v>651</v>
      </c>
      <c r="V938" s="436" t="s">
        <v>651</v>
      </c>
      <c r="W938" s="436" t="s">
        <v>651</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outlineLevel="3" x14ac:dyDescent="0.25">
      <c r="A939" s="250"/>
      <c r="B939" s="259"/>
      <c r="C939" s="252">
        <f t="shared" si="342"/>
        <v>4</v>
      </c>
      <c r="D939" s="275"/>
      <c r="E939" s="433">
        <f>E938</f>
        <v>13</v>
      </c>
      <c r="F939" s="324" t="b">
        <f t="shared" si="341"/>
        <v>1</v>
      </c>
      <c r="G939" s="275"/>
      <c r="H939" s="838"/>
      <c r="I939" s="839"/>
      <c r="J939" s="420" t="s">
        <v>652</v>
      </c>
      <c r="K939" s="437" t="str">
        <f t="shared" si="339"/>
        <v>-</v>
      </c>
      <c r="L939" s="434" t="s">
        <v>647</v>
      </c>
      <c r="M939" s="434" t="s">
        <v>647</v>
      </c>
      <c r="N939" s="434" t="s">
        <v>647</v>
      </c>
      <c r="O939" s="434" t="s">
        <v>647</v>
      </c>
      <c r="P939" s="434" t="s">
        <v>647</v>
      </c>
      <c r="Q939" s="434" t="s">
        <v>647</v>
      </c>
      <c r="R939" s="434" t="s">
        <v>647</v>
      </c>
      <c r="S939" s="434" t="s">
        <v>647</v>
      </c>
      <c r="T939" s="434" t="s">
        <v>647</v>
      </c>
      <c r="U939" s="434" t="s">
        <v>647</v>
      </c>
      <c r="V939" s="438" t="s">
        <v>647</v>
      </c>
      <c r="W939" s="438" t="s">
        <v>647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outlineLevel="3" x14ac:dyDescent="0.25">
      <c r="A940" s="250"/>
      <c r="B940" s="259"/>
      <c r="C940" s="252">
        <f t="shared" si="342"/>
        <v>4</v>
      </c>
      <c r="D940" s="275"/>
      <c r="E940" s="330">
        <v>14</v>
      </c>
      <c r="F940" s="324" t="b">
        <f t="shared" si="341"/>
        <v>1</v>
      </c>
      <c r="G940" s="275"/>
      <c r="H940" s="430" t="s">
        <v>670</v>
      </c>
      <c r="I940" s="430"/>
      <c r="J940" s="412" t="s">
        <v>646</v>
      </c>
      <c r="K940" s="431" t="str">
        <f t="shared" si="339"/>
        <v>-</v>
      </c>
      <c r="L940" s="432" t="s">
        <v>647</v>
      </c>
      <c r="M940" s="432" t="s">
        <v>647</v>
      </c>
      <c r="N940" s="432" t="s">
        <v>647</v>
      </c>
      <c r="O940" s="432" t="s">
        <v>647</v>
      </c>
      <c r="P940" s="432" t="s">
        <v>647</v>
      </c>
      <c r="Q940" s="432" t="s">
        <v>647</v>
      </c>
      <c r="R940" s="432" t="s">
        <v>647</v>
      </c>
      <c r="S940" s="432" t="s">
        <v>647</v>
      </c>
      <c r="T940" s="432" t="s">
        <v>647</v>
      </c>
      <c r="U940" s="432" t="s">
        <v>647</v>
      </c>
      <c r="V940" s="432" t="s">
        <v>647</v>
      </c>
      <c r="W940" s="432" t="s">
        <v>647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customHeight="1" outlineLevel="3" x14ac:dyDescent="0.25">
      <c r="A941" s="250"/>
      <c r="B941" s="259"/>
      <c r="C941" s="252">
        <f t="shared" si="342"/>
        <v>4</v>
      </c>
      <c r="D941" s="275"/>
      <c r="E941" s="433">
        <f>E940</f>
        <v>14</v>
      </c>
      <c r="F941" s="324" t="b">
        <f t="shared" si="341"/>
        <v>1</v>
      </c>
      <c r="G941" s="275"/>
      <c r="H941" s="834" t="s">
        <v>671</v>
      </c>
      <c r="I941" s="835"/>
      <c r="J941" s="434" t="s">
        <v>649</v>
      </c>
      <c r="K941" s="435" t="str">
        <f t="shared" si="339"/>
        <v>-</v>
      </c>
      <c r="L941" s="436" t="s">
        <v>647</v>
      </c>
      <c r="M941" s="436" t="s">
        <v>647</v>
      </c>
      <c r="N941" s="436" t="s">
        <v>647</v>
      </c>
      <c r="O941" s="436" t="s">
        <v>647</v>
      </c>
      <c r="P941" s="436" t="s">
        <v>647</v>
      </c>
      <c r="Q941" s="320">
        <f>INT(150/7)+2</f>
        <v>23</v>
      </c>
      <c r="R941" s="436" t="s">
        <v>647</v>
      </c>
      <c r="S941" s="320" t="b">
        <v>1</v>
      </c>
      <c r="T941" s="436" t="s">
        <v>647</v>
      </c>
      <c r="U941" s="436" t="s">
        <v>647</v>
      </c>
      <c r="V941" s="436" t="s">
        <v>647</v>
      </c>
      <c r="W941" s="436" t="s">
        <v>647</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outlineLevel="3" x14ac:dyDescent="0.25">
      <c r="A942" s="250"/>
      <c r="B942" s="259"/>
      <c r="C942" s="252">
        <f t="shared" si="342"/>
        <v>4</v>
      </c>
      <c r="D942" s="275"/>
      <c r="E942" s="433">
        <f>E941</f>
        <v>14</v>
      </c>
      <c r="F942" s="324" t="b">
        <f t="shared" si="341"/>
        <v>1</v>
      </c>
      <c r="G942" s="275"/>
      <c r="H942" s="836"/>
      <c r="I942" s="837"/>
      <c r="J942" s="434" t="s">
        <v>650</v>
      </c>
      <c r="K942" s="435" t="str">
        <f t="shared" si="339"/>
        <v>-</v>
      </c>
      <c r="L942" s="436" t="s">
        <v>651</v>
      </c>
      <c r="M942" s="436" t="s">
        <v>651</v>
      </c>
      <c r="N942" s="436" t="s">
        <v>651</v>
      </c>
      <c r="O942" s="436" t="s">
        <v>651</v>
      </c>
      <c r="P942" s="436" t="s">
        <v>651</v>
      </c>
      <c r="Q942" s="436" t="s">
        <v>651</v>
      </c>
      <c r="R942" s="436" t="s">
        <v>651</v>
      </c>
      <c r="S942" s="436" t="s">
        <v>651</v>
      </c>
      <c r="T942" s="436" t="s">
        <v>651</v>
      </c>
      <c r="U942" s="436" t="s">
        <v>651</v>
      </c>
      <c r="V942" s="436" t="s">
        <v>651</v>
      </c>
      <c r="W942" s="436" t="s">
        <v>651</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outlineLevel="3" x14ac:dyDescent="0.25">
      <c r="A943" s="250"/>
      <c r="B943" s="259"/>
      <c r="C943" s="252">
        <f t="shared" si="342"/>
        <v>4</v>
      </c>
      <c r="D943" s="275"/>
      <c r="E943" s="433">
        <f>E942</f>
        <v>14</v>
      </c>
      <c r="F943" s="324" t="b">
        <f t="shared" si="341"/>
        <v>1</v>
      </c>
      <c r="G943" s="275"/>
      <c r="H943" s="838"/>
      <c r="I943" s="839"/>
      <c r="J943" s="420" t="s">
        <v>652</v>
      </c>
      <c r="K943" s="437" t="str">
        <f t="shared" si="339"/>
        <v>-</v>
      </c>
      <c r="L943" s="434" t="s">
        <v>647</v>
      </c>
      <c r="M943" s="434" t="s">
        <v>647</v>
      </c>
      <c r="N943" s="434" t="s">
        <v>647</v>
      </c>
      <c r="O943" s="434" t="s">
        <v>647</v>
      </c>
      <c r="P943" s="434" t="s">
        <v>647</v>
      </c>
      <c r="Q943" s="434" t="s">
        <v>647</v>
      </c>
      <c r="R943" s="434" t="s">
        <v>647</v>
      </c>
      <c r="S943" s="434" t="s">
        <v>647</v>
      </c>
      <c r="T943" s="434" t="s">
        <v>647</v>
      </c>
      <c r="U943" s="434" t="s">
        <v>647</v>
      </c>
      <c r="V943" s="438" t="s">
        <v>647</v>
      </c>
      <c r="W943" s="438" t="s">
        <v>647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outlineLevel="3" x14ac:dyDescent="0.25">
      <c r="A944" s="250"/>
      <c r="B944" s="259"/>
      <c r="C944" s="252">
        <f t="shared" si="342"/>
        <v>4</v>
      </c>
      <c r="D944" s="275"/>
      <c r="E944" s="330">
        <v>15</v>
      </c>
      <c r="F944" s="324" t="b">
        <f t="shared" si="341"/>
        <v>1</v>
      </c>
      <c r="G944" s="275"/>
      <c r="H944" s="430" t="s">
        <v>672</v>
      </c>
      <c r="I944" s="430"/>
      <c r="J944" s="412" t="s">
        <v>646</v>
      </c>
      <c r="K944" s="431" t="str">
        <f t="shared" si="339"/>
        <v>-</v>
      </c>
      <c r="L944" s="432" t="s">
        <v>647</v>
      </c>
      <c r="M944" s="432" t="s">
        <v>647</v>
      </c>
      <c r="N944" s="432" t="s">
        <v>647</v>
      </c>
      <c r="O944" s="432" t="s">
        <v>647</v>
      </c>
      <c r="P944" s="432" t="s">
        <v>647</v>
      </c>
      <c r="Q944" s="432" t="s">
        <v>647</v>
      </c>
      <c r="R944" s="432" t="s">
        <v>647</v>
      </c>
      <c r="S944" s="432" t="s">
        <v>647</v>
      </c>
      <c r="T944" s="432" t="s">
        <v>647</v>
      </c>
      <c r="U944" s="432" t="s">
        <v>647</v>
      </c>
      <c r="V944" s="432" t="s">
        <v>647</v>
      </c>
      <c r="W944" s="432" t="s">
        <v>647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customHeight="1" outlineLevel="3" x14ac:dyDescent="0.25">
      <c r="A945" s="250"/>
      <c r="B945" s="259"/>
      <c r="C945" s="252">
        <f t="shared" si="342"/>
        <v>4</v>
      </c>
      <c r="D945" s="275"/>
      <c r="E945" s="433">
        <f>E944</f>
        <v>15</v>
      </c>
      <c r="F945" s="324" t="b">
        <f t="shared" si="341"/>
        <v>1</v>
      </c>
      <c r="G945" s="275"/>
      <c r="H945" s="834" t="s">
        <v>673</v>
      </c>
      <c r="I945" s="835"/>
      <c r="J945" s="434" t="s">
        <v>649</v>
      </c>
      <c r="K945" s="435" t="str">
        <f t="shared" si="339"/>
        <v>-</v>
      </c>
      <c r="L945" s="436" t="s">
        <v>647</v>
      </c>
      <c r="M945" s="436" t="s">
        <v>647</v>
      </c>
      <c r="N945" s="436" t="s">
        <v>647</v>
      </c>
      <c r="O945" s="436" t="s">
        <v>647</v>
      </c>
      <c r="P945" s="436" t="s">
        <v>647</v>
      </c>
      <c r="Q945" s="320">
        <f>INT(150/7)+2</f>
        <v>23</v>
      </c>
      <c r="R945" s="436" t="s">
        <v>647</v>
      </c>
      <c r="S945" s="320" t="b">
        <v>1</v>
      </c>
      <c r="T945" s="436" t="s">
        <v>647</v>
      </c>
      <c r="U945" s="436" t="s">
        <v>647</v>
      </c>
      <c r="V945" s="436" t="s">
        <v>647</v>
      </c>
      <c r="W945" s="436" t="s">
        <v>647</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outlineLevel="3" x14ac:dyDescent="0.25">
      <c r="A946" s="250"/>
      <c r="B946" s="259"/>
      <c r="C946" s="252">
        <f t="shared" si="342"/>
        <v>4</v>
      </c>
      <c r="D946" s="275"/>
      <c r="E946" s="433">
        <f>E945</f>
        <v>15</v>
      </c>
      <c r="F946" s="324" t="b">
        <f t="shared" si="341"/>
        <v>1</v>
      </c>
      <c r="G946" s="275"/>
      <c r="H946" s="836"/>
      <c r="I946" s="837"/>
      <c r="J946" s="434" t="s">
        <v>650</v>
      </c>
      <c r="K946" s="435" t="str">
        <f t="shared" si="339"/>
        <v>-</v>
      </c>
      <c r="L946" s="436" t="s">
        <v>651</v>
      </c>
      <c r="M946" s="436" t="s">
        <v>651</v>
      </c>
      <c r="N946" s="436" t="s">
        <v>651</v>
      </c>
      <c r="O946" s="436" t="s">
        <v>651</v>
      </c>
      <c r="P946" s="436" t="s">
        <v>651</v>
      </c>
      <c r="Q946" s="436" t="s">
        <v>651</v>
      </c>
      <c r="R946" s="436" t="s">
        <v>651</v>
      </c>
      <c r="S946" s="436" t="s">
        <v>651</v>
      </c>
      <c r="T946" s="436" t="s">
        <v>651</v>
      </c>
      <c r="U946" s="436" t="s">
        <v>651</v>
      </c>
      <c r="V946" s="436" t="s">
        <v>651</v>
      </c>
      <c r="W946" s="320">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outlineLevel="3" x14ac:dyDescent="0.25">
      <c r="A947" s="250"/>
      <c r="B947" s="259"/>
      <c r="C947" s="252">
        <f t="shared" si="342"/>
        <v>4</v>
      </c>
      <c r="D947" s="275"/>
      <c r="E947" s="433">
        <f>E946</f>
        <v>15</v>
      </c>
      <c r="F947" s="324" t="b">
        <f t="shared" si="341"/>
        <v>1</v>
      </c>
      <c r="G947" s="275"/>
      <c r="H947" s="838"/>
      <c r="I947" s="839"/>
      <c r="J947" s="420" t="s">
        <v>652</v>
      </c>
      <c r="K947" s="437" t="str">
        <f t="shared" si="339"/>
        <v>-</v>
      </c>
      <c r="L947" s="434" t="s">
        <v>647</v>
      </c>
      <c r="M947" s="434" t="s">
        <v>647</v>
      </c>
      <c r="N947" s="434" t="s">
        <v>647</v>
      </c>
      <c r="O947" s="434" t="s">
        <v>647</v>
      </c>
      <c r="P947" s="434" t="s">
        <v>647</v>
      </c>
      <c r="Q947" s="434" t="s">
        <v>647</v>
      </c>
      <c r="R947" s="434" t="s">
        <v>647</v>
      </c>
      <c r="S947" s="434" t="s">
        <v>647</v>
      </c>
      <c r="T947" s="434" t="s">
        <v>647</v>
      </c>
      <c r="U947" s="434" t="s">
        <v>647</v>
      </c>
      <c r="V947" s="438" t="s">
        <v>647</v>
      </c>
      <c r="W947" s="438" t="s">
        <v>647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outlineLevel="3" x14ac:dyDescent="0.25">
      <c r="A948" s="250"/>
      <c r="B948" s="259"/>
      <c r="C948" s="252">
        <f t="shared" si="342"/>
        <v>4</v>
      </c>
      <c r="D948" s="275"/>
      <c r="E948" s="330">
        <v>16</v>
      </c>
      <c r="F948" s="324" t="b">
        <f t="shared" ref="F948:F979" si="343">COUNTIFS($L948:$W948,"-")&lt;&gt;COUNTA($L948:$W948)</f>
        <v>1</v>
      </c>
      <c r="G948" s="275"/>
      <c r="H948" s="430" t="s">
        <v>674</v>
      </c>
      <c r="I948" s="430"/>
      <c r="J948" s="412" t="s">
        <v>646</v>
      </c>
      <c r="K948" s="431" t="str">
        <f t="shared" si="339"/>
        <v>-</v>
      </c>
      <c r="L948" s="432" t="s">
        <v>647</v>
      </c>
      <c r="M948" s="432" t="s">
        <v>647</v>
      </c>
      <c r="N948" s="432" t="s">
        <v>647</v>
      </c>
      <c r="O948" s="432" t="s">
        <v>647</v>
      </c>
      <c r="P948" s="432" t="s">
        <v>647</v>
      </c>
      <c r="Q948" s="432" t="s">
        <v>647</v>
      </c>
      <c r="R948" s="432" t="s">
        <v>647</v>
      </c>
      <c r="S948" s="432" t="s">
        <v>647</v>
      </c>
      <c r="T948" s="432" t="s">
        <v>647</v>
      </c>
      <c r="U948" s="432" t="s">
        <v>647</v>
      </c>
      <c r="V948" s="432" t="s">
        <v>647</v>
      </c>
      <c r="W948" s="432" t="s">
        <v>647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outlineLevel="3" x14ac:dyDescent="0.25">
      <c r="A949" s="250"/>
      <c r="B949" s="259"/>
      <c r="C949" s="252">
        <f t="shared" si="342"/>
        <v>4</v>
      </c>
      <c r="D949" s="275"/>
      <c r="E949" s="433">
        <f>E948</f>
        <v>16</v>
      </c>
      <c r="F949" s="324" t="b">
        <f t="shared" si="343"/>
        <v>1</v>
      </c>
      <c r="G949" s="275"/>
      <c r="H949" s="834"/>
      <c r="I949" s="835"/>
      <c r="J949" s="434" t="s">
        <v>649</v>
      </c>
      <c r="K949" s="435" t="str">
        <f t="shared" ref="K949:K991" si="344">IF(L949&lt;0,"-",IFERROR(DATE(2019,1,($L949)*7+1),"-"))</f>
        <v>-</v>
      </c>
      <c r="L949" s="436" t="s">
        <v>647</v>
      </c>
      <c r="M949" s="436" t="s">
        <v>647</v>
      </c>
      <c r="N949" s="436" t="s">
        <v>647</v>
      </c>
      <c r="O949" s="436" t="s">
        <v>647</v>
      </c>
      <c r="P949" s="436" t="s">
        <v>647</v>
      </c>
      <c r="Q949" s="436" t="s">
        <v>647</v>
      </c>
      <c r="R949" s="320">
        <v>0</v>
      </c>
      <c r="S949" s="320" t="b">
        <v>1</v>
      </c>
      <c r="T949" s="436" t="s">
        <v>647</v>
      </c>
      <c r="U949" s="436" t="s">
        <v>647</v>
      </c>
      <c r="V949" s="436" t="s">
        <v>647</v>
      </c>
      <c r="W949" s="436" t="s">
        <v>647</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outlineLevel="3" x14ac:dyDescent="0.25">
      <c r="A950" s="250"/>
      <c r="B950" s="259"/>
      <c r="C950" s="252">
        <f t="shared" si="342"/>
        <v>4</v>
      </c>
      <c r="D950" s="275"/>
      <c r="E950" s="433">
        <f>E949</f>
        <v>16</v>
      </c>
      <c r="F950" s="324" t="b">
        <f t="shared" si="343"/>
        <v>1</v>
      </c>
      <c r="G950" s="275"/>
      <c r="H950" s="836"/>
      <c r="I950" s="837"/>
      <c r="J950" s="434" t="s">
        <v>650</v>
      </c>
      <c r="K950" s="435" t="str">
        <f t="shared" si="344"/>
        <v>-</v>
      </c>
      <c r="L950" s="436" t="s">
        <v>651</v>
      </c>
      <c r="M950" s="436" t="s">
        <v>651</v>
      </c>
      <c r="N950" s="436" t="s">
        <v>651</v>
      </c>
      <c r="O950" s="436" t="s">
        <v>651</v>
      </c>
      <c r="P950" s="436" t="s">
        <v>651</v>
      </c>
      <c r="Q950" s="436" t="s">
        <v>651</v>
      </c>
      <c r="R950" s="436" t="s">
        <v>651</v>
      </c>
      <c r="S950" s="436" t="s">
        <v>651</v>
      </c>
      <c r="T950" s="436" t="s">
        <v>651</v>
      </c>
      <c r="U950" s="436" t="s">
        <v>651</v>
      </c>
      <c r="V950" s="436" t="s">
        <v>651</v>
      </c>
      <c r="W950" s="436" t="s">
        <v>651</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outlineLevel="3" x14ac:dyDescent="0.25">
      <c r="A951" s="250"/>
      <c r="B951" s="259"/>
      <c r="C951" s="252">
        <f t="shared" si="342"/>
        <v>4</v>
      </c>
      <c r="D951" s="275"/>
      <c r="E951" s="433">
        <f>E950</f>
        <v>16</v>
      </c>
      <c r="F951" s="324" t="b">
        <f t="shared" si="343"/>
        <v>1</v>
      </c>
      <c r="G951" s="275"/>
      <c r="H951" s="838"/>
      <c r="I951" s="839"/>
      <c r="J951" s="420" t="s">
        <v>652</v>
      </c>
      <c r="K951" s="437" t="str">
        <f t="shared" si="344"/>
        <v>-</v>
      </c>
      <c r="L951" s="434" t="s">
        <v>647</v>
      </c>
      <c r="M951" s="434" t="s">
        <v>647</v>
      </c>
      <c r="N951" s="434" t="s">
        <v>647</v>
      </c>
      <c r="O951" s="434" t="s">
        <v>647</v>
      </c>
      <c r="P951" s="434" t="s">
        <v>647</v>
      </c>
      <c r="Q951" s="434" t="s">
        <v>647</v>
      </c>
      <c r="R951" s="434" t="s">
        <v>647</v>
      </c>
      <c r="S951" s="434" t="s">
        <v>647</v>
      </c>
      <c r="T951" s="434" t="s">
        <v>647</v>
      </c>
      <c r="U951" s="434" t="s">
        <v>647</v>
      </c>
      <c r="V951" s="438" t="s">
        <v>647</v>
      </c>
      <c r="W951" s="438" t="s">
        <v>647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outlineLevel="3" x14ac:dyDescent="0.25">
      <c r="A952" s="250"/>
      <c r="B952" s="259"/>
      <c r="C952" s="252">
        <f t="shared" ref="C952:C983" si="345">INT($C$872)+3</f>
        <v>4</v>
      </c>
      <c r="D952" s="275"/>
      <c r="E952" s="330">
        <v>17</v>
      </c>
      <c r="F952" s="324" t="b">
        <f t="shared" si="343"/>
        <v>1</v>
      </c>
      <c r="G952" s="275"/>
      <c r="H952" s="430" t="s">
        <v>675</v>
      </c>
      <c r="I952" s="430"/>
      <c r="J952" s="412" t="s">
        <v>646</v>
      </c>
      <c r="K952" s="431" t="str">
        <f t="shared" si="344"/>
        <v>-</v>
      </c>
      <c r="L952" s="432" t="s">
        <v>647</v>
      </c>
      <c r="M952" s="439">
        <v>42</v>
      </c>
      <c r="N952" s="432" t="s">
        <v>647</v>
      </c>
      <c r="O952" s="432" t="s">
        <v>647</v>
      </c>
      <c r="P952" s="432" t="s">
        <v>647</v>
      </c>
      <c r="Q952" s="432" t="s">
        <v>647</v>
      </c>
      <c r="R952" s="432" t="s">
        <v>647</v>
      </c>
      <c r="S952" s="432" t="s">
        <v>647</v>
      </c>
      <c r="T952" s="432" t="s">
        <v>647</v>
      </c>
      <c r="U952" s="432" t="s">
        <v>647</v>
      </c>
      <c r="V952" s="432" t="s">
        <v>647</v>
      </c>
      <c r="W952" s="432" t="s">
        <v>647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customHeight="1" outlineLevel="3" x14ac:dyDescent="0.25">
      <c r="A953" s="250"/>
      <c r="B953" s="259"/>
      <c r="C953" s="252">
        <f t="shared" si="345"/>
        <v>4</v>
      </c>
      <c r="D953" s="275"/>
      <c r="E953" s="433">
        <f>E952</f>
        <v>17</v>
      </c>
      <c r="F953" s="324" t="b">
        <f t="shared" si="343"/>
        <v>1</v>
      </c>
      <c r="G953" s="275"/>
      <c r="H953" s="834" t="s">
        <v>676</v>
      </c>
      <c r="I953" s="835"/>
      <c r="J953" s="434" t="s">
        <v>649</v>
      </c>
      <c r="K953" s="435" t="str">
        <f t="shared" si="344"/>
        <v>-</v>
      </c>
      <c r="L953" s="436" t="s">
        <v>647</v>
      </c>
      <c r="M953" s="436" t="s">
        <v>647</v>
      </c>
      <c r="N953" s="436" t="s">
        <v>647</v>
      </c>
      <c r="O953" s="436" t="s">
        <v>647</v>
      </c>
      <c r="P953" s="436" t="s">
        <v>647</v>
      </c>
      <c r="Q953" s="436" t="s">
        <v>647</v>
      </c>
      <c r="R953" s="320">
        <v>0</v>
      </c>
      <c r="S953" s="436" t="s">
        <v>647</v>
      </c>
      <c r="T953" s="436" t="s">
        <v>647</v>
      </c>
      <c r="U953" s="436" t="s">
        <v>647</v>
      </c>
      <c r="V953" s="436" t="s">
        <v>647</v>
      </c>
      <c r="W953" s="436" t="s">
        <v>647</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outlineLevel="3" x14ac:dyDescent="0.25">
      <c r="A954" s="250"/>
      <c r="B954" s="259"/>
      <c r="C954" s="252">
        <f t="shared" si="345"/>
        <v>4</v>
      </c>
      <c r="D954" s="275"/>
      <c r="E954" s="433">
        <f>E953</f>
        <v>17</v>
      </c>
      <c r="F954" s="324" t="b">
        <f t="shared" si="343"/>
        <v>1</v>
      </c>
      <c r="G954" s="275"/>
      <c r="H954" s="836"/>
      <c r="I954" s="837"/>
      <c r="J954" s="434" t="s">
        <v>650</v>
      </c>
      <c r="K954" s="435" t="str">
        <f t="shared" si="344"/>
        <v>-</v>
      </c>
      <c r="L954" s="436" t="s">
        <v>651</v>
      </c>
      <c r="M954" s="436" t="s">
        <v>651</v>
      </c>
      <c r="N954" s="436" t="s">
        <v>651</v>
      </c>
      <c r="O954" s="436" t="s">
        <v>651</v>
      </c>
      <c r="P954" s="436" t="s">
        <v>651</v>
      </c>
      <c r="Q954" s="436" t="s">
        <v>651</v>
      </c>
      <c r="R954" s="436" t="s">
        <v>651</v>
      </c>
      <c r="S954" s="436" t="s">
        <v>651</v>
      </c>
      <c r="T954" s="436" t="s">
        <v>651</v>
      </c>
      <c r="U954" s="436" t="s">
        <v>651</v>
      </c>
      <c r="V954" s="436" t="s">
        <v>651</v>
      </c>
      <c r="W954" s="436" t="s">
        <v>651</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outlineLevel="3" x14ac:dyDescent="0.25">
      <c r="A955" s="250"/>
      <c r="B955" s="259"/>
      <c r="C955" s="252">
        <f t="shared" si="345"/>
        <v>4</v>
      </c>
      <c r="D955" s="275"/>
      <c r="E955" s="433">
        <f>E954</f>
        <v>17</v>
      </c>
      <c r="F955" s="324" t="b">
        <f t="shared" si="343"/>
        <v>1</v>
      </c>
      <c r="G955" s="275"/>
      <c r="H955" s="838"/>
      <c r="I955" s="839"/>
      <c r="J955" s="420" t="s">
        <v>652</v>
      </c>
      <c r="K955" s="437" t="str">
        <f t="shared" si="344"/>
        <v>-</v>
      </c>
      <c r="L955" s="434" t="s">
        <v>647</v>
      </c>
      <c r="M955" s="434" t="s">
        <v>647</v>
      </c>
      <c r="N955" s="434" t="s">
        <v>647</v>
      </c>
      <c r="O955" s="434" t="s">
        <v>647</v>
      </c>
      <c r="P955" s="434" t="s">
        <v>647</v>
      </c>
      <c r="Q955" s="434" t="s">
        <v>647</v>
      </c>
      <c r="R955" s="434" t="s">
        <v>647</v>
      </c>
      <c r="S955" s="434" t="s">
        <v>647</v>
      </c>
      <c r="T955" s="434" t="s">
        <v>647</v>
      </c>
      <c r="U955" s="434" t="s">
        <v>647</v>
      </c>
      <c r="V955" s="438" t="s">
        <v>647</v>
      </c>
      <c r="W955" s="438" t="s">
        <v>647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outlineLevel="3" x14ac:dyDescent="0.25">
      <c r="A956" s="250"/>
      <c r="B956" s="259"/>
      <c r="C956" s="252">
        <f t="shared" si="345"/>
        <v>4</v>
      </c>
      <c r="D956" s="275"/>
      <c r="E956" s="330">
        <v>18</v>
      </c>
      <c r="F956" s="324" t="b">
        <f t="shared" si="343"/>
        <v>1</v>
      </c>
      <c r="G956" s="275"/>
      <c r="H956" s="430" t="s">
        <v>677</v>
      </c>
      <c r="I956" s="430"/>
      <c r="J956" s="412" t="s">
        <v>646</v>
      </c>
      <c r="K956" s="431" t="str">
        <f t="shared" si="344"/>
        <v>-</v>
      </c>
      <c r="L956" s="432" t="s">
        <v>647</v>
      </c>
      <c r="M956" s="432" t="s">
        <v>647</v>
      </c>
      <c r="N956" s="432" t="s">
        <v>647</v>
      </c>
      <c r="O956" s="432" t="s">
        <v>647</v>
      </c>
      <c r="P956" s="432" t="s">
        <v>647</v>
      </c>
      <c r="Q956" s="432" t="s">
        <v>647</v>
      </c>
      <c r="R956" s="432" t="s">
        <v>647</v>
      </c>
      <c r="S956" s="432" t="s">
        <v>647</v>
      </c>
      <c r="T956" s="432" t="s">
        <v>647</v>
      </c>
      <c r="U956" s="432" t="s">
        <v>647</v>
      </c>
      <c r="V956" s="432" t="s">
        <v>647</v>
      </c>
      <c r="W956" s="432" t="s">
        <v>647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customHeight="1" outlineLevel="3" x14ac:dyDescent="0.25">
      <c r="A957" s="250"/>
      <c r="B957" s="259"/>
      <c r="C957" s="252">
        <f t="shared" si="345"/>
        <v>4</v>
      </c>
      <c r="D957" s="275"/>
      <c r="E957" s="433">
        <f>E956</f>
        <v>18</v>
      </c>
      <c r="F957" s="324" t="b">
        <f t="shared" si="343"/>
        <v>1</v>
      </c>
      <c r="G957" s="275"/>
      <c r="H957" s="834" t="s">
        <v>678</v>
      </c>
      <c r="I957" s="835"/>
      <c r="J957" s="434" t="s">
        <v>649</v>
      </c>
      <c r="K957" s="435" t="str">
        <f t="shared" si="344"/>
        <v>-</v>
      </c>
      <c r="L957" s="436" t="s">
        <v>647</v>
      </c>
      <c r="M957" s="436" t="s">
        <v>647</v>
      </c>
      <c r="N957" s="436" t="s">
        <v>647</v>
      </c>
      <c r="O957" s="320">
        <v>1</v>
      </c>
      <c r="P957" s="436" t="s">
        <v>647</v>
      </c>
      <c r="Q957" s="436" t="s">
        <v>647</v>
      </c>
      <c r="R957" s="436" t="s">
        <v>647</v>
      </c>
      <c r="S957" s="436" t="s">
        <v>647</v>
      </c>
      <c r="T957" s="436" t="s">
        <v>647</v>
      </c>
      <c r="U957" s="436" t="s">
        <v>647</v>
      </c>
      <c r="V957" s="436" t="s">
        <v>647</v>
      </c>
      <c r="W957" s="436" t="s">
        <v>647</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outlineLevel="3" x14ac:dyDescent="0.25">
      <c r="A958" s="250"/>
      <c r="B958" s="259"/>
      <c r="C958" s="252">
        <f t="shared" si="345"/>
        <v>4</v>
      </c>
      <c r="D958" s="275"/>
      <c r="E958" s="433">
        <f>E957</f>
        <v>18</v>
      </c>
      <c r="F958" s="324" t="b">
        <f t="shared" si="343"/>
        <v>1</v>
      </c>
      <c r="G958" s="275"/>
      <c r="H958" s="836"/>
      <c r="I958" s="837"/>
      <c r="J958" s="434" t="s">
        <v>650</v>
      </c>
      <c r="K958" s="435" t="str">
        <f t="shared" si="344"/>
        <v>-</v>
      </c>
      <c r="L958" s="436" t="s">
        <v>651</v>
      </c>
      <c r="M958" s="320">
        <v>38</v>
      </c>
      <c r="N958" s="436" t="s">
        <v>651</v>
      </c>
      <c r="O958" s="436" t="s">
        <v>651</v>
      </c>
      <c r="P958" s="436" t="s">
        <v>651</v>
      </c>
      <c r="Q958" s="436" t="s">
        <v>651</v>
      </c>
      <c r="R958" s="436" t="s">
        <v>651</v>
      </c>
      <c r="S958" s="436" t="s">
        <v>651</v>
      </c>
      <c r="T958" s="436" t="s">
        <v>651</v>
      </c>
      <c r="U958" s="436" t="s">
        <v>651</v>
      </c>
      <c r="V958" s="436" t="s">
        <v>651</v>
      </c>
      <c r="W958" s="436" t="s">
        <v>651</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outlineLevel="3" x14ac:dyDescent="0.25">
      <c r="A959" s="250"/>
      <c r="B959" s="259"/>
      <c r="C959" s="252">
        <f t="shared" si="345"/>
        <v>4</v>
      </c>
      <c r="D959" s="275"/>
      <c r="E959" s="433">
        <f>E958</f>
        <v>18</v>
      </c>
      <c r="F959" s="324" t="b">
        <f t="shared" si="343"/>
        <v>1</v>
      </c>
      <c r="G959" s="275"/>
      <c r="H959" s="838"/>
      <c r="I959" s="839"/>
      <c r="J959" s="420" t="s">
        <v>652</v>
      </c>
      <c r="K959" s="437" t="str">
        <f t="shared" si="344"/>
        <v>-</v>
      </c>
      <c r="L959" s="434" t="s">
        <v>647</v>
      </c>
      <c r="M959" s="434" t="s">
        <v>647</v>
      </c>
      <c r="N959" s="434" t="s">
        <v>647</v>
      </c>
      <c r="O959" s="434" t="s">
        <v>647</v>
      </c>
      <c r="P959" s="434" t="s">
        <v>647</v>
      </c>
      <c r="Q959" s="434" t="s">
        <v>647</v>
      </c>
      <c r="R959" s="434" t="s">
        <v>647</v>
      </c>
      <c r="S959" s="434" t="s">
        <v>647</v>
      </c>
      <c r="T959" s="434" t="s">
        <v>647</v>
      </c>
      <c r="U959" s="434" t="s">
        <v>647</v>
      </c>
      <c r="V959" s="438" t="s">
        <v>647</v>
      </c>
      <c r="W959" s="438" t="s">
        <v>647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outlineLevel="3" x14ac:dyDescent="0.25">
      <c r="A960" s="250"/>
      <c r="B960" s="259"/>
      <c r="C960" s="252">
        <f t="shared" si="345"/>
        <v>4</v>
      </c>
      <c r="D960" s="275"/>
      <c r="E960" s="330">
        <v>19</v>
      </c>
      <c r="F960" s="324" t="b">
        <f t="shared" si="343"/>
        <v>1</v>
      </c>
      <c r="G960" s="275"/>
      <c r="H960" s="430" t="s">
        <v>679</v>
      </c>
      <c r="I960" s="430"/>
      <c r="J960" s="412" t="s">
        <v>646</v>
      </c>
      <c r="K960" s="431" t="str">
        <f t="shared" si="344"/>
        <v>-</v>
      </c>
      <c r="L960" s="432" t="s">
        <v>647</v>
      </c>
      <c r="M960" s="432" t="s">
        <v>647</v>
      </c>
      <c r="N960" s="432" t="s">
        <v>647</v>
      </c>
      <c r="O960" s="432" t="s">
        <v>647</v>
      </c>
      <c r="P960" s="432" t="s">
        <v>647</v>
      </c>
      <c r="Q960" s="432" t="s">
        <v>647</v>
      </c>
      <c r="R960" s="432" t="s">
        <v>647</v>
      </c>
      <c r="S960" s="432" t="s">
        <v>647</v>
      </c>
      <c r="T960" s="432" t="s">
        <v>647</v>
      </c>
      <c r="U960" s="432" t="s">
        <v>647</v>
      </c>
      <c r="V960" s="432" t="s">
        <v>647</v>
      </c>
      <c r="W960" s="432" t="s">
        <v>647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customHeight="1" outlineLevel="3" x14ac:dyDescent="0.25">
      <c r="A961" s="250"/>
      <c r="B961" s="259"/>
      <c r="C961" s="252">
        <f t="shared" si="345"/>
        <v>4</v>
      </c>
      <c r="D961" s="275"/>
      <c r="E961" s="433">
        <f>E960</f>
        <v>19</v>
      </c>
      <c r="F961" s="324" t="b">
        <f t="shared" si="343"/>
        <v>1</v>
      </c>
      <c r="G961" s="275"/>
      <c r="H961" s="834" t="s">
        <v>680</v>
      </c>
      <c r="I961" s="835"/>
      <c r="J961" s="434" t="s">
        <v>649</v>
      </c>
      <c r="K961" s="435">
        <f t="shared" si="344"/>
        <v>43543</v>
      </c>
      <c r="L961" s="320">
        <v>11</v>
      </c>
      <c r="M961" s="436" t="s">
        <v>647</v>
      </c>
      <c r="N961" s="436" t="s">
        <v>647</v>
      </c>
      <c r="O961" s="436" t="s">
        <v>647</v>
      </c>
      <c r="P961" s="436" t="s">
        <v>647</v>
      </c>
      <c r="Q961" s="436" t="s">
        <v>647</v>
      </c>
      <c r="R961" s="436" t="s">
        <v>647</v>
      </c>
      <c r="S961" s="436" t="s">
        <v>647</v>
      </c>
      <c r="T961" s="436" t="s">
        <v>647</v>
      </c>
      <c r="U961" s="436" t="s">
        <v>647</v>
      </c>
      <c r="V961" s="436" t="s">
        <v>647</v>
      </c>
      <c r="W961" s="436" t="s">
        <v>647</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outlineLevel="3" x14ac:dyDescent="0.25">
      <c r="A962" s="250"/>
      <c r="B962" s="259"/>
      <c r="C962" s="252">
        <f t="shared" si="345"/>
        <v>4</v>
      </c>
      <c r="D962" s="275"/>
      <c r="E962" s="433">
        <f>E961</f>
        <v>19</v>
      </c>
      <c r="F962" s="324" t="b">
        <f t="shared" si="343"/>
        <v>1</v>
      </c>
      <c r="G962" s="275"/>
      <c r="H962" s="836"/>
      <c r="I962" s="837"/>
      <c r="J962" s="434" t="s">
        <v>650</v>
      </c>
      <c r="K962" s="435" t="str">
        <f t="shared" si="344"/>
        <v>-</v>
      </c>
      <c r="L962" s="436" t="s">
        <v>651</v>
      </c>
      <c r="M962" s="436" t="s">
        <v>651</v>
      </c>
      <c r="N962" s="320">
        <v>20</v>
      </c>
      <c r="O962" s="320">
        <v>3</v>
      </c>
      <c r="P962" s="436" t="s">
        <v>651</v>
      </c>
      <c r="Q962" s="436" t="s">
        <v>651</v>
      </c>
      <c r="R962" s="436" t="s">
        <v>651</v>
      </c>
      <c r="S962" s="436" t="s">
        <v>651</v>
      </c>
      <c r="T962" s="436" t="s">
        <v>651</v>
      </c>
      <c r="U962" s="436" t="s">
        <v>651</v>
      </c>
      <c r="V962" s="436" t="s">
        <v>651</v>
      </c>
      <c r="W962" s="320">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outlineLevel="3" x14ac:dyDescent="0.25">
      <c r="A963" s="250"/>
      <c r="B963" s="259"/>
      <c r="C963" s="252">
        <f t="shared" si="345"/>
        <v>4</v>
      </c>
      <c r="D963" s="275"/>
      <c r="E963" s="433">
        <f>E962</f>
        <v>19</v>
      </c>
      <c r="F963" s="324" t="b">
        <f t="shared" si="343"/>
        <v>1</v>
      </c>
      <c r="G963" s="275"/>
      <c r="H963" s="838"/>
      <c r="I963" s="839"/>
      <c r="J963" s="420" t="s">
        <v>652</v>
      </c>
      <c r="K963" s="437" t="str">
        <f t="shared" si="344"/>
        <v>-</v>
      </c>
      <c r="L963" s="434" t="s">
        <v>647</v>
      </c>
      <c r="M963" s="434" t="s">
        <v>647</v>
      </c>
      <c r="N963" s="434" t="s">
        <v>647</v>
      </c>
      <c r="O963" s="434" t="s">
        <v>647</v>
      </c>
      <c r="P963" s="434" t="s">
        <v>647</v>
      </c>
      <c r="Q963" s="434" t="s">
        <v>647</v>
      </c>
      <c r="R963" s="434" t="s">
        <v>647</v>
      </c>
      <c r="S963" s="434" t="s">
        <v>647</v>
      </c>
      <c r="T963" s="434" t="s">
        <v>647</v>
      </c>
      <c r="U963" s="434" t="s">
        <v>647</v>
      </c>
      <c r="V963" s="438" t="s">
        <v>647</v>
      </c>
      <c r="W963" s="441">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outlineLevel="3" x14ac:dyDescent="0.25">
      <c r="A964" s="250"/>
      <c r="B964" s="259"/>
      <c r="C964" s="252">
        <f t="shared" si="345"/>
        <v>4</v>
      </c>
      <c r="D964" s="275"/>
      <c r="E964" s="330">
        <v>20</v>
      </c>
      <c r="F964" s="324" t="b">
        <f t="shared" si="343"/>
        <v>1</v>
      </c>
      <c r="G964" s="275"/>
      <c r="H964" s="430" t="s">
        <v>681</v>
      </c>
      <c r="I964" s="430"/>
      <c r="J964" s="412" t="s">
        <v>646</v>
      </c>
      <c r="K964" s="431" t="str">
        <f t="shared" si="344"/>
        <v>-</v>
      </c>
      <c r="L964" s="432" t="s">
        <v>647</v>
      </c>
      <c r="M964" s="432" t="s">
        <v>647</v>
      </c>
      <c r="N964" s="432" t="s">
        <v>647</v>
      </c>
      <c r="O964" s="432" t="s">
        <v>647</v>
      </c>
      <c r="P964" s="432" t="s">
        <v>647</v>
      </c>
      <c r="Q964" s="432" t="s">
        <v>647</v>
      </c>
      <c r="R964" s="432" t="s">
        <v>647</v>
      </c>
      <c r="S964" s="432" t="s">
        <v>647</v>
      </c>
      <c r="T964" s="432" t="s">
        <v>647</v>
      </c>
      <c r="U964" s="432" t="s">
        <v>647</v>
      </c>
      <c r="V964" s="432" t="s">
        <v>647</v>
      </c>
      <c r="W964" s="432" t="s">
        <v>647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customHeight="1" outlineLevel="3" x14ac:dyDescent="0.25">
      <c r="A965" s="250"/>
      <c r="B965" s="259"/>
      <c r="C965" s="252">
        <f t="shared" si="345"/>
        <v>4</v>
      </c>
      <c r="D965" s="275"/>
      <c r="E965" s="433">
        <f>E964</f>
        <v>20</v>
      </c>
      <c r="F965" s="324" t="b">
        <f t="shared" si="343"/>
        <v>1</v>
      </c>
      <c r="G965" s="275"/>
      <c r="H965" s="834" t="s">
        <v>682</v>
      </c>
      <c r="I965" s="835"/>
      <c r="J965" s="434" t="s">
        <v>649</v>
      </c>
      <c r="K965" s="435">
        <f t="shared" si="344"/>
        <v>43718</v>
      </c>
      <c r="L965" s="320">
        <v>36</v>
      </c>
      <c r="M965" s="436" t="s">
        <v>647</v>
      </c>
      <c r="N965" s="436" t="s">
        <v>647</v>
      </c>
      <c r="O965" s="436" t="s">
        <v>647</v>
      </c>
      <c r="P965" s="436" t="s">
        <v>647</v>
      </c>
      <c r="Q965" s="436" t="s">
        <v>647</v>
      </c>
      <c r="R965" s="436" t="s">
        <v>647</v>
      </c>
      <c r="S965" s="436" t="s">
        <v>647</v>
      </c>
      <c r="T965" s="436" t="s">
        <v>647</v>
      </c>
      <c r="U965" s="436" t="s">
        <v>647</v>
      </c>
      <c r="V965" s="436" t="s">
        <v>647</v>
      </c>
      <c r="W965" s="436" t="s">
        <v>647</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outlineLevel="3" x14ac:dyDescent="0.25">
      <c r="A966" s="250"/>
      <c r="B966" s="259"/>
      <c r="C966" s="252">
        <f t="shared" si="345"/>
        <v>4</v>
      </c>
      <c r="D966" s="275"/>
      <c r="E966" s="433">
        <f>E965</f>
        <v>20</v>
      </c>
      <c r="F966" s="324" t="b">
        <f t="shared" si="343"/>
        <v>1</v>
      </c>
      <c r="G966" s="275"/>
      <c r="H966" s="836"/>
      <c r="I966" s="837"/>
      <c r="J966" s="434" t="s">
        <v>650</v>
      </c>
      <c r="K966" s="435" t="str">
        <f t="shared" si="344"/>
        <v>-</v>
      </c>
      <c r="L966" s="436" t="s">
        <v>651</v>
      </c>
      <c r="M966" s="436" t="s">
        <v>651</v>
      </c>
      <c r="N966" s="320">
        <v>20</v>
      </c>
      <c r="O966" s="320">
        <v>6</v>
      </c>
      <c r="P966" s="436" t="s">
        <v>651</v>
      </c>
      <c r="Q966" s="436" t="s">
        <v>651</v>
      </c>
      <c r="R966" s="436" t="s">
        <v>651</v>
      </c>
      <c r="S966" s="436" t="s">
        <v>651</v>
      </c>
      <c r="T966" s="436" t="s">
        <v>651</v>
      </c>
      <c r="U966" s="436" t="s">
        <v>651</v>
      </c>
      <c r="V966" s="436" t="s">
        <v>651</v>
      </c>
      <c r="W966" s="320">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outlineLevel="3" x14ac:dyDescent="0.25">
      <c r="A967" s="250"/>
      <c r="B967" s="259"/>
      <c r="C967" s="252">
        <f t="shared" si="345"/>
        <v>4</v>
      </c>
      <c r="D967" s="275"/>
      <c r="E967" s="433">
        <f>E966</f>
        <v>20</v>
      </c>
      <c r="F967" s="324" t="b">
        <f t="shared" si="343"/>
        <v>1</v>
      </c>
      <c r="G967" s="275"/>
      <c r="H967" s="838"/>
      <c r="I967" s="839"/>
      <c r="J967" s="420" t="s">
        <v>652</v>
      </c>
      <c r="K967" s="437" t="str">
        <f t="shared" si="344"/>
        <v>-</v>
      </c>
      <c r="L967" s="434" t="s">
        <v>647</v>
      </c>
      <c r="M967" s="434" t="s">
        <v>647</v>
      </c>
      <c r="N967" s="434" t="s">
        <v>647</v>
      </c>
      <c r="O967" s="434" t="s">
        <v>647</v>
      </c>
      <c r="P967" s="434" t="s">
        <v>647</v>
      </c>
      <c r="Q967" s="434" t="s">
        <v>647</v>
      </c>
      <c r="R967" s="434" t="s">
        <v>647</v>
      </c>
      <c r="S967" s="434" t="s">
        <v>647</v>
      </c>
      <c r="T967" s="434" t="s">
        <v>647</v>
      </c>
      <c r="U967" s="434" t="s">
        <v>647</v>
      </c>
      <c r="V967" s="438" t="s">
        <v>647</v>
      </c>
      <c r="W967" s="441">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outlineLevel="3" x14ac:dyDescent="0.25">
      <c r="A968" s="250"/>
      <c r="B968" s="259"/>
      <c r="C968" s="252">
        <f t="shared" si="345"/>
        <v>4</v>
      </c>
      <c r="D968" s="275"/>
      <c r="E968" s="330">
        <v>21</v>
      </c>
      <c r="F968" s="324" t="b">
        <f t="shared" si="343"/>
        <v>1</v>
      </c>
      <c r="G968" s="275"/>
      <c r="H968" s="430" t="s">
        <v>683</v>
      </c>
      <c r="I968" s="430"/>
      <c r="J968" s="412" t="s">
        <v>646</v>
      </c>
      <c r="K968" s="431" t="str">
        <f t="shared" si="344"/>
        <v>-</v>
      </c>
      <c r="L968" s="432" t="s">
        <v>647</v>
      </c>
      <c r="M968" s="432" t="s">
        <v>647</v>
      </c>
      <c r="N968" s="432" t="s">
        <v>647</v>
      </c>
      <c r="O968" s="432" t="s">
        <v>647</v>
      </c>
      <c r="P968" s="432" t="s">
        <v>647</v>
      </c>
      <c r="Q968" s="432" t="s">
        <v>647</v>
      </c>
      <c r="R968" s="432" t="s">
        <v>647</v>
      </c>
      <c r="S968" s="432" t="s">
        <v>647</v>
      </c>
      <c r="T968" s="432" t="s">
        <v>647</v>
      </c>
      <c r="U968" s="432" t="s">
        <v>647</v>
      </c>
      <c r="V968" s="432" t="s">
        <v>647</v>
      </c>
      <c r="W968" s="432" t="s">
        <v>647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customHeight="1" outlineLevel="3" x14ac:dyDescent="0.25">
      <c r="A969" s="250"/>
      <c r="B969" s="259"/>
      <c r="C969" s="252">
        <f t="shared" si="345"/>
        <v>4</v>
      </c>
      <c r="D969" s="275"/>
      <c r="E969" s="433">
        <f>E968</f>
        <v>21</v>
      </c>
      <c r="F969" s="324" t="b">
        <f t="shared" si="343"/>
        <v>1</v>
      </c>
      <c r="G969" s="275"/>
      <c r="H969" s="834" t="s">
        <v>684</v>
      </c>
      <c r="I969" s="835"/>
      <c r="J969" s="434" t="s">
        <v>649</v>
      </c>
      <c r="K969" s="435">
        <f t="shared" si="344"/>
        <v>43760</v>
      </c>
      <c r="L969" s="320">
        <v>42</v>
      </c>
      <c r="M969" s="436" t="s">
        <v>647</v>
      </c>
      <c r="N969" s="436" t="s">
        <v>647</v>
      </c>
      <c r="O969" s="436" t="s">
        <v>647</v>
      </c>
      <c r="P969" s="436" t="s">
        <v>647</v>
      </c>
      <c r="Q969" s="436" t="s">
        <v>647</v>
      </c>
      <c r="R969" s="436" t="s">
        <v>647</v>
      </c>
      <c r="S969" s="436" t="s">
        <v>647</v>
      </c>
      <c r="T969" s="436" t="s">
        <v>647</v>
      </c>
      <c r="U969" s="436" t="s">
        <v>647</v>
      </c>
      <c r="V969" s="436" t="s">
        <v>647</v>
      </c>
      <c r="W969" s="436" t="s">
        <v>647</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outlineLevel="3" x14ac:dyDescent="0.25">
      <c r="A970" s="250"/>
      <c r="B970" s="259"/>
      <c r="C970" s="252">
        <f t="shared" si="345"/>
        <v>4</v>
      </c>
      <c r="D970" s="275"/>
      <c r="E970" s="433">
        <f>E969</f>
        <v>21</v>
      </c>
      <c r="F970" s="324" t="b">
        <f t="shared" si="343"/>
        <v>1</v>
      </c>
      <c r="G970" s="275"/>
      <c r="H970" s="836"/>
      <c r="I970" s="837"/>
      <c r="J970" s="434" t="s">
        <v>650</v>
      </c>
      <c r="K970" s="435" t="str">
        <f t="shared" si="344"/>
        <v>-</v>
      </c>
      <c r="L970" s="436" t="s">
        <v>651</v>
      </c>
      <c r="M970" s="436" t="s">
        <v>651</v>
      </c>
      <c r="N970" s="320">
        <v>28</v>
      </c>
      <c r="O970" s="320">
        <v>3</v>
      </c>
      <c r="P970" s="436" t="s">
        <v>651</v>
      </c>
      <c r="Q970" s="436" t="s">
        <v>651</v>
      </c>
      <c r="R970" s="436" t="s">
        <v>651</v>
      </c>
      <c r="S970" s="436" t="s">
        <v>651</v>
      </c>
      <c r="T970" s="436" t="s">
        <v>651</v>
      </c>
      <c r="U970" s="436" t="s">
        <v>651</v>
      </c>
      <c r="V970" s="436" t="s">
        <v>651</v>
      </c>
      <c r="W970" s="320">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outlineLevel="3" x14ac:dyDescent="0.25">
      <c r="A971" s="250"/>
      <c r="B971" s="259"/>
      <c r="C971" s="252">
        <f t="shared" si="345"/>
        <v>4</v>
      </c>
      <c r="D971" s="275"/>
      <c r="E971" s="433">
        <f>E970</f>
        <v>21</v>
      </c>
      <c r="F971" s="324" t="b">
        <f t="shared" si="343"/>
        <v>1</v>
      </c>
      <c r="G971" s="275"/>
      <c r="H971" s="838"/>
      <c r="I971" s="839"/>
      <c r="J971" s="420" t="s">
        <v>652</v>
      </c>
      <c r="K971" s="437" t="str">
        <f t="shared" si="344"/>
        <v>-</v>
      </c>
      <c r="L971" s="434" t="s">
        <v>647</v>
      </c>
      <c r="M971" s="434" t="s">
        <v>647</v>
      </c>
      <c r="N971" s="434" t="s">
        <v>647</v>
      </c>
      <c r="O971" s="434" t="s">
        <v>647</v>
      </c>
      <c r="P971" s="434" t="s">
        <v>647</v>
      </c>
      <c r="Q971" s="434" t="s">
        <v>647</v>
      </c>
      <c r="R971" s="434" t="s">
        <v>647</v>
      </c>
      <c r="S971" s="434" t="s">
        <v>647</v>
      </c>
      <c r="T971" s="434" t="s">
        <v>647</v>
      </c>
      <c r="U971" s="434" t="s">
        <v>647</v>
      </c>
      <c r="V971" s="438" t="s">
        <v>647</v>
      </c>
      <c r="W971" s="441">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outlineLevel="3" x14ac:dyDescent="0.25">
      <c r="A972" s="250"/>
      <c r="B972" s="259"/>
      <c r="C972" s="252">
        <f t="shared" si="345"/>
        <v>4</v>
      </c>
      <c r="D972" s="275"/>
      <c r="E972" s="330">
        <v>22</v>
      </c>
      <c r="F972" s="324" t="b">
        <f t="shared" si="343"/>
        <v>1</v>
      </c>
      <c r="G972" s="275"/>
      <c r="H972" s="430" t="s">
        <v>685</v>
      </c>
      <c r="I972" s="430"/>
      <c r="J972" s="412" t="s">
        <v>646</v>
      </c>
      <c r="K972" s="431" t="str">
        <f t="shared" si="344"/>
        <v>-</v>
      </c>
      <c r="L972" s="432" t="s">
        <v>647</v>
      </c>
      <c r="M972" s="432" t="s">
        <v>647</v>
      </c>
      <c r="N972" s="432" t="s">
        <v>647</v>
      </c>
      <c r="O972" s="432" t="s">
        <v>647</v>
      </c>
      <c r="P972" s="432" t="s">
        <v>647</v>
      </c>
      <c r="Q972" s="432" t="s">
        <v>647</v>
      </c>
      <c r="R972" s="432" t="s">
        <v>647</v>
      </c>
      <c r="S972" s="432" t="s">
        <v>647</v>
      </c>
      <c r="T972" s="432" t="s">
        <v>647</v>
      </c>
      <c r="U972" s="432" t="s">
        <v>647</v>
      </c>
      <c r="V972" s="432" t="s">
        <v>647</v>
      </c>
      <c r="W972" s="432" t="s">
        <v>647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outlineLevel="3" x14ac:dyDescent="0.25">
      <c r="A973" s="250"/>
      <c r="B973" s="259"/>
      <c r="C973" s="252">
        <f t="shared" si="345"/>
        <v>4</v>
      </c>
      <c r="D973" s="275"/>
      <c r="E973" s="433">
        <f>E972</f>
        <v>22</v>
      </c>
      <c r="F973" s="324" t="b">
        <f t="shared" si="343"/>
        <v>1</v>
      </c>
      <c r="G973" s="275"/>
      <c r="H973" s="834" t="s">
        <v>686</v>
      </c>
      <c r="I973" s="835"/>
      <c r="J973" s="434" t="s">
        <v>649</v>
      </c>
      <c r="K973" s="435" t="str">
        <f t="shared" si="344"/>
        <v>-</v>
      </c>
      <c r="L973" s="436" t="s">
        <v>647</v>
      </c>
      <c r="M973" s="436" t="s">
        <v>647</v>
      </c>
      <c r="N973" s="320">
        <v>0</v>
      </c>
      <c r="O973" s="436" t="s">
        <v>647</v>
      </c>
      <c r="P973" s="436" t="s">
        <v>647</v>
      </c>
      <c r="Q973" s="436" t="s">
        <v>647</v>
      </c>
      <c r="R973" s="436" t="s">
        <v>647</v>
      </c>
      <c r="S973" s="436" t="s">
        <v>647</v>
      </c>
      <c r="T973" s="436" t="s">
        <v>647</v>
      </c>
      <c r="U973" s="436" t="s">
        <v>647</v>
      </c>
      <c r="V973" s="436" t="s">
        <v>647</v>
      </c>
      <c r="W973" s="436" t="s">
        <v>647</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outlineLevel="3" x14ac:dyDescent="0.25">
      <c r="A974" s="250"/>
      <c r="B974" s="259"/>
      <c r="C974" s="252">
        <f t="shared" si="345"/>
        <v>4</v>
      </c>
      <c r="D974" s="275"/>
      <c r="E974" s="433">
        <f>E973</f>
        <v>22</v>
      </c>
      <c r="F974" s="324" t="b">
        <f t="shared" si="343"/>
        <v>1</v>
      </c>
      <c r="G974" s="275"/>
      <c r="H974" s="836"/>
      <c r="I974" s="837"/>
      <c r="J974" s="434" t="s">
        <v>650</v>
      </c>
      <c r="K974" s="435" t="str">
        <f t="shared" si="344"/>
        <v>-</v>
      </c>
      <c r="L974" s="436" t="s">
        <v>651</v>
      </c>
      <c r="M974" s="436" t="s">
        <v>651</v>
      </c>
      <c r="N974" s="436" t="s">
        <v>651</v>
      </c>
      <c r="O974" s="436" t="s">
        <v>651</v>
      </c>
      <c r="P974" s="436" t="s">
        <v>651</v>
      </c>
      <c r="Q974" s="436" t="s">
        <v>651</v>
      </c>
      <c r="R974" s="436" t="s">
        <v>651</v>
      </c>
      <c r="S974" s="436" t="s">
        <v>651</v>
      </c>
      <c r="T974" s="436" t="s">
        <v>651</v>
      </c>
      <c r="U974" s="436" t="s">
        <v>651</v>
      </c>
      <c r="V974" s="436" t="s">
        <v>651</v>
      </c>
      <c r="W974" s="320">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outlineLevel="3" x14ac:dyDescent="0.25">
      <c r="A975" s="250"/>
      <c r="B975" s="259"/>
      <c r="C975" s="252">
        <f t="shared" si="345"/>
        <v>4</v>
      </c>
      <c r="D975" s="275"/>
      <c r="E975" s="433">
        <f>E974</f>
        <v>22</v>
      </c>
      <c r="F975" s="324" t="b">
        <f t="shared" si="343"/>
        <v>1</v>
      </c>
      <c r="G975" s="275"/>
      <c r="H975" s="838"/>
      <c r="I975" s="839"/>
      <c r="J975" s="420" t="s">
        <v>652</v>
      </c>
      <c r="K975" s="437" t="str">
        <f t="shared" si="344"/>
        <v>-</v>
      </c>
      <c r="L975" s="434" t="s">
        <v>647</v>
      </c>
      <c r="M975" s="434" t="s">
        <v>647</v>
      </c>
      <c r="N975" s="434" t="s">
        <v>647</v>
      </c>
      <c r="O975" s="434" t="s">
        <v>647</v>
      </c>
      <c r="P975" s="434" t="s">
        <v>647</v>
      </c>
      <c r="Q975" s="434" t="s">
        <v>647</v>
      </c>
      <c r="R975" s="434" t="s">
        <v>647</v>
      </c>
      <c r="S975" s="434" t="s">
        <v>647</v>
      </c>
      <c r="T975" s="434" t="s">
        <v>647</v>
      </c>
      <c r="U975" s="434" t="s">
        <v>647</v>
      </c>
      <c r="V975" s="438" t="s">
        <v>647</v>
      </c>
      <c r="W975" s="441">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outlineLevel="3" x14ac:dyDescent="0.25">
      <c r="A976" s="250"/>
      <c r="B976" s="259"/>
      <c r="C976" s="252">
        <f t="shared" si="345"/>
        <v>4</v>
      </c>
      <c r="D976" s="275"/>
      <c r="E976" s="330">
        <v>23</v>
      </c>
      <c r="F976" s="324" t="b">
        <f t="shared" si="343"/>
        <v>1</v>
      </c>
      <c r="G976" s="275"/>
      <c r="H976" s="430" t="s">
        <v>687</v>
      </c>
      <c r="I976" s="430"/>
      <c r="J976" s="412" t="s">
        <v>646</v>
      </c>
      <c r="K976" s="431" t="str">
        <f t="shared" si="344"/>
        <v>-</v>
      </c>
      <c r="L976" s="432" t="s">
        <v>647</v>
      </c>
      <c r="M976" s="432" t="s">
        <v>647</v>
      </c>
      <c r="N976" s="432" t="s">
        <v>647</v>
      </c>
      <c r="O976" s="432" t="s">
        <v>647</v>
      </c>
      <c r="P976" s="432" t="s">
        <v>647</v>
      </c>
      <c r="Q976" s="432" t="s">
        <v>647</v>
      </c>
      <c r="R976" s="432" t="s">
        <v>647</v>
      </c>
      <c r="S976" s="432" t="s">
        <v>647</v>
      </c>
      <c r="T976" s="432" t="s">
        <v>647</v>
      </c>
      <c r="U976" s="432" t="s">
        <v>647</v>
      </c>
      <c r="V976" s="432" t="s">
        <v>647</v>
      </c>
      <c r="W976" s="432" t="s">
        <v>647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outlineLevel="3" x14ac:dyDescent="0.25">
      <c r="A977" s="250"/>
      <c r="B977" s="259"/>
      <c r="C977" s="252">
        <f t="shared" si="345"/>
        <v>4</v>
      </c>
      <c r="D977" s="275"/>
      <c r="E977" s="433">
        <f>E976</f>
        <v>23</v>
      </c>
      <c r="F977" s="324" t="b">
        <f t="shared" si="343"/>
        <v>1</v>
      </c>
      <c r="G977" s="275"/>
      <c r="H977" s="834" t="s">
        <v>688</v>
      </c>
      <c r="I977" s="835"/>
      <c r="J977" s="434" t="s">
        <v>649</v>
      </c>
      <c r="K977" s="435" t="str">
        <f t="shared" si="344"/>
        <v>-</v>
      </c>
      <c r="L977" s="436" t="s">
        <v>647</v>
      </c>
      <c r="M977" s="436" t="s">
        <v>647</v>
      </c>
      <c r="N977" s="320">
        <v>0</v>
      </c>
      <c r="O977" s="436" t="s">
        <v>647</v>
      </c>
      <c r="P977" s="436" t="s">
        <v>647</v>
      </c>
      <c r="Q977" s="436" t="s">
        <v>647</v>
      </c>
      <c r="R977" s="436" t="s">
        <v>647</v>
      </c>
      <c r="S977" s="436" t="s">
        <v>647</v>
      </c>
      <c r="T977" s="436" t="s">
        <v>647</v>
      </c>
      <c r="U977" s="436" t="s">
        <v>647</v>
      </c>
      <c r="V977" s="436" t="s">
        <v>647</v>
      </c>
      <c r="W977" s="436" t="s">
        <v>647</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outlineLevel="3" x14ac:dyDescent="0.25">
      <c r="A978" s="250"/>
      <c r="B978" s="259"/>
      <c r="C978" s="252">
        <f t="shared" si="345"/>
        <v>4</v>
      </c>
      <c r="D978" s="275"/>
      <c r="E978" s="433">
        <f>E977</f>
        <v>23</v>
      </c>
      <c r="F978" s="324" t="b">
        <f t="shared" si="343"/>
        <v>1</v>
      </c>
      <c r="G978" s="275"/>
      <c r="H978" s="836"/>
      <c r="I978" s="837"/>
      <c r="J978" s="434" t="s">
        <v>650</v>
      </c>
      <c r="K978" s="435" t="str">
        <f t="shared" si="344"/>
        <v>-</v>
      </c>
      <c r="L978" s="436" t="s">
        <v>651</v>
      </c>
      <c r="M978" s="436" t="s">
        <v>651</v>
      </c>
      <c r="N978" s="436" t="s">
        <v>651</v>
      </c>
      <c r="O978" s="436" t="s">
        <v>651</v>
      </c>
      <c r="P978" s="436" t="s">
        <v>651</v>
      </c>
      <c r="Q978" s="436" t="s">
        <v>651</v>
      </c>
      <c r="R978" s="436" t="s">
        <v>651</v>
      </c>
      <c r="S978" s="436" t="s">
        <v>651</v>
      </c>
      <c r="T978" s="436" t="s">
        <v>651</v>
      </c>
      <c r="U978" s="436" t="s">
        <v>651</v>
      </c>
      <c r="V978" s="436" t="s">
        <v>651</v>
      </c>
      <c r="W978" s="320">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outlineLevel="3" x14ac:dyDescent="0.25">
      <c r="A979" s="250"/>
      <c r="B979" s="259"/>
      <c r="C979" s="252">
        <f t="shared" si="345"/>
        <v>4</v>
      </c>
      <c r="D979" s="275"/>
      <c r="E979" s="433">
        <f>E978</f>
        <v>23</v>
      </c>
      <c r="F979" s="324" t="b">
        <f t="shared" si="343"/>
        <v>1</v>
      </c>
      <c r="G979" s="275"/>
      <c r="H979" s="838"/>
      <c r="I979" s="839"/>
      <c r="J979" s="420" t="s">
        <v>652</v>
      </c>
      <c r="K979" s="437" t="str">
        <f t="shared" si="344"/>
        <v>-</v>
      </c>
      <c r="L979" s="434" t="s">
        <v>647</v>
      </c>
      <c r="M979" s="434" t="s">
        <v>647</v>
      </c>
      <c r="N979" s="434" t="s">
        <v>647</v>
      </c>
      <c r="O979" s="434" t="s">
        <v>647</v>
      </c>
      <c r="P979" s="434" t="s">
        <v>647</v>
      </c>
      <c r="Q979" s="434" t="s">
        <v>647</v>
      </c>
      <c r="R979" s="434" t="s">
        <v>647</v>
      </c>
      <c r="S979" s="434" t="s">
        <v>647</v>
      </c>
      <c r="T979" s="434" t="s">
        <v>647</v>
      </c>
      <c r="U979" s="434" t="s">
        <v>647</v>
      </c>
      <c r="V979" s="438" t="s">
        <v>647</v>
      </c>
      <c r="W979" s="441">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outlineLevel="3" x14ac:dyDescent="0.25">
      <c r="A980" s="250"/>
      <c r="B980" s="259"/>
      <c r="C980" s="252">
        <f t="shared" si="345"/>
        <v>4</v>
      </c>
      <c r="D980" s="275"/>
      <c r="E980" s="330">
        <v>24</v>
      </c>
      <c r="F980" s="324" t="b">
        <f t="shared" ref="F980:F991" si="346">COUNTIFS($L980:$W980,"-")&lt;&gt;COUNTA($L980:$W980)</f>
        <v>1</v>
      </c>
      <c r="G980" s="275"/>
      <c r="H980" s="430" t="s">
        <v>689</v>
      </c>
      <c r="I980" s="430"/>
      <c r="J980" s="412" t="s">
        <v>646</v>
      </c>
      <c r="K980" s="431" t="str">
        <f t="shared" si="344"/>
        <v>-</v>
      </c>
      <c r="L980" s="432" t="s">
        <v>647</v>
      </c>
      <c r="M980" s="432" t="s">
        <v>647</v>
      </c>
      <c r="N980" s="432" t="s">
        <v>647</v>
      </c>
      <c r="O980" s="432" t="s">
        <v>647</v>
      </c>
      <c r="P980" s="432" t="s">
        <v>647</v>
      </c>
      <c r="Q980" s="432" t="s">
        <v>647</v>
      </c>
      <c r="R980" s="432" t="s">
        <v>647</v>
      </c>
      <c r="S980" s="432" t="s">
        <v>647</v>
      </c>
      <c r="T980" s="432" t="s">
        <v>647</v>
      </c>
      <c r="U980" s="432" t="s">
        <v>647</v>
      </c>
      <c r="V980" s="432" t="s">
        <v>647</v>
      </c>
      <c r="W980" s="432" t="s">
        <v>647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outlineLevel="3" x14ac:dyDescent="0.25">
      <c r="A981" s="250"/>
      <c r="B981" s="259"/>
      <c r="C981" s="252">
        <f t="shared" si="345"/>
        <v>4</v>
      </c>
      <c r="D981" s="275"/>
      <c r="E981" s="433">
        <f>E980</f>
        <v>24</v>
      </c>
      <c r="F981" s="324" t="b">
        <f t="shared" si="346"/>
        <v>1</v>
      </c>
      <c r="G981" s="275"/>
      <c r="H981" s="834" t="s">
        <v>690</v>
      </c>
      <c r="I981" s="835"/>
      <c r="J981" s="434" t="s">
        <v>649</v>
      </c>
      <c r="K981" s="435" t="str">
        <f t="shared" si="344"/>
        <v>-</v>
      </c>
      <c r="L981" s="436" t="s">
        <v>647</v>
      </c>
      <c r="M981" s="436" t="s">
        <v>647</v>
      </c>
      <c r="N981" s="436" t="s">
        <v>647</v>
      </c>
      <c r="O981" s="436" t="s">
        <v>647</v>
      </c>
      <c r="P981" s="436" t="s">
        <v>647</v>
      </c>
      <c r="Q981" s="436" t="s">
        <v>647</v>
      </c>
      <c r="R981" s="436" t="s">
        <v>647</v>
      </c>
      <c r="S981" s="436" t="s">
        <v>647</v>
      </c>
      <c r="T981" s="436" t="s">
        <v>647</v>
      </c>
      <c r="U981" s="436" t="s">
        <v>647</v>
      </c>
      <c r="V981" s="436" t="s">
        <v>647</v>
      </c>
      <c r="W981" s="436" t="s">
        <v>647</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outlineLevel="3" x14ac:dyDescent="0.25">
      <c r="A982" s="250"/>
      <c r="B982" s="259"/>
      <c r="C982" s="252">
        <f t="shared" si="345"/>
        <v>4</v>
      </c>
      <c r="D982" s="275"/>
      <c r="E982" s="433">
        <f>E981</f>
        <v>24</v>
      </c>
      <c r="F982" s="324" t="b">
        <f t="shared" si="346"/>
        <v>1</v>
      </c>
      <c r="G982" s="275"/>
      <c r="H982" s="836"/>
      <c r="I982" s="837"/>
      <c r="J982" s="434" t="s">
        <v>650</v>
      </c>
      <c r="K982" s="435" t="str">
        <f t="shared" si="344"/>
        <v>-</v>
      </c>
      <c r="L982" s="436" t="s">
        <v>651</v>
      </c>
      <c r="M982" s="436" t="s">
        <v>651</v>
      </c>
      <c r="N982" s="436" t="s">
        <v>651</v>
      </c>
      <c r="O982" s="436" t="s">
        <v>651</v>
      </c>
      <c r="P982" s="436" t="s">
        <v>651</v>
      </c>
      <c r="Q982" s="436" t="s">
        <v>651</v>
      </c>
      <c r="R982" s="436" t="s">
        <v>651</v>
      </c>
      <c r="S982" s="436" t="s">
        <v>651</v>
      </c>
      <c r="T982" s="436" t="s">
        <v>651</v>
      </c>
      <c r="U982" s="436" t="s">
        <v>651</v>
      </c>
      <c r="V982" s="436" t="s">
        <v>651</v>
      </c>
      <c r="W982" s="436" t="s">
        <v>651</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outlineLevel="3" x14ac:dyDescent="0.25">
      <c r="A983" s="250"/>
      <c r="B983" s="259"/>
      <c r="C983" s="252">
        <f t="shared" si="345"/>
        <v>4</v>
      </c>
      <c r="D983" s="275"/>
      <c r="E983" s="433">
        <f>E982</f>
        <v>24</v>
      </c>
      <c r="F983" s="324" t="b">
        <f t="shared" si="346"/>
        <v>1</v>
      </c>
      <c r="G983" s="275"/>
      <c r="H983" s="838"/>
      <c r="I983" s="839"/>
      <c r="J983" s="420" t="s">
        <v>652</v>
      </c>
      <c r="K983" s="437" t="str">
        <f t="shared" si="344"/>
        <v>-</v>
      </c>
      <c r="L983" s="434" t="s">
        <v>647</v>
      </c>
      <c r="M983" s="434" t="s">
        <v>647</v>
      </c>
      <c r="N983" s="434" t="s">
        <v>647</v>
      </c>
      <c r="O983" s="434" t="s">
        <v>647</v>
      </c>
      <c r="P983" s="434" t="s">
        <v>647</v>
      </c>
      <c r="Q983" s="434" t="s">
        <v>647</v>
      </c>
      <c r="R983" s="434" t="s">
        <v>647</v>
      </c>
      <c r="S983" s="434" t="s">
        <v>647</v>
      </c>
      <c r="T983" s="434" t="s">
        <v>647</v>
      </c>
      <c r="U983" s="434" t="s">
        <v>647</v>
      </c>
      <c r="V983" s="438" t="s">
        <v>647</v>
      </c>
      <c r="W983" s="438" t="s">
        <v>647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outlineLevel="3" x14ac:dyDescent="0.25">
      <c r="A984" s="250"/>
      <c r="B984" s="259"/>
      <c r="C984" s="252">
        <f t="shared" ref="C984:C991" si="347">INT($C$872)+3</f>
        <v>4</v>
      </c>
      <c r="D984" s="275"/>
      <c r="E984" s="330">
        <v>25</v>
      </c>
      <c r="F984" s="324" t="b">
        <f t="shared" si="346"/>
        <v>1</v>
      </c>
      <c r="G984" s="275"/>
      <c r="H984" s="430" t="s">
        <v>961</v>
      </c>
      <c r="I984" s="430"/>
      <c r="J984" s="412" t="s">
        <v>646</v>
      </c>
      <c r="K984" s="431" t="str">
        <f t="shared" si="344"/>
        <v>-</v>
      </c>
      <c r="L984" s="432" t="s">
        <v>647</v>
      </c>
      <c r="M984" s="432" t="s">
        <v>647</v>
      </c>
      <c r="N984" s="432" t="s">
        <v>647</v>
      </c>
      <c r="O984" s="432" t="s">
        <v>647</v>
      </c>
      <c r="P984" s="432" t="s">
        <v>647</v>
      </c>
      <c r="Q984" s="439">
        <v>21</v>
      </c>
      <c r="R984" s="432" t="s">
        <v>647</v>
      </c>
      <c r="S984" s="432" t="s">
        <v>647</v>
      </c>
      <c r="T984" s="432" t="s">
        <v>647</v>
      </c>
      <c r="U984" s="432" t="s">
        <v>647</v>
      </c>
      <c r="V984" s="432" t="s">
        <v>647</v>
      </c>
      <c r="W984" s="432" t="s">
        <v>647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customHeight="1" outlineLevel="3" x14ac:dyDescent="0.25">
      <c r="A985" s="250"/>
      <c r="B985" s="259"/>
      <c r="C985" s="252">
        <f t="shared" si="347"/>
        <v>4</v>
      </c>
      <c r="D985" s="275"/>
      <c r="E985" s="433">
        <f>E984</f>
        <v>25</v>
      </c>
      <c r="F985" s="324" t="b">
        <f t="shared" si="346"/>
        <v>1</v>
      </c>
      <c r="G985" s="275"/>
      <c r="H985" s="834" t="s">
        <v>962</v>
      </c>
      <c r="I985" s="835"/>
      <c r="J985" s="434" t="s">
        <v>649</v>
      </c>
      <c r="K985" s="435" t="str">
        <f t="shared" si="344"/>
        <v>-</v>
      </c>
      <c r="L985" s="436" t="s">
        <v>647</v>
      </c>
      <c r="M985" s="436" t="s">
        <v>647</v>
      </c>
      <c r="N985" s="436" t="s">
        <v>647</v>
      </c>
      <c r="O985" s="436" t="s">
        <v>647</v>
      </c>
      <c r="P985" s="436" t="s">
        <v>647</v>
      </c>
      <c r="Q985" s="436" t="s">
        <v>647</v>
      </c>
      <c r="R985" s="436" t="s">
        <v>647</v>
      </c>
      <c r="S985" s="320" t="b">
        <v>1</v>
      </c>
      <c r="T985" s="436" t="s">
        <v>647</v>
      </c>
      <c r="U985" s="436" t="s">
        <v>647</v>
      </c>
      <c r="V985" s="436" t="s">
        <v>647</v>
      </c>
      <c r="W985" s="436" t="s">
        <v>647</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outlineLevel="3" x14ac:dyDescent="0.25">
      <c r="A986" s="250"/>
      <c r="B986" s="259"/>
      <c r="C986" s="252">
        <f t="shared" si="347"/>
        <v>4</v>
      </c>
      <c r="D986" s="275"/>
      <c r="E986" s="433">
        <f>E985</f>
        <v>25</v>
      </c>
      <c r="F986" s="324" t="b">
        <f t="shared" si="346"/>
        <v>1</v>
      </c>
      <c r="G986" s="275"/>
      <c r="H986" s="836"/>
      <c r="I986" s="837"/>
      <c r="J986" s="434" t="s">
        <v>650</v>
      </c>
      <c r="K986" s="435" t="str">
        <f t="shared" si="344"/>
        <v>-</v>
      </c>
      <c r="L986" s="436" t="s">
        <v>651</v>
      </c>
      <c r="M986" s="436" t="s">
        <v>651</v>
      </c>
      <c r="N986" s="436" t="s">
        <v>651</v>
      </c>
      <c r="O986" s="436" t="s">
        <v>651</v>
      </c>
      <c r="P986" s="320">
        <v>21</v>
      </c>
      <c r="Q986" s="436" t="s">
        <v>651</v>
      </c>
      <c r="R986" s="436" t="s">
        <v>651</v>
      </c>
      <c r="S986" s="436" t="s">
        <v>651</v>
      </c>
      <c r="T986" s="436" t="s">
        <v>651</v>
      </c>
      <c r="U986" s="436" t="s">
        <v>651</v>
      </c>
      <c r="V986" s="436" t="s">
        <v>651</v>
      </c>
      <c r="W986" s="436" t="s">
        <v>651</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outlineLevel="3" x14ac:dyDescent="0.25">
      <c r="A987" s="250"/>
      <c r="B987" s="259"/>
      <c r="C987" s="252">
        <f t="shared" si="347"/>
        <v>4</v>
      </c>
      <c r="D987" s="275"/>
      <c r="E987" s="433">
        <f>E986</f>
        <v>25</v>
      </c>
      <c r="F987" s="324" t="b">
        <f t="shared" si="346"/>
        <v>1</v>
      </c>
      <c r="G987" s="275"/>
      <c r="H987" s="838"/>
      <c r="I987" s="839"/>
      <c r="J987" s="420" t="s">
        <v>652</v>
      </c>
      <c r="K987" s="437" t="str">
        <f t="shared" si="344"/>
        <v>-</v>
      </c>
      <c r="L987" s="434" t="s">
        <v>647</v>
      </c>
      <c r="M987" s="434" t="s">
        <v>647</v>
      </c>
      <c r="N987" s="434" t="s">
        <v>647</v>
      </c>
      <c r="O987" s="434" t="s">
        <v>647</v>
      </c>
      <c r="P987" s="434" t="s">
        <v>647</v>
      </c>
      <c r="Q987" s="434" t="s">
        <v>647</v>
      </c>
      <c r="R987" s="434" t="s">
        <v>647</v>
      </c>
      <c r="S987" s="434" t="s">
        <v>647</v>
      </c>
      <c r="T987" s="434" t="s">
        <v>647</v>
      </c>
      <c r="U987" s="434" t="s">
        <v>647</v>
      </c>
      <c r="V987" s="438" t="s">
        <v>647</v>
      </c>
      <c r="W987" s="438" t="s">
        <v>647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outlineLevel="3" x14ac:dyDescent="0.25">
      <c r="A988" s="250"/>
      <c r="B988" s="259"/>
      <c r="C988" s="252">
        <f t="shared" si="347"/>
        <v>4</v>
      </c>
      <c r="D988" s="275"/>
      <c r="E988" s="330">
        <v>26</v>
      </c>
      <c r="F988" s="324" t="b">
        <f t="shared" si="346"/>
        <v>1</v>
      </c>
      <c r="G988" s="275"/>
      <c r="H988" s="430" t="s">
        <v>691</v>
      </c>
      <c r="I988" s="430"/>
      <c r="J988" s="412" t="s">
        <v>646</v>
      </c>
      <c r="K988" s="431" t="str">
        <f t="shared" si="344"/>
        <v>-</v>
      </c>
      <c r="L988" s="440">
        <v>-1</v>
      </c>
      <c r="M988" s="432" t="s">
        <v>647</v>
      </c>
      <c r="N988" s="432" t="s">
        <v>647</v>
      </c>
      <c r="O988" s="432" t="s">
        <v>647</v>
      </c>
      <c r="P988" s="432" t="s">
        <v>647</v>
      </c>
      <c r="Q988" s="432" t="s">
        <v>647</v>
      </c>
      <c r="R988" s="432" t="s">
        <v>647</v>
      </c>
      <c r="S988" s="432" t="s">
        <v>647</v>
      </c>
      <c r="T988" s="432" t="s">
        <v>647</v>
      </c>
      <c r="U988" s="432" t="s">
        <v>647</v>
      </c>
      <c r="V988" s="439">
        <v>0.05</v>
      </c>
      <c r="W988" s="432" t="s">
        <v>647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outlineLevel="3" x14ac:dyDescent="0.25">
      <c r="A989" s="250"/>
      <c r="B989" s="259"/>
      <c r="C989" s="252">
        <f t="shared" si="347"/>
        <v>4</v>
      </c>
      <c r="D989" s="275"/>
      <c r="E989" s="433">
        <f>E988</f>
        <v>26</v>
      </c>
      <c r="F989" s="324" t="b">
        <f t="shared" si="346"/>
        <v>1</v>
      </c>
      <c r="G989" s="275"/>
      <c r="H989" s="834" t="s">
        <v>692</v>
      </c>
      <c r="I989" s="835"/>
      <c r="J989" s="434" t="s">
        <v>649</v>
      </c>
      <c r="K989" s="435" t="str">
        <f t="shared" si="344"/>
        <v>-</v>
      </c>
      <c r="L989" s="436" t="s">
        <v>647</v>
      </c>
      <c r="M989" s="436" t="s">
        <v>647</v>
      </c>
      <c r="N989" s="436" t="s">
        <v>647</v>
      </c>
      <c r="O989" s="436" t="s">
        <v>647</v>
      </c>
      <c r="P989" s="436" t="s">
        <v>647</v>
      </c>
      <c r="Q989" s="436" t="s">
        <v>647</v>
      </c>
      <c r="R989" s="436" t="s">
        <v>647</v>
      </c>
      <c r="S989" s="436" t="s">
        <v>647</v>
      </c>
      <c r="T989" s="436" t="s">
        <v>647</v>
      </c>
      <c r="U989" s="436" t="s">
        <v>647</v>
      </c>
      <c r="V989" s="436" t="s">
        <v>647</v>
      </c>
      <c r="W989" s="436" t="s">
        <v>647</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outlineLevel="3" x14ac:dyDescent="0.25">
      <c r="A990" s="250"/>
      <c r="B990" s="259"/>
      <c r="C990" s="252">
        <f t="shared" si="347"/>
        <v>4</v>
      </c>
      <c r="D990" s="275"/>
      <c r="E990" s="433">
        <f>E989</f>
        <v>26</v>
      </c>
      <c r="F990" s="324" t="b">
        <f t="shared" si="346"/>
        <v>1</v>
      </c>
      <c r="G990" s="275"/>
      <c r="H990" s="836"/>
      <c r="I990" s="837"/>
      <c r="J990" s="434" t="s">
        <v>650</v>
      </c>
      <c r="K990" s="435" t="str">
        <f t="shared" si="344"/>
        <v>-</v>
      </c>
      <c r="L990" s="436" t="s">
        <v>651</v>
      </c>
      <c r="M990" s="436" t="s">
        <v>651</v>
      </c>
      <c r="N990" s="436" t="s">
        <v>651</v>
      </c>
      <c r="O990" s="436" t="s">
        <v>651</v>
      </c>
      <c r="P990" s="436" t="s">
        <v>651</v>
      </c>
      <c r="Q990" s="436" t="s">
        <v>651</v>
      </c>
      <c r="R990" s="436" t="s">
        <v>651</v>
      </c>
      <c r="S990" s="436" t="s">
        <v>651</v>
      </c>
      <c r="T990" s="436" t="s">
        <v>651</v>
      </c>
      <c r="U990" s="436" t="s">
        <v>651</v>
      </c>
      <c r="V990" s="436" t="s">
        <v>651</v>
      </c>
      <c r="W990" s="436" t="s">
        <v>651</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outlineLevel="3" x14ac:dyDescent="0.25">
      <c r="A991" s="250"/>
      <c r="B991" s="259"/>
      <c r="C991" s="252">
        <f t="shared" si="347"/>
        <v>4</v>
      </c>
      <c r="D991" s="275"/>
      <c r="E991" s="433">
        <f>E990</f>
        <v>26</v>
      </c>
      <c r="F991" s="324" t="b">
        <f t="shared" si="346"/>
        <v>1</v>
      </c>
      <c r="G991" s="275"/>
      <c r="H991" s="838"/>
      <c r="I991" s="839"/>
      <c r="J991" s="420" t="s">
        <v>652</v>
      </c>
      <c r="K991" s="437" t="str">
        <f t="shared" si="344"/>
        <v>-</v>
      </c>
      <c r="L991" s="442" t="s">
        <v>647</v>
      </c>
      <c r="M991" s="442" t="s">
        <v>647</v>
      </c>
      <c r="N991" s="442" t="s">
        <v>647</v>
      </c>
      <c r="O991" s="442" t="s">
        <v>647</v>
      </c>
      <c r="P991" s="442" t="s">
        <v>647</v>
      </c>
      <c r="Q991" s="442" t="s">
        <v>647</v>
      </c>
      <c r="R991" s="442" t="s">
        <v>647</v>
      </c>
      <c r="S991" s="442" t="s">
        <v>647</v>
      </c>
      <c r="T991" s="442" t="s">
        <v>647</v>
      </c>
      <c r="U991" s="442" t="s">
        <v>647</v>
      </c>
      <c r="V991" s="441">
        <v>-0.05</v>
      </c>
      <c r="W991" s="438" t="s">
        <v>647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0999999999999996" customHeight="1" outlineLevel="3" x14ac:dyDescent="0.2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395</v>
      </c>
      <c r="AR992" s="262"/>
      <c r="AS992" s="250"/>
      <c r="AT992" s="250"/>
      <c r="AU992" s="250"/>
    </row>
    <row r="993" spans="1:47" ht="5.0999999999999996" customHeight="1" outlineLevel="2" x14ac:dyDescent="0.25">
      <c r="A993" s="250"/>
      <c r="B993" s="259"/>
      <c r="C993" s="252">
        <f>INT($C$872)+2.005</f>
        <v>3.0049999999999999</v>
      </c>
      <c r="D993" s="275" t="s">
        <v>391</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25">
      <c r="A994" s="250"/>
      <c r="B994" s="259"/>
      <c r="C994" s="252">
        <f>INT($C$872)+2</f>
        <v>3</v>
      </c>
      <c r="D994" s="275"/>
      <c r="E994" s="330"/>
      <c r="F994" s="330"/>
      <c r="G994" s="275"/>
      <c r="H994" s="392" t="s">
        <v>693</v>
      </c>
      <c r="I994" s="280"/>
      <c r="J994" s="280"/>
      <c r="K994" s="279"/>
      <c r="L994" s="279"/>
      <c r="M994" s="279"/>
      <c r="N994" s="279"/>
      <c r="O994" s="279"/>
      <c r="P994" s="279"/>
      <c r="Q994" s="279"/>
      <c r="R994" s="279"/>
      <c r="S994" s="279"/>
      <c r="T994" s="279"/>
      <c r="U994" s="279"/>
      <c r="V994" s="279"/>
      <c r="W994" s="279"/>
      <c r="X994" s="279"/>
      <c r="Y994" s="279"/>
      <c r="Z994" s="279"/>
      <c r="AA994" s="279"/>
      <c r="AB994" s="335"/>
      <c r="AC994" s="335"/>
      <c r="AD994" s="335"/>
      <c r="AE994" s="335"/>
      <c r="AF994" s="335"/>
      <c r="AG994" s="335"/>
      <c r="AH994" s="335"/>
      <c r="AI994" s="335"/>
      <c r="AJ994" s="335"/>
      <c r="AK994" s="335"/>
      <c r="AL994" s="335"/>
      <c r="AM994" s="335"/>
      <c r="AN994" s="335"/>
      <c r="AO994" s="335"/>
      <c r="AP994" s="335"/>
      <c r="AQ994" s="275"/>
      <c r="AR994" s="262"/>
      <c r="AS994" s="250"/>
      <c r="AT994" s="250"/>
      <c r="AU994" s="250"/>
    </row>
    <row r="995" spans="1:47" outlineLevel="2" x14ac:dyDescent="0.25">
      <c r="A995" s="250"/>
      <c r="B995" s="259"/>
      <c r="C995" s="252">
        <f>INT($C$872)+3</f>
        <v>4</v>
      </c>
      <c r="D995" s="275"/>
      <c r="E995" s="330"/>
      <c r="F995" s="330"/>
      <c r="G995" s="275"/>
      <c r="H995" s="280"/>
      <c r="I995" s="280"/>
      <c r="J995" s="302" t="s">
        <v>694</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x14ac:dyDescent="0.25">
      <c r="A996" s="250"/>
      <c r="B996" s="259"/>
      <c r="C996" s="252">
        <v>4</v>
      </c>
      <c r="D996" s="275"/>
      <c r="E996" s="330"/>
      <c r="F996" s="330"/>
      <c r="G996" s="275"/>
      <c r="H996" s="280"/>
      <c r="I996" s="280"/>
      <c r="J996" s="321">
        <v>0.3</v>
      </c>
      <c r="K996" s="321">
        <v>0.35</v>
      </c>
      <c r="L996" s="321">
        <v>0.45</v>
      </c>
      <c r="M996" s="402">
        <v>1</v>
      </c>
      <c r="N996" s="321">
        <v>0.55000000000000004</v>
      </c>
      <c r="O996" s="280" t="s">
        <v>695</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outlineLevel="3" x14ac:dyDescent="0.25">
      <c r="A997" s="250"/>
      <c r="B997" s="259"/>
      <c r="C997" s="252">
        <f>INT($C$872)+3</f>
        <v>4</v>
      </c>
      <c r="D997" s="275"/>
      <c r="E997" s="330"/>
      <c r="F997" s="330"/>
      <c r="G997" s="275"/>
      <c r="H997" s="280" t="s">
        <v>696</v>
      </c>
      <c r="I997" s="280"/>
      <c r="J997" s="320">
        <v>0</v>
      </c>
      <c r="K997" s="320">
        <v>0.5</v>
      </c>
      <c r="L997" s="320">
        <v>1.25</v>
      </c>
      <c r="M997" s="296">
        <f>FORECAST(M996,CHOOSE({1,2},L997,N997),CHOOSE({1,2},L996,N996))</f>
        <v>13.624999999999998</v>
      </c>
      <c r="N997" s="320">
        <v>3.5</v>
      </c>
      <c r="O997" s="280" t="s">
        <v>697</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0999999999999996" customHeight="1" outlineLevel="3" x14ac:dyDescent="0.2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395</v>
      </c>
      <c r="AR998" s="262"/>
      <c r="AS998" s="250"/>
      <c r="AT998" s="250"/>
      <c r="AU998" s="250"/>
    </row>
    <row r="999" spans="1:47" ht="5.0999999999999996" customHeight="1" outlineLevel="2" x14ac:dyDescent="0.2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0999999999999996" customHeight="1" outlineLevel="1" x14ac:dyDescent="0.2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116</v>
      </c>
      <c r="AS1000" s="250"/>
      <c r="AT1000" s="250"/>
      <c r="AU1000" s="250"/>
    </row>
    <row r="1001" spans="1:47" ht="5.0999999999999996" customHeight="1" x14ac:dyDescent="0.2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2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2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2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2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2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2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2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25">
      <c r="C1009" s="443" t="s">
        <v>698</v>
      </c>
    </row>
  </sheetData>
  <mergeCells count="36">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2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0999999999999996" customHeight="1" collapsed="1" thickBot="1" x14ac:dyDescent="0.3">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0999999999999996" hidden="1" customHeight="1" outlineLevel="1" x14ac:dyDescent="0.2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2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00000000000001" customHeight="1" x14ac:dyDescent="0.25">
      <c r="A6" s="250"/>
      <c r="B6" s="259"/>
      <c r="C6" s="444">
        <v>1.02</v>
      </c>
      <c r="D6" s="263"/>
      <c r="E6" s="323" t="s">
        <v>383</v>
      </c>
      <c r="F6" s="324">
        <v>2</v>
      </c>
      <c r="G6" s="264"/>
      <c r="H6" s="616" t="s">
        <v>699</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00000000000001" customHeight="1" outlineLevel="1" x14ac:dyDescent="0.2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0999999999999996" customHeight="1" outlineLevel="2" x14ac:dyDescent="0.2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0999999999999996" customHeight="1" outlineLevel="1" x14ac:dyDescent="0.2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2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25">
      <c r="A11" s="250"/>
      <c r="B11" s="259"/>
      <c r="C11" s="444">
        <f>INT($C$6)+1.045</f>
        <v>2.0449999999999999</v>
      </c>
      <c r="D11" s="275"/>
      <c r="E11" s="330"/>
      <c r="F11" s="330"/>
      <c r="G11" s="275"/>
      <c r="H11" s="280" t="s">
        <v>393</v>
      </c>
      <c r="I11" s="280"/>
      <c r="J11" s="505">
        <v>44526.325755208301</v>
      </c>
      <c r="K11" s="878" t="s">
        <v>936</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25">
      <c r="A12" s="250"/>
      <c r="B12" s="259"/>
      <c r="C12" s="444">
        <f>INT($C$6)+1.045</f>
        <v>2.0449999999999999</v>
      </c>
      <c r="D12" s="275"/>
      <c r="E12" s="330"/>
      <c r="F12" s="330"/>
      <c r="G12" s="275"/>
      <c r="H12" s="280" t="s">
        <v>394</v>
      </c>
      <c r="I12" s="280"/>
      <c r="J12" s="504">
        <v>45124.547994560198</v>
      </c>
      <c r="K12" s="880" t="s">
        <v>1163</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0999999999999996" hidden="1" customHeight="1" outlineLevel="3" x14ac:dyDescent="0.2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0999999999999996" hidden="1" customHeight="1" outlineLevel="3" x14ac:dyDescent="0.2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2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2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2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2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2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0999999999999996" hidden="1" customHeight="1" outlineLevel="3" x14ac:dyDescent="0.2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0999999999999996" hidden="1" customHeight="1" outlineLevel="2" x14ac:dyDescent="0.2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0999999999999996" customHeight="1" outlineLevel="1" x14ac:dyDescent="0.2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0999999999999996" customHeight="1" x14ac:dyDescent="0.2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2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2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0999999999999996" customHeight="1" thickBot="1" x14ac:dyDescent="0.3">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0999999999999996" customHeight="1" outlineLevel="1" x14ac:dyDescent="0.2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2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00000000000001" customHeight="1" x14ac:dyDescent="0.2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00000000000001" customHeight="1" outlineLevel="1" x14ac:dyDescent="0.25">
      <c r="A30" s="250"/>
      <c r="B30" s="259"/>
      <c r="C30" s="444">
        <f>INT($C$29)+1.02</f>
        <v>2.02</v>
      </c>
      <c r="D30" s="263"/>
      <c r="E30" s="323" t="s">
        <v>385</v>
      </c>
      <c r="F30" s="327">
        <v>1</v>
      </c>
      <c r="G30" s="268"/>
      <c r="H30" s="453" t="s">
        <v>928</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0999999999999996" customHeight="1" outlineLevel="2" x14ac:dyDescent="0.2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25">
      <c r="A32" s="250"/>
      <c r="B32" s="259"/>
      <c r="C32" s="444">
        <f>INT($C$29)+2</f>
        <v>3</v>
      </c>
      <c r="D32" s="260"/>
      <c r="E32" s="330"/>
      <c r="F32" s="330"/>
      <c r="G32" s="260"/>
      <c r="H32" s="273"/>
      <c r="I32" s="273"/>
      <c r="J32" s="617" t="s">
        <v>931</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2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25">
      <c r="A34" s="250"/>
      <c r="B34" s="259"/>
      <c r="C34" s="444">
        <f>INT($C$29)+3</f>
        <v>4</v>
      </c>
      <c r="D34" s="260"/>
      <c r="E34" s="330"/>
      <c r="F34" s="330"/>
      <c r="G34" s="260"/>
      <c r="H34" s="274"/>
      <c r="I34" s="274"/>
      <c r="J34" s="455" t="s">
        <v>700</v>
      </c>
      <c r="K34" s="456">
        <f>IFERROR(MATCH(L$33,Sheep!$R$311:$R$318,1),0)</f>
        <v>0</v>
      </c>
      <c r="L34" s="456">
        <f>IFERROR(MATCH(M$33,Sheep!$R$311:$R$318,1),0)</f>
        <v>0</v>
      </c>
      <c r="M34" s="456">
        <f>IFERROR(MATCH(N$33,Sheep!$R$311:$R$318,1),0)</f>
        <v>0</v>
      </c>
      <c r="N34" s="456">
        <f>IFERROR(MATCH(O$33,Sheep!$R$311:$R$318,1),0)</f>
        <v>0</v>
      </c>
      <c r="O34" s="456">
        <f>IFERROR(MATCH(P$33,Sheep!$R$311:$R$318,1),0)</f>
        <v>0</v>
      </c>
      <c r="P34" s="456">
        <f>IFERROR(MATCH(Q$33,Sheep!$R$311:$R$318,1),0)</f>
        <v>0</v>
      </c>
      <c r="Q34" s="456">
        <f>IFERROR(MATCH(R$33,Sheep!$R$311:$R$318,1),0)</f>
        <v>0</v>
      </c>
      <c r="R34" s="456">
        <f>IFERROR(MATCH(S$33,Sheep!$R$311:$R$318,1),0)</f>
        <v>0</v>
      </c>
      <c r="S34" s="456">
        <f>IFERROR(MATCH(T$33,Sheep!$R$311:$R$318,1),0)</f>
        <v>0</v>
      </c>
      <c r="T34" s="456">
        <f>IFERROR(MATCH(U$33,Sheep!$R$311:$R$318,1),0)</f>
        <v>0</v>
      </c>
      <c r="U34" s="456">
        <f>IFERROR(MATCH(V$33,Sheep!$R$311:$R$318,1),0)</f>
        <v>0</v>
      </c>
      <c r="V34" s="456">
        <f>IFERROR(MATCH(W$33,Sheep!$R$311:$R$318,1),0)</f>
        <v>0</v>
      </c>
      <c r="W34" s="456">
        <f>IFERROR(MATCH(X$33,Sheep!$R$311:$R$318,1),0)</f>
        <v>0</v>
      </c>
      <c r="X34" s="456">
        <f>IFERROR(MATCH(Y$33,Sheep!$R$311:$R$318,1),0)</f>
        <v>0</v>
      </c>
      <c r="Y34" s="456">
        <f>IFERROR(MATCH(Z$33,Sheep!$R$311:$R$318,1),0)</f>
        <v>0</v>
      </c>
      <c r="Z34" s="456">
        <f>IFERROR(MATCH(AA$33,Sheep!$R$311:$R$318,1),0)</f>
        <v>0</v>
      </c>
      <c r="AA34" s="456">
        <f>IFERROR(MATCH(AB$33,Sheep!$R$311:$R$318,1),0)</f>
        <v>0</v>
      </c>
      <c r="AB34" s="456">
        <f>IFERROR(MATCH(AC$33,Sheep!$R$311:$R$318,1),0)</f>
        <v>0</v>
      </c>
      <c r="AC34" s="456">
        <f>IFERROR(MATCH(AD$33,Sheep!$R$311:$R$318,1),0)</f>
        <v>0</v>
      </c>
      <c r="AD34" s="456">
        <f>IFERROR(MATCH(AE$33,Sheep!$R$311:$R$318,1),0)</f>
        <v>0</v>
      </c>
      <c r="AE34" s="456">
        <f>IFERROR(MATCH(AF$33,Sheep!$R$311:$R$318,1),0)</f>
        <v>0</v>
      </c>
      <c r="AF34" s="456">
        <f>IFERROR(MATCH(AG$33,Sheep!$R$311:$R$318,1),0)</f>
        <v>0</v>
      </c>
      <c r="AG34" s="456">
        <f>IFERROR(MATCH(AH$33,Sheep!$R$311:$R$318,1),0)</f>
        <v>0</v>
      </c>
      <c r="AH34" s="456">
        <f>IFERROR(MATCH(AI$33,Sheep!$R$311:$R$318,1),0)</f>
        <v>0</v>
      </c>
      <c r="AI34" s="456">
        <f>IFERROR(MATCH(AJ$33,Sheep!$R$311:$R$318,1),0)</f>
        <v>0</v>
      </c>
      <c r="AJ34" s="456">
        <f>IFERROR(MATCH(AK$33,Sheep!$R$311:$R$318,1),0)</f>
        <v>0</v>
      </c>
      <c r="AK34" s="456">
        <f>IFERROR(MATCH(AL$33,Sheep!$R$311:$R$318,1),0)</f>
        <v>0</v>
      </c>
      <c r="AL34" s="456">
        <f>IFERROR(MATCH(AM$33,Sheep!$R$311:$R$318,1),0)</f>
        <v>0</v>
      </c>
      <c r="AM34" s="456">
        <f>IFERROR(MATCH(AN$33,Sheep!$R$311:$R$318,1),0)</f>
        <v>0</v>
      </c>
      <c r="AN34" s="456">
        <f>IFERROR(MATCH(AO$33,Sheep!$R$311:$R$318,1),0)</f>
        <v>0</v>
      </c>
      <c r="AO34" s="456">
        <f>IFERROR(MATCH(AP$33,Sheep!$R$311:$R$318,1),0)</f>
        <v>0</v>
      </c>
      <c r="AP34" s="456">
        <f>IFERROR(MATCH(AQ$33,Sheep!$R$311:$R$318,1),0)</f>
        <v>0</v>
      </c>
      <c r="AQ34" s="456">
        <f>IFERROR(MATCH(AR$33,Sheep!$R$311:$R$318,1),0)</f>
        <v>0</v>
      </c>
      <c r="AR34" s="456">
        <f>IFERROR(MATCH(AS$33,Sheep!$R$311:$R$318,1),0)</f>
        <v>0</v>
      </c>
      <c r="AS34" s="456">
        <f>IFERROR(MATCH(AT$33,Sheep!$R$311:$R$318,1),0)</f>
        <v>0</v>
      </c>
      <c r="AT34" s="456">
        <f>IFERROR(MATCH(AU$33,Sheep!$R$311:$R$318,1),0)</f>
        <v>0</v>
      </c>
      <c r="AU34" s="456">
        <f>IFERROR(MATCH(AV$33,Sheep!$R$311:$R$318,1),0)</f>
        <v>0</v>
      </c>
      <c r="AV34" s="456">
        <f>IFERROR(MATCH(AW$33,Sheep!$R$311:$R$318,1),0)</f>
        <v>0</v>
      </c>
      <c r="AW34" s="456">
        <f>IFERROR(MATCH(AX$33,Sheep!$R$311:$R$318,1),0)</f>
        <v>0</v>
      </c>
      <c r="AX34" s="456">
        <f>IFERROR(MATCH(AY$33,Sheep!$R$311:$R$318,1),0)</f>
        <v>0</v>
      </c>
      <c r="AY34" s="456">
        <f>IFERROR(MATCH(AZ$33,Sheep!$R$311:$R$318,1),0)</f>
        <v>0</v>
      </c>
      <c r="AZ34" s="456">
        <f>IFERROR(MATCH(BA$33,Sheep!$R$311:$R$318,1),0)</f>
        <v>0</v>
      </c>
      <c r="BA34" s="456">
        <f>IFERROR(MATCH(BB$33,Sheep!$R$311:$R$318,1),0)</f>
        <v>0</v>
      </c>
      <c r="BB34" s="456">
        <f>IFERROR(MATCH(BC$33,Sheep!$R$311:$R$318,1),0)</f>
        <v>0</v>
      </c>
      <c r="BC34" s="456">
        <f>IFERROR(MATCH(BD$33,Sheep!$R$311:$R$318,1),0)</f>
        <v>0</v>
      </c>
      <c r="BD34" s="456">
        <f>IFERROR(MATCH(BE$33,Sheep!$R$311:$R$318,1),0)</f>
        <v>0</v>
      </c>
      <c r="BE34" s="456">
        <f>IFERROR(MATCH(BF$33,Sheep!$R$311:$R$318,1),0)</f>
        <v>0</v>
      </c>
      <c r="BF34" s="456">
        <f>IFERROR(MATCH(BG$33,Sheep!$R$311:$R$318,1),0)</f>
        <v>0</v>
      </c>
      <c r="BG34" s="456">
        <f>IFERROR(MATCH(BH$33,Sheep!$R$311:$R$318,1),0)</f>
        <v>0</v>
      </c>
      <c r="BH34" s="456">
        <f>IFERROR(MATCH(BI$33,Sheep!$R$311:$R$318,1),0)</f>
        <v>1</v>
      </c>
      <c r="BI34" s="456">
        <f>IFERROR(MATCH(BJ$33,Sheep!$R$311:$R$318,1),0)</f>
        <v>1</v>
      </c>
      <c r="BJ34" s="456">
        <f>IFERROR(MATCH(BK$33,Sheep!$R$311:$R$318,1),0)</f>
        <v>1</v>
      </c>
      <c r="BK34" s="456">
        <f>IFERROR(MATCH(BL$33,Sheep!$R$311:$R$318,1),0)</f>
        <v>1</v>
      </c>
      <c r="BL34" s="456">
        <f>IFERROR(MATCH(BM$33,Sheep!$R$311:$R$318,1),0)</f>
        <v>1</v>
      </c>
      <c r="BM34" s="456">
        <f>IFERROR(MATCH(BN$33,Sheep!$R$311:$R$318,1),0)</f>
        <v>1</v>
      </c>
      <c r="BN34" s="456">
        <f>IFERROR(MATCH(BO$33,Sheep!$R$311:$R$318,1),0)</f>
        <v>1</v>
      </c>
      <c r="BO34" s="456">
        <f>IFERROR(MATCH(BP$33,Sheep!$R$311:$R$318,1),0)</f>
        <v>1</v>
      </c>
      <c r="BP34" s="456">
        <f>IFERROR(MATCH(BQ$33,Sheep!$R$311:$R$318,1),0)</f>
        <v>1</v>
      </c>
      <c r="BQ34" s="456">
        <f>IFERROR(MATCH(BR$33,Sheep!$R$311:$R$318,1),0)</f>
        <v>1</v>
      </c>
      <c r="BR34" s="456">
        <f>IFERROR(MATCH(BS$33,Sheep!$R$311:$R$318,1),0)</f>
        <v>1</v>
      </c>
      <c r="BS34" s="456">
        <f>IFERROR(MATCH(BT$33,Sheep!$R$311:$R$318,1),0)</f>
        <v>1</v>
      </c>
      <c r="BT34" s="456">
        <f>IFERROR(MATCH(BU$33,Sheep!$R$311:$R$318,1),0)</f>
        <v>1</v>
      </c>
      <c r="BU34" s="456">
        <f>IFERROR(MATCH(BV$33,Sheep!$R$311:$R$318,1),0)</f>
        <v>1</v>
      </c>
      <c r="BV34" s="456">
        <f>IFERROR(MATCH(BW$33,Sheep!$R$311:$R$318,1),0)</f>
        <v>1</v>
      </c>
      <c r="BW34" s="456">
        <f>IFERROR(MATCH(BX$33,Sheep!$R$311:$R$318,1),0)</f>
        <v>1</v>
      </c>
      <c r="BX34" s="456">
        <f>IFERROR(MATCH(BY$33,Sheep!$R$311:$R$318,1),0)</f>
        <v>1</v>
      </c>
      <c r="BY34" s="456">
        <f>IFERROR(MATCH(BZ$33,Sheep!$R$311:$R$318,1),0)</f>
        <v>1</v>
      </c>
      <c r="BZ34" s="456">
        <f>IFERROR(MATCH(CA$33,Sheep!$R$311:$R$318,1),0)</f>
        <v>1</v>
      </c>
      <c r="CA34" s="456">
        <f>IFERROR(MATCH(CB$33,Sheep!$R$311:$R$318,1),0)</f>
        <v>1</v>
      </c>
      <c r="CB34" s="456">
        <f>IFERROR(MATCH(CC$33,Sheep!$R$311:$R$318,1),0)</f>
        <v>1</v>
      </c>
      <c r="CC34" s="456">
        <f>IFERROR(MATCH(CD$33,Sheep!$R$311:$R$318,1),0)</f>
        <v>1</v>
      </c>
      <c r="CD34" s="456">
        <f>IFERROR(MATCH(CE$33,Sheep!$R$311:$R$318,1),0)</f>
        <v>1</v>
      </c>
      <c r="CE34" s="456">
        <f>IFERROR(MATCH(CF$33,Sheep!$R$311:$R$318,1),0)</f>
        <v>1</v>
      </c>
      <c r="CF34" s="456">
        <f>IFERROR(MATCH(CG$33,Sheep!$R$311:$R$318,1),0)</f>
        <v>1</v>
      </c>
      <c r="CG34" s="456">
        <f>IFERROR(MATCH(CH$33,Sheep!$R$311:$R$318,1),0)</f>
        <v>1</v>
      </c>
      <c r="CH34" s="456">
        <f>IFERROR(MATCH(CI$33,Sheep!$R$311:$R$318,1),0)</f>
        <v>1</v>
      </c>
      <c r="CI34" s="456">
        <f>IFERROR(MATCH(CJ$33,Sheep!$R$311:$R$318,1),0)</f>
        <v>1</v>
      </c>
      <c r="CJ34" s="456">
        <f>IFERROR(MATCH(CK$33,Sheep!$R$311:$R$318,1),0)</f>
        <v>1</v>
      </c>
      <c r="CK34" s="456">
        <f>IFERROR(MATCH(CL$33,Sheep!$R$311:$R$318,1),0)</f>
        <v>1</v>
      </c>
      <c r="CL34" s="456">
        <f>IFERROR(MATCH(CM$33,Sheep!$R$311:$R$318,1),0)</f>
        <v>1</v>
      </c>
      <c r="CM34" s="456">
        <f>IFERROR(MATCH(CN$33,Sheep!$R$311:$R$318,1),0)</f>
        <v>1</v>
      </c>
      <c r="CN34" s="456">
        <f>IFERROR(MATCH(CO$33,Sheep!$R$311:$R$318,1),0)</f>
        <v>1</v>
      </c>
      <c r="CO34" s="456">
        <f>IFERROR(MATCH(CP$33,Sheep!$R$311:$R$318,1),0)</f>
        <v>1</v>
      </c>
      <c r="CP34" s="456">
        <f>IFERROR(MATCH(CQ$33,Sheep!$R$311:$R$318,1),0)</f>
        <v>1</v>
      </c>
      <c r="CQ34" s="456">
        <f>IFERROR(MATCH(CR$33,Sheep!$R$311:$R$318,1),0)</f>
        <v>1</v>
      </c>
      <c r="CR34" s="456">
        <f>IFERROR(MATCH(CS$33,Sheep!$R$311:$R$318,1),0)</f>
        <v>1</v>
      </c>
      <c r="CS34" s="456">
        <f>IFERROR(MATCH(CT$33,Sheep!$R$311:$R$318,1),0)</f>
        <v>1</v>
      </c>
      <c r="CT34" s="456">
        <f>IFERROR(MATCH(CU$33,Sheep!$R$311:$R$318,1),0)</f>
        <v>1</v>
      </c>
      <c r="CU34" s="456">
        <f>IFERROR(MATCH(CV$33,Sheep!$R$311:$R$318,1),0)</f>
        <v>1</v>
      </c>
      <c r="CV34" s="456">
        <f>IFERROR(MATCH(CW$33,Sheep!$R$311:$R$318,1),0)</f>
        <v>1</v>
      </c>
      <c r="CW34" s="456">
        <f>IFERROR(MATCH(CX$33,Sheep!$R$311:$R$318,1),0)</f>
        <v>1</v>
      </c>
      <c r="CX34" s="456">
        <f>IFERROR(MATCH(CY$33,Sheep!$R$311:$R$318,1),0)</f>
        <v>1</v>
      </c>
      <c r="CY34" s="456">
        <f>IFERROR(MATCH(CZ$33,Sheep!$R$311:$R$318,1),0)</f>
        <v>1</v>
      </c>
      <c r="CZ34" s="456">
        <f>IFERROR(MATCH(DA$33,Sheep!$R$311:$R$318,1),0)</f>
        <v>1</v>
      </c>
      <c r="DA34" s="456">
        <f>IFERROR(MATCH(DB$33,Sheep!$R$311:$R$318,1),0)</f>
        <v>1</v>
      </c>
      <c r="DB34" s="456">
        <f>IFERROR(MATCH(DC$33,Sheep!$R$311:$R$318,1),0)</f>
        <v>1</v>
      </c>
      <c r="DC34" s="456">
        <f>IFERROR(MATCH(DD$33,Sheep!$R$311:$R$318,1),0)</f>
        <v>1</v>
      </c>
      <c r="DD34" s="456">
        <f>IFERROR(MATCH(DE$33,Sheep!$R$311:$R$318,1),0)</f>
        <v>1</v>
      </c>
      <c r="DE34" s="456">
        <f>IFERROR(MATCH(DF$33,Sheep!$R$311:$R$318,1),0)</f>
        <v>1</v>
      </c>
      <c r="DF34" s="456">
        <f>IFERROR(MATCH(DG$33,Sheep!$R$311:$R$318,1),0)</f>
        <v>1</v>
      </c>
      <c r="DG34" s="456">
        <f>IFERROR(MATCH(DH$33,Sheep!$R$311:$R$318,1),0)</f>
        <v>1</v>
      </c>
      <c r="DH34" s="456">
        <f>IFERROR(MATCH(DI$33,Sheep!$R$311:$R$318,1),0)</f>
        <v>2</v>
      </c>
      <c r="DI34" s="456">
        <f>IFERROR(MATCH(DJ$33,Sheep!$R$311:$R$318,1),0)</f>
        <v>2</v>
      </c>
      <c r="DJ34" s="456">
        <f>IFERROR(MATCH(DK$33,Sheep!$R$311:$R$318,1),0)</f>
        <v>2</v>
      </c>
      <c r="DK34" s="456">
        <f>IFERROR(MATCH(DL$33,Sheep!$R$311:$R$318,1),0)</f>
        <v>2</v>
      </c>
      <c r="DL34" s="456">
        <f>IFERROR(MATCH(DM$33,Sheep!$R$311:$R$318,1),0)</f>
        <v>2</v>
      </c>
      <c r="DM34" s="456">
        <f>IFERROR(MATCH(DN$33,Sheep!$R$311:$R$318,1),0)</f>
        <v>2</v>
      </c>
      <c r="DN34" s="456">
        <f>IFERROR(MATCH(DO$33,Sheep!$R$311:$R$318,1),0)</f>
        <v>2</v>
      </c>
      <c r="DO34" s="456">
        <f>IFERROR(MATCH(DP$33,Sheep!$R$311:$R$318,1),0)</f>
        <v>2</v>
      </c>
      <c r="DP34" s="456">
        <f>IFERROR(MATCH(DQ$33,Sheep!$R$311:$R$318,1),0)</f>
        <v>2</v>
      </c>
      <c r="DQ34" s="456">
        <f>IFERROR(MATCH(DR$33,Sheep!$R$311:$R$318,1),0)</f>
        <v>2</v>
      </c>
      <c r="DR34" s="456">
        <f>IFERROR(MATCH(DS$33,Sheep!$R$311:$R$318,1),0)</f>
        <v>2</v>
      </c>
      <c r="DS34" s="456">
        <f>IFERROR(MATCH(DT$33,Sheep!$R$311:$R$318,1),0)</f>
        <v>2</v>
      </c>
      <c r="DT34" s="456">
        <f>IFERROR(MATCH(DU$33,Sheep!$R$311:$R$318,1),0)</f>
        <v>2</v>
      </c>
      <c r="DU34" s="456">
        <f>IFERROR(MATCH(DV$33,Sheep!$R$311:$R$318,1),0)</f>
        <v>2</v>
      </c>
      <c r="DV34" s="456">
        <f>IFERROR(MATCH(DW$33,Sheep!$R$311:$R$318,1),0)</f>
        <v>2</v>
      </c>
      <c r="DW34" s="456">
        <f>IFERROR(MATCH(DX$33,Sheep!$R$311:$R$318,1),0)</f>
        <v>2</v>
      </c>
      <c r="DX34" s="456">
        <f>IFERROR(MATCH(DY$33,Sheep!$R$311:$R$318,1),0)</f>
        <v>2</v>
      </c>
      <c r="DY34" s="456">
        <f>IFERROR(MATCH(DZ$33,Sheep!$R$311:$R$318,1),0)</f>
        <v>2</v>
      </c>
      <c r="DZ34" s="456">
        <f>IFERROR(MATCH(EA$33,Sheep!$R$311:$R$318,1),0)</f>
        <v>2</v>
      </c>
      <c r="EA34" s="456">
        <f>IFERROR(MATCH(EB$33,Sheep!$R$311:$R$318,1),0)</f>
        <v>2</v>
      </c>
      <c r="EB34" s="456">
        <f>IFERROR(MATCH(EC$33,Sheep!$R$311:$R$318,1),0)</f>
        <v>2</v>
      </c>
      <c r="EC34" s="456">
        <f>IFERROR(MATCH(ED$33,Sheep!$R$311:$R$318,1),0)</f>
        <v>2</v>
      </c>
      <c r="ED34" s="456">
        <f>IFERROR(MATCH(EE$33,Sheep!$R$311:$R$318,1),0)</f>
        <v>2</v>
      </c>
      <c r="EE34" s="456">
        <f>IFERROR(MATCH(EF$33,Sheep!$R$311:$R$318,1),0)</f>
        <v>2</v>
      </c>
      <c r="EF34" s="456">
        <f>IFERROR(MATCH(EG$33,Sheep!$R$311:$R$318,1),0)</f>
        <v>2</v>
      </c>
      <c r="EG34" s="456">
        <f>IFERROR(MATCH(EH$33,Sheep!$R$311:$R$318,1),0)</f>
        <v>2</v>
      </c>
      <c r="EH34" s="456">
        <f>IFERROR(MATCH(EI$33,Sheep!$R$311:$R$318,1),0)</f>
        <v>2</v>
      </c>
      <c r="EI34" s="456">
        <f>IFERROR(MATCH(EJ$33,Sheep!$R$311:$R$318,1),0)</f>
        <v>2</v>
      </c>
      <c r="EJ34" s="456">
        <f>IFERROR(MATCH(EK$33,Sheep!$R$311:$R$318,1),0)</f>
        <v>2</v>
      </c>
      <c r="EK34" s="456">
        <f>IFERROR(MATCH(EL$33,Sheep!$R$311:$R$318,1),0)</f>
        <v>2</v>
      </c>
      <c r="EL34" s="456">
        <f>IFERROR(MATCH(EM$33,Sheep!$R$311:$R$318,1),0)</f>
        <v>2</v>
      </c>
      <c r="EM34" s="456">
        <f>IFERROR(MATCH(EN$33,Sheep!$R$311:$R$318,1),0)</f>
        <v>2</v>
      </c>
      <c r="EN34" s="456">
        <f>IFERROR(MATCH(EO$33,Sheep!$R$311:$R$318,1),0)</f>
        <v>2</v>
      </c>
      <c r="EO34" s="456">
        <f>IFERROR(MATCH(EP$33,Sheep!$R$311:$R$318,1),0)</f>
        <v>2</v>
      </c>
      <c r="EP34" s="456">
        <f>IFERROR(MATCH(EQ$33,Sheep!$R$311:$R$318,1),0)</f>
        <v>2</v>
      </c>
      <c r="EQ34" s="456">
        <f>IFERROR(MATCH(ER$33,Sheep!$R$311:$R$318,1),0)</f>
        <v>2</v>
      </c>
      <c r="ER34" s="456">
        <f>IFERROR(MATCH(ES$33,Sheep!$R$311:$R$318,1),0)</f>
        <v>2</v>
      </c>
      <c r="ES34" s="456">
        <f>IFERROR(MATCH(ET$33,Sheep!$R$311:$R$318,1),0)</f>
        <v>2</v>
      </c>
      <c r="ET34" s="456">
        <f>IFERROR(MATCH(EU$33,Sheep!$R$311:$R$318,1),0)</f>
        <v>2</v>
      </c>
      <c r="EU34" s="456">
        <f>IFERROR(MATCH(EV$33,Sheep!$R$311:$R$318,1),0)</f>
        <v>2</v>
      </c>
      <c r="EV34" s="456">
        <f>IFERROR(MATCH(EW$33,Sheep!$R$311:$R$318,1),0)</f>
        <v>2</v>
      </c>
      <c r="EW34" s="456">
        <f>IFERROR(MATCH(EX$33,Sheep!$R$311:$R$318,1),0)</f>
        <v>2</v>
      </c>
      <c r="EX34" s="456">
        <f>IFERROR(MATCH(EY$33,Sheep!$R$311:$R$318,1),0)</f>
        <v>2</v>
      </c>
      <c r="EY34" s="456">
        <f>IFERROR(MATCH(EZ$33,Sheep!$R$311:$R$318,1),0)</f>
        <v>2</v>
      </c>
      <c r="EZ34" s="456">
        <f>IFERROR(MATCH(FA$33,Sheep!$R$311:$R$318,1),0)</f>
        <v>2</v>
      </c>
      <c r="FA34" s="456">
        <f>IFERROR(MATCH(FB$33,Sheep!$R$311:$R$318,1),0)</f>
        <v>2</v>
      </c>
      <c r="FB34" s="456">
        <f>IFERROR(MATCH(FC$33,Sheep!$R$311:$R$318,1),0)</f>
        <v>2</v>
      </c>
      <c r="FC34" s="456">
        <f>IFERROR(MATCH(FD$33,Sheep!$R$311:$R$318,1),0)</f>
        <v>2</v>
      </c>
      <c r="FD34" s="456">
        <f>IFERROR(MATCH(FE$33,Sheep!$R$311:$R$318,1),0)</f>
        <v>2</v>
      </c>
      <c r="FE34" s="456">
        <f>IFERROR(MATCH(FF$33,Sheep!$R$311:$R$318,1),0)</f>
        <v>2</v>
      </c>
      <c r="FF34" s="456">
        <f>IFERROR(MATCH(FG$33,Sheep!$R$311:$R$318,1),0)</f>
        <v>2</v>
      </c>
      <c r="FG34" s="456">
        <f>IFERROR(MATCH(FH$33,Sheep!$R$311:$R$318,1),0)</f>
        <v>2</v>
      </c>
      <c r="FH34" s="456">
        <f>IFERROR(MATCH(FI$33,Sheep!$R$311:$R$318,1),0)</f>
        <v>3</v>
      </c>
      <c r="FI34" s="456">
        <f>IFERROR(MATCH(FJ$33,Sheep!$R$311:$R$318,1),0)</f>
        <v>3</v>
      </c>
      <c r="FJ34" s="456">
        <f>IFERROR(MATCH(FK$33,Sheep!$R$311:$R$318,1),0)</f>
        <v>3</v>
      </c>
      <c r="FK34" s="456">
        <f>IFERROR(MATCH(FL$33,Sheep!$R$311:$R$318,1),0)</f>
        <v>3</v>
      </c>
      <c r="FL34" s="456">
        <f>IFERROR(MATCH(FM$33,Sheep!$R$311:$R$318,1),0)</f>
        <v>3</v>
      </c>
      <c r="FM34" s="456">
        <f>IFERROR(MATCH(FN$33,Sheep!$R$311:$R$318,1),0)</f>
        <v>3</v>
      </c>
      <c r="FN34" s="456">
        <f>IFERROR(MATCH(FO$33,Sheep!$R$311:$R$318,1),0)</f>
        <v>3</v>
      </c>
      <c r="FO34" s="456">
        <f>IFERROR(MATCH(FP$33,Sheep!$R$311:$R$318,1),0)</f>
        <v>3</v>
      </c>
      <c r="FP34" s="456">
        <f>IFERROR(MATCH(FQ$33,Sheep!$R$311:$R$318,1),0)</f>
        <v>3</v>
      </c>
      <c r="FQ34" s="456">
        <f>IFERROR(MATCH(FR$33,Sheep!$R$311:$R$318,1),0)</f>
        <v>3</v>
      </c>
      <c r="FR34" s="456">
        <f>IFERROR(MATCH(FS$33,Sheep!$R$311:$R$318,1),0)</f>
        <v>3</v>
      </c>
      <c r="FS34" s="456">
        <f>IFERROR(MATCH(FT$33,Sheep!$R$311:$R$318,1),0)</f>
        <v>3</v>
      </c>
      <c r="FT34" s="456">
        <f>IFERROR(MATCH(FU$33,Sheep!$R$311:$R$318,1),0)</f>
        <v>3</v>
      </c>
      <c r="FU34" s="456">
        <f>IFERROR(MATCH(FV$33,Sheep!$R$311:$R$318,1),0)</f>
        <v>3</v>
      </c>
      <c r="FV34" s="456">
        <f>IFERROR(MATCH(FW$33,Sheep!$R$311:$R$318,1),0)</f>
        <v>3</v>
      </c>
      <c r="FW34" s="456">
        <f>IFERROR(MATCH(FX$33,Sheep!$R$311:$R$318,1),0)</f>
        <v>3</v>
      </c>
      <c r="FX34" s="456">
        <f>IFERROR(MATCH(FY$33,Sheep!$R$311:$R$318,1),0)</f>
        <v>3</v>
      </c>
      <c r="FY34" s="456">
        <f>IFERROR(MATCH(FZ$33,Sheep!$R$311:$R$318,1),0)</f>
        <v>3</v>
      </c>
      <c r="FZ34" s="456">
        <f>IFERROR(MATCH(GA$33,Sheep!$R$311:$R$318,1),0)</f>
        <v>3</v>
      </c>
      <c r="GA34" s="456">
        <f>IFERROR(MATCH(GB$33,Sheep!$R$311:$R$318,1),0)</f>
        <v>3</v>
      </c>
      <c r="GB34" s="456">
        <f>IFERROR(MATCH(GC$33,Sheep!$R$311:$R$318,1),0)</f>
        <v>3</v>
      </c>
      <c r="GC34" s="456">
        <f>IFERROR(MATCH(GD$33,Sheep!$R$311:$R$318,1),0)</f>
        <v>3</v>
      </c>
      <c r="GD34" s="456">
        <f>IFERROR(MATCH(GE$33,Sheep!$R$311:$R$318,1),0)</f>
        <v>3</v>
      </c>
      <c r="GE34" s="456">
        <f>IFERROR(MATCH(GF$33,Sheep!$R$311:$R$318,1),0)</f>
        <v>3</v>
      </c>
      <c r="GF34" s="456">
        <f>IFERROR(MATCH(GG$33,Sheep!$R$311:$R$318,1),0)</f>
        <v>3</v>
      </c>
      <c r="GG34" s="456">
        <f>IFERROR(MATCH(GH$33,Sheep!$R$311:$R$318,1),0)</f>
        <v>3</v>
      </c>
      <c r="GH34" s="456">
        <f>IFERROR(MATCH(GI$33,Sheep!$R$311:$R$318,1),0)</f>
        <v>3</v>
      </c>
      <c r="GI34" s="456">
        <f>IFERROR(MATCH(GJ$33,Sheep!$R$311:$R$318,1),0)</f>
        <v>3</v>
      </c>
      <c r="GJ34" s="456">
        <f>IFERROR(MATCH(GK$33,Sheep!$R$311:$R$318,1),0)</f>
        <v>3</v>
      </c>
      <c r="GK34" s="456">
        <f>IFERROR(MATCH(GL$33,Sheep!$R$311:$R$318,1),0)</f>
        <v>3</v>
      </c>
      <c r="GL34" s="456">
        <f>IFERROR(MATCH(GM$33,Sheep!$R$311:$R$318,1),0)</f>
        <v>3</v>
      </c>
      <c r="GM34" s="456">
        <f>IFERROR(MATCH(GN$33,Sheep!$R$311:$R$318,1),0)</f>
        <v>3</v>
      </c>
      <c r="GN34" s="456">
        <f>IFERROR(MATCH(GO$33,Sheep!$R$311:$R$318,1),0)</f>
        <v>3</v>
      </c>
      <c r="GO34" s="456">
        <f>IFERROR(MATCH(GP$33,Sheep!$R$311:$R$318,1),0)</f>
        <v>3</v>
      </c>
      <c r="GP34" s="456">
        <f>IFERROR(MATCH(GQ$33,Sheep!$R$311:$R$318,1),0)</f>
        <v>3</v>
      </c>
      <c r="GQ34" s="456">
        <f>IFERROR(MATCH(GR$33,Sheep!$R$311:$R$318,1),0)</f>
        <v>3</v>
      </c>
      <c r="GR34" s="456">
        <f>IFERROR(MATCH(GS$33,Sheep!$R$311:$R$318,1),0)</f>
        <v>3</v>
      </c>
      <c r="GS34" s="456">
        <f>IFERROR(MATCH(GT$33,Sheep!$R$311:$R$318,1),0)</f>
        <v>3</v>
      </c>
      <c r="GT34" s="456">
        <f>IFERROR(MATCH(GU$33,Sheep!$R$311:$R$318,1),0)</f>
        <v>3</v>
      </c>
      <c r="GU34" s="456">
        <f>IFERROR(MATCH(GV$33,Sheep!$R$311:$R$318,1),0)</f>
        <v>3</v>
      </c>
      <c r="GV34" s="456">
        <f>IFERROR(MATCH(GW$33,Sheep!$R$311:$R$318,1),0)</f>
        <v>3</v>
      </c>
      <c r="GW34" s="456">
        <f>IFERROR(MATCH(GX$33,Sheep!$R$311:$R$318,1),0)</f>
        <v>3</v>
      </c>
      <c r="GX34" s="456">
        <f>IFERROR(MATCH(GY$33,Sheep!$R$311:$R$318,1),0)</f>
        <v>3</v>
      </c>
      <c r="GY34" s="456">
        <f>IFERROR(MATCH(GZ$33,Sheep!$R$311:$R$318,1),0)</f>
        <v>3</v>
      </c>
      <c r="GZ34" s="456">
        <f>IFERROR(MATCH(HA$33,Sheep!$R$311:$R$318,1),0)</f>
        <v>3</v>
      </c>
      <c r="HA34" s="456">
        <f>IFERROR(MATCH(HB$33,Sheep!$R$311:$R$318,1),0)</f>
        <v>3</v>
      </c>
      <c r="HB34" s="456">
        <f>IFERROR(MATCH(HC$33,Sheep!$R$311:$R$318,1),0)</f>
        <v>3</v>
      </c>
      <c r="HC34" s="456">
        <f>IFERROR(MATCH(HD$33,Sheep!$R$311:$R$318,1),0)</f>
        <v>3</v>
      </c>
      <c r="HD34" s="456">
        <f>IFERROR(MATCH(HE$33,Sheep!$R$311:$R$318,1),0)</f>
        <v>3</v>
      </c>
      <c r="HE34" s="456">
        <f>IFERROR(MATCH(HF$33,Sheep!$R$311:$R$318,1),0)</f>
        <v>3</v>
      </c>
      <c r="HF34" s="456">
        <f>IFERROR(MATCH(HG$33,Sheep!$R$311:$R$318,1),0)</f>
        <v>3</v>
      </c>
      <c r="HG34" s="456">
        <f>IFERROR(MATCH(HH$33,Sheep!$R$311:$R$318,1),0)</f>
        <v>3</v>
      </c>
      <c r="HH34" s="456">
        <f>IFERROR(MATCH(HI$33,Sheep!$R$311:$R$318,1),0)</f>
        <v>4</v>
      </c>
      <c r="HI34" s="456">
        <f>IFERROR(MATCH(HJ$33,Sheep!$R$311:$R$318,1),0)</f>
        <v>4</v>
      </c>
      <c r="HJ34" s="456">
        <f>IFERROR(MATCH(HK$33,Sheep!$R$311:$R$318,1),0)</f>
        <v>4</v>
      </c>
      <c r="HK34" s="456">
        <f>IFERROR(MATCH(HL$33,Sheep!$R$311:$R$318,1),0)</f>
        <v>4</v>
      </c>
      <c r="HL34" s="456">
        <f>IFERROR(MATCH(HM$33,Sheep!$R$311:$R$318,1),0)</f>
        <v>4</v>
      </c>
      <c r="HM34" s="456">
        <f>IFERROR(MATCH(HN$33,Sheep!$R$311:$R$318,1),0)</f>
        <v>4</v>
      </c>
      <c r="HN34" s="456">
        <f>IFERROR(MATCH(HO$33,Sheep!$R$311:$R$318,1),0)</f>
        <v>4</v>
      </c>
      <c r="HO34" s="456">
        <f>IFERROR(MATCH(HP$33,Sheep!$R$311:$R$318,1),0)</f>
        <v>4</v>
      </c>
      <c r="HP34" s="456">
        <f>IFERROR(MATCH(HQ$33,Sheep!$R$311:$R$318,1),0)</f>
        <v>4</v>
      </c>
      <c r="HQ34" s="456">
        <f>IFERROR(MATCH(HR$33,Sheep!$R$311:$R$318,1),0)</f>
        <v>4</v>
      </c>
      <c r="HR34" s="456">
        <f>IFERROR(MATCH(HS$33,Sheep!$R$311:$R$318,1),0)</f>
        <v>4</v>
      </c>
      <c r="HS34" s="456">
        <f>IFERROR(MATCH(HT$33,Sheep!$R$311:$R$318,1),0)</f>
        <v>4</v>
      </c>
      <c r="HT34" s="456">
        <f>IFERROR(MATCH(HU$33,Sheep!$R$311:$R$318,1),0)</f>
        <v>4</v>
      </c>
      <c r="HU34" s="456">
        <f>IFERROR(MATCH(HV$33,Sheep!$R$311:$R$318,1),0)</f>
        <v>4</v>
      </c>
      <c r="HV34" s="456">
        <f>IFERROR(MATCH(HW$33,Sheep!$R$311:$R$318,1),0)</f>
        <v>4</v>
      </c>
      <c r="HW34" s="456">
        <f>IFERROR(MATCH(HX$33,Sheep!$R$311:$R$318,1),0)</f>
        <v>4</v>
      </c>
      <c r="HX34" s="456">
        <f>IFERROR(MATCH(HY$33,Sheep!$R$311:$R$318,1),0)</f>
        <v>4</v>
      </c>
      <c r="HY34" s="456">
        <f>IFERROR(MATCH(HZ$33,Sheep!$R$311:$R$318,1),0)</f>
        <v>4</v>
      </c>
      <c r="HZ34" s="456">
        <f>IFERROR(MATCH(IA$33,Sheep!$R$311:$R$318,1),0)</f>
        <v>4</v>
      </c>
      <c r="IA34" s="456">
        <f>IFERROR(MATCH(IB$33,Sheep!$R$311:$R$318,1),0)</f>
        <v>4</v>
      </c>
      <c r="IB34" s="456">
        <f>IFERROR(MATCH(IC$33,Sheep!$R$311:$R$318,1),0)</f>
        <v>4</v>
      </c>
      <c r="IC34" s="456">
        <f>IFERROR(MATCH(ID$33,Sheep!$R$311:$R$318,1),0)</f>
        <v>4</v>
      </c>
      <c r="ID34" s="456">
        <f>IFERROR(MATCH(IE$33,Sheep!$R$311:$R$318,1),0)</f>
        <v>4</v>
      </c>
      <c r="IE34" s="456">
        <f>IFERROR(MATCH(IF$33,Sheep!$R$311:$R$318,1),0)</f>
        <v>4</v>
      </c>
      <c r="IF34" s="456">
        <f>IFERROR(MATCH(IG$33,Sheep!$R$311:$R$318,1),0)</f>
        <v>4</v>
      </c>
      <c r="IG34" s="456">
        <f>IFERROR(MATCH(IH$33,Sheep!$R$311:$R$318,1),0)</f>
        <v>4</v>
      </c>
      <c r="IH34" s="456">
        <f>IFERROR(MATCH(II$33,Sheep!$R$311:$R$318,1),0)</f>
        <v>4</v>
      </c>
      <c r="II34" s="456">
        <f>IFERROR(MATCH(IJ$33,Sheep!$R$311:$R$318,1),0)</f>
        <v>4</v>
      </c>
      <c r="IJ34" s="456">
        <f>IFERROR(MATCH(IK$33,Sheep!$R$311:$R$318,1),0)</f>
        <v>4</v>
      </c>
      <c r="IK34" s="456">
        <f>IFERROR(MATCH(IL$33,Sheep!$R$311:$R$318,1),0)</f>
        <v>4</v>
      </c>
      <c r="IL34" s="456">
        <f>IFERROR(MATCH(IM$33,Sheep!$R$311:$R$318,1),0)</f>
        <v>4</v>
      </c>
      <c r="IM34" s="456">
        <f>IFERROR(MATCH(IN$33,Sheep!$R$311:$R$318,1),0)</f>
        <v>4</v>
      </c>
      <c r="IN34" s="456">
        <f>IFERROR(MATCH(IO$33,Sheep!$R$311:$R$318,1),0)</f>
        <v>4</v>
      </c>
      <c r="IO34" s="456">
        <f>IFERROR(MATCH(IP$33,Sheep!$R$311:$R$318,1),0)</f>
        <v>4</v>
      </c>
      <c r="IP34" s="456">
        <f>IFERROR(MATCH(IQ$33,Sheep!$R$311:$R$318,1),0)</f>
        <v>4</v>
      </c>
      <c r="IQ34" s="456">
        <f>IFERROR(MATCH(IR$33,Sheep!$R$311:$R$318,1),0)</f>
        <v>4</v>
      </c>
      <c r="IR34" s="456">
        <f>IFERROR(MATCH(IS$33,Sheep!$R$311:$R$318,1),0)</f>
        <v>4</v>
      </c>
      <c r="IS34" s="456">
        <f>IFERROR(MATCH(IT$33,Sheep!$R$311:$R$318,1),0)</f>
        <v>4</v>
      </c>
      <c r="IT34" s="456">
        <f>IFERROR(MATCH(IU$33,Sheep!$R$311:$R$318,1),0)</f>
        <v>4</v>
      </c>
      <c r="IU34" s="456">
        <f>IFERROR(MATCH(IV$33,Sheep!$R$311:$R$318,1),0)</f>
        <v>4</v>
      </c>
      <c r="IV34" s="456">
        <f>IFERROR(MATCH(IW$33,Sheep!$R$311:$R$318,1),0)</f>
        <v>4</v>
      </c>
      <c r="IW34" s="456">
        <f>IFERROR(MATCH(IX$33,Sheep!$R$311:$R$318,1),0)</f>
        <v>4</v>
      </c>
      <c r="IX34" s="456">
        <f>IFERROR(MATCH(IY$33,Sheep!$R$311:$R$318,1),0)</f>
        <v>4</v>
      </c>
      <c r="IY34" s="456">
        <f>IFERROR(MATCH(IZ$33,Sheep!$R$311:$R$318,1),0)</f>
        <v>4</v>
      </c>
      <c r="IZ34" s="456">
        <f>IFERROR(MATCH(JA$33,Sheep!$R$311:$R$318,1),0)</f>
        <v>4</v>
      </c>
      <c r="JA34" s="456">
        <f>IFERROR(MATCH(JB$33,Sheep!$R$311:$R$318,1),0)</f>
        <v>4</v>
      </c>
      <c r="JB34" s="456">
        <f>IFERROR(MATCH(JC$33,Sheep!$R$311:$R$318,1),0)</f>
        <v>4</v>
      </c>
      <c r="JC34" s="456">
        <f>IFERROR(MATCH(JD$33,Sheep!$R$311:$R$318,1),0)</f>
        <v>4</v>
      </c>
      <c r="JD34" s="456">
        <f>IFERROR(MATCH(JE$33,Sheep!$R$311:$R$318,1),0)</f>
        <v>4</v>
      </c>
      <c r="JE34" s="456">
        <f>IFERROR(MATCH(JF$33,Sheep!$R$311:$R$318,1),0)</f>
        <v>4</v>
      </c>
      <c r="JF34" s="456">
        <f>IFERROR(MATCH(JG$33,Sheep!$R$311:$R$318,1),0)</f>
        <v>4</v>
      </c>
      <c r="JG34" s="456">
        <f>IFERROR(MATCH(JH$33,Sheep!$R$311:$R$318,1),0)</f>
        <v>4</v>
      </c>
      <c r="JH34" s="456">
        <f>IFERROR(MATCH(JI$33,Sheep!$R$311:$R$318,1),0)</f>
        <v>5</v>
      </c>
      <c r="JI34" s="456">
        <f>IFERROR(MATCH(JJ$33,Sheep!$R$311:$R$318,1),0)</f>
        <v>5</v>
      </c>
      <c r="JJ34" s="456">
        <f>IFERROR(MATCH(JK$33,Sheep!$R$311:$R$318,1),0)</f>
        <v>5</v>
      </c>
      <c r="JK34" s="456">
        <f>IFERROR(MATCH(JL$33,Sheep!$R$311:$R$318,1),0)</f>
        <v>5</v>
      </c>
      <c r="JL34" s="456">
        <f>IFERROR(MATCH(JM$33,Sheep!$R$311:$R$318,1),0)</f>
        <v>5</v>
      </c>
      <c r="JM34" s="456">
        <f>IFERROR(MATCH(JN$33,Sheep!$R$311:$R$318,1),0)</f>
        <v>5</v>
      </c>
      <c r="JN34" s="456">
        <f>IFERROR(MATCH(JO$33,Sheep!$R$311:$R$318,1),0)</f>
        <v>5</v>
      </c>
      <c r="JO34" s="456">
        <f>IFERROR(MATCH(JP$33,Sheep!$R$311:$R$318,1),0)</f>
        <v>5</v>
      </c>
      <c r="JP34" s="456">
        <f>IFERROR(MATCH(JQ$33,Sheep!$R$311:$R$318,1),0)</f>
        <v>5</v>
      </c>
      <c r="JQ34" s="456">
        <f>IFERROR(MATCH(JR$33,Sheep!$R$311:$R$318,1),0)</f>
        <v>5</v>
      </c>
      <c r="JR34" s="456">
        <f>IFERROR(MATCH(JS$33,Sheep!$R$311:$R$318,1),0)</f>
        <v>5</v>
      </c>
      <c r="JS34" s="456">
        <f>IFERROR(MATCH(JT$33,Sheep!$R$311:$R$318,1),0)</f>
        <v>5</v>
      </c>
      <c r="JT34" s="456">
        <f>IFERROR(MATCH(JU$33,Sheep!$R$311:$R$318,1),0)</f>
        <v>5</v>
      </c>
      <c r="JU34" s="456">
        <f>IFERROR(MATCH(JV$33,Sheep!$R$311:$R$318,1),0)</f>
        <v>5</v>
      </c>
      <c r="JV34" s="456">
        <f>IFERROR(MATCH(JW$33,Sheep!$R$311:$R$318,1),0)</f>
        <v>5</v>
      </c>
      <c r="JW34" s="456">
        <f>IFERROR(MATCH(JX$33,Sheep!$R$311:$R$318,1),0)</f>
        <v>5</v>
      </c>
      <c r="JX34" s="456">
        <f>IFERROR(MATCH(JY$33,Sheep!$R$311:$R$318,1),0)</f>
        <v>5</v>
      </c>
      <c r="JY34" s="456">
        <f>IFERROR(MATCH(JZ$33,Sheep!$R$311:$R$318,1),0)</f>
        <v>5</v>
      </c>
      <c r="JZ34" s="456">
        <f>IFERROR(MATCH(KA$33,Sheep!$R$311:$R$318,1),0)</f>
        <v>5</v>
      </c>
      <c r="KA34" s="456">
        <f>IFERROR(MATCH(KB$33,Sheep!$R$311:$R$318,1),0)</f>
        <v>5</v>
      </c>
      <c r="KB34" s="456">
        <f>IFERROR(MATCH(KC$33,Sheep!$R$311:$R$318,1),0)</f>
        <v>5</v>
      </c>
      <c r="KC34" s="456">
        <f>IFERROR(MATCH(KD$33,Sheep!$R$311:$R$318,1),0)</f>
        <v>5</v>
      </c>
      <c r="KD34" s="456">
        <f>IFERROR(MATCH(KE$33,Sheep!$R$311:$R$318,1),0)</f>
        <v>5</v>
      </c>
      <c r="KE34" s="456">
        <f>IFERROR(MATCH(KF$33,Sheep!$R$311:$R$318,1),0)</f>
        <v>5</v>
      </c>
      <c r="KF34" s="456">
        <f>IFERROR(MATCH(KG$33,Sheep!$R$311:$R$318,1),0)</f>
        <v>5</v>
      </c>
      <c r="KG34" s="456">
        <f>IFERROR(MATCH(KH$33,Sheep!$R$311:$R$318,1),0)</f>
        <v>5</v>
      </c>
      <c r="KH34" s="456">
        <f>IFERROR(MATCH(KI$33,Sheep!$R$311:$R$318,1),0)</f>
        <v>5</v>
      </c>
      <c r="KI34" s="456">
        <f>IFERROR(MATCH(KJ$33,Sheep!$R$311:$R$318,1),0)</f>
        <v>5</v>
      </c>
      <c r="KJ34" s="456">
        <f>IFERROR(MATCH(KK$33,Sheep!$R$311:$R$318,1),0)</f>
        <v>5</v>
      </c>
      <c r="KK34" s="456">
        <f>IFERROR(MATCH(KL$33,Sheep!$R$311:$R$318,1),0)</f>
        <v>5</v>
      </c>
      <c r="KL34" s="456">
        <f>IFERROR(MATCH(KM$33,Sheep!$R$311:$R$318,1),0)</f>
        <v>5</v>
      </c>
      <c r="KM34" s="456">
        <f>IFERROR(MATCH(KN$33,Sheep!$R$311:$R$318,1),0)</f>
        <v>5</v>
      </c>
      <c r="KN34" s="456">
        <f>IFERROR(MATCH(KO$33,Sheep!$R$311:$R$318,1),0)</f>
        <v>5</v>
      </c>
      <c r="KO34" s="456">
        <f>IFERROR(MATCH(KP$33,Sheep!$R$311:$R$318,1),0)</f>
        <v>5</v>
      </c>
      <c r="KP34" s="456">
        <f>IFERROR(MATCH(KQ$33,Sheep!$R$311:$R$318,1),0)</f>
        <v>5</v>
      </c>
      <c r="KQ34" s="456">
        <f>IFERROR(MATCH(KR$33,Sheep!$R$311:$R$318,1),0)</f>
        <v>5</v>
      </c>
      <c r="KR34" s="456">
        <f>IFERROR(MATCH(KS$33,Sheep!$R$311:$R$318,1),0)</f>
        <v>5</v>
      </c>
      <c r="KS34" s="456">
        <f>IFERROR(MATCH(KT$33,Sheep!$R$311:$R$318,1),0)</f>
        <v>5</v>
      </c>
      <c r="KT34" s="456">
        <f>IFERROR(MATCH(KU$33,Sheep!$R$311:$R$318,1),0)</f>
        <v>5</v>
      </c>
      <c r="KU34" s="456">
        <f>IFERROR(MATCH(KV$33,Sheep!$R$311:$R$318,1),0)</f>
        <v>5</v>
      </c>
      <c r="KV34" s="456">
        <f>IFERROR(MATCH(KW$33,Sheep!$R$311:$R$318,1),0)</f>
        <v>5</v>
      </c>
      <c r="KW34" s="456">
        <f>IFERROR(MATCH(KX$33,Sheep!$R$311:$R$318,1),0)</f>
        <v>5</v>
      </c>
      <c r="KX34" s="456">
        <f>IFERROR(MATCH(KY$33,Sheep!$R$311:$R$318,1),0)</f>
        <v>5</v>
      </c>
      <c r="KY34" s="456">
        <f>IFERROR(MATCH(KZ$33,Sheep!$R$311:$R$318,1),0)</f>
        <v>5</v>
      </c>
      <c r="KZ34" s="456">
        <f>IFERROR(MATCH(LA$33,Sheep!$R$311:$R$318,1),0)</f>
        <v>5</v>
      </c>
      <c r="LA34" s="456">
        <f>IFERROR(MATCH(LB$33,Sheep!$R$311:$R$318,1),0)</f>
        <v>5</v>
      </c>
      <c r="LB34" s="456">
        <f>IFERROR(MATCH(LC$33,Sheep!$R$311:$R$318,1),0)</f>
        <v>5</v>
      </c>
      <c r="LC34" s="456">
        <f>IFERROR(MATCH(LD$33,Sheep!$R$311:$R$318,1),0)</f>
        <v>5</v>
      </c>
      <c r="LD34" s="456">
        <f>IFERROR(MATCH(LE$33,Sheep!$R$311:$R$318,1),0)</f>
        <v>5</v>
      </c>
      <c r="LE34" s="456">
        <f>IFERROR(MATCH(LF$33,Sheep!$R$311:$R$318,1),0)</f>
        <v>5</v>
      </c>
      <c r="LF34" s="456">
        <f>IFERROR(MATCH(LG$33,Sheep!$R$311:$R$318,1),0)</f>
        <v>5</v>
      </c>
      <c r="LG34" s="456">
        <f>IFERROR(MATCH(LH$33,Sheep!$R$311:$R$318,1),0)</f>
        <v>5</v>
      </c>
      <c r="LH34" s="456">
        <f>IFERROR(MATCH(LI$33,Sheep!$R$311:$R$318,1),0)</f>
        <v>6</v>
      </c>
      <c r="LI34" s="456">
        <f>IFERROR(MATCH(LJ$33,Sheep!$R$311:$R$318,1),0)</f>
        <v>6</v>
      </c>
      <c r="LJ34" s="456">
        <f>IFERROR(MATCH(LK$33,Sheep!$R$311:$R$318,1),0)</f>
        <v>6</v>
      </c>
      <c r="LK34" s="456">
        <f>IFERROR(MATCH(LL$33,Sheep!$R$311:$R$318,1),0)</f>
        <v>6</v>
      </c>
      <c r="LL34" s="456">
        <f>IFERROR(MATCH(LM$33,Sheep!$R$311:$R$318,1),0)</f>
        <v>6</v>
      </c>
      <c r="LM34" s="456">
        <f>IFERROR(MATCH(LN$33,Sheep!$R$311:$R$318,1),0)</f>
        <v>6</v>
      </c>
      <c r="LN34" s="456">
        <f>IFERROR(MATCH(LO$33,Sheep!$R$311:$R$318,1),0)</f>
        <v>6</v>
      </c>
      <c r="LO34" s="456">
        <f>IFERROR(MATCH(LP$33,Sheep!$R$311:$R$318,1),0)</f>
        <v>6</v>
      </c>
      <c r="LP34" s="456">
        <f>IFERROR(MATCH(LQ$33,Sheep!$R$311:$R$318,1),0)</f>
        <v>6</v>
      </c>
      <c r="LQ34" s="456">
        <f>IFERROR(MATCH(LR$33,Sheep!$R$311:$R$318,1),0)</f>
        <v>6</v>
      </c>
      <c r="LR34" s="456">
        <f>IFERROR(MATCH(LS$33,Sheep!$R$311:$R$318,1),0)</f>
        <v>6</v>
      </c>
      <c r="LS34" s="456">
        <f>IFERROR(MATCH(LT$33,Sheep!$R$311:$R$318,1),0)</f>
        <v>6</v>
      </c>
      <c r="LT34" s="456">
        <f>IFERROR(MATCH(LU$33,Sheep!$R$311:$R$318,1),0)</f>
        <v>6</v>
      </c>
      <c r="LU34" s="456">
        <f>IFERROR(MATCH(LV$33,Sheep!$R$311:$R$318,1),0)</f>
        <v>6</v>
      </c>
      <c r="LV34" s="456">
        <f>IFERROR(MATCH(LW$33,Sheep!$R$311:$R$318,1),0)</f>
        <v>6</v>
      </c>
      <c r="LW34" s="456">
        <f>IFERROR(MATCH(LX$33,Sheep!$R$311:$R$318,1),0)</f>
        <v>6</v>
      </c>
      <c r="LX34" s="456">
        <f>IFERROR(MATCH(LY$33,Sheep!$R$311:$R$318,1),0)</f>
        <v>6</v>
      </c>
      <c r="LY34" s="456">
        <f>IFERROR(MATCH(LZ$33,Sheep!$R$311:$R$318,1),0)</f>
        <v>6</v>
      </c>
      <c r="LZ34" s="456">
        <f>IFERROR(MATCH(MA$33,Sheep!$R$311:$R$318,1),0)</f>
        <v>6</v>
      </c>
      <c r="MA34" s="456">
        <f>IFERROR(MATCH(MB$33,Sheep!$R$311:$R$318,1),0)</f>
        <v>6</v>
      </c>
      <c r="MB34" s="456">
        <f>IFERROR(MATCH(MC$33,Sheep!$R$311:$R$318,1),0)</f>
        <v>6</v>
      </c>
      <c r="MC34" s="456">
        <f>IFERROR(MATCH(MD$33,Sheep!$R$311:$R$318,1),0)</f>
        <v>6</v>
      </c>
      <c r="MD34" s="456">
        <f>IFERROR(MATCH(ME$33,Sheep!$R$311:$R$318,1),0)</f>
        <v>6</v>
      </c>
      <c r="ME34" s="456">
        <f>IFERROR(MATCH(MF$33,Sheep!$R$311:$R$318,1),0)</f>
        <v>6</v>
      </c>
      <c r="MF34" s="456">
        <f>IFERROR(MATCH(MG$33,Sheep!$R$311:$R$318,1),0)</f>
        <v>6</v>
      </c>
      <c r="MG34" s="456">
        <f>IFERROR(MATCH(MH$33,Sheep!$R$311:$R$318,1),0)</f>
        <v>6</v>
      </c>
      <c r="MH34" s="456">
        <f>IFERROR(MATCH(MI$33,Sheep!$R$311:$R$318,1),0)</f>
        <v>6</v>
      </c>
      <c r="MI34" s="456">
        <f>IFERROR(MATCH(MJ$33,Sheep!$R$311:$R$318,1),0)</f>
        <v>6</v>
      </c>
      <c r="MJ34" s="456">
        <f>IFERROR(MATCH(MK$33,Sheep!$R$311:$R$318,1),0)</f>
        <v>6</v>
      </c>
      <c r="MK34" s="456">
        <f>IFERROR(MATCH(ML$33,Sheep!$R$311:$R$318,1),0)</f>
        <v>6</v>
      </c>
      <c r="ML34" s="456">
        <f>IFERROR(MATCH(MM$33,Sheep!$R$311:$R$318,1),0)</f>
        <v>6</v>
      </c>
      <c r="MM34" s="456">
        <f>IFERROR(MATCH(MN$33,Sheep!$R$311:$R$318,1),0)</f>
        <v>6</v>
      </c>
      <c r="MN34" s="456">
        <f>IFERROR(MATCH(MO$33,Sheep!$R$311:$R$318,1),0)</f>
        <v>6</v>
      </c>
      <c r="MO34" s="456">
        <f>IFERROR(MATCH(MP$33,Sheep!$R$311:$R$318,1),0)</f>
        <v>6</v>
      </c>
      <c r="MP34" s="456">
        <f>IFERROR(MATCH(MQ$33,Sheep!$R$311:$R$318,1),0)</f>
        <v>6</v>
      </c>
      <c r="MQ34" s="456">
        <f>IFERROR(MATCH(MR$33,Sheep!$R$311:$R$318,1),0)</f>
        <v>6</v>
      </c>
      <c r="MR34" s="456">
        <f>IFERROR(MATCH(MS$33,Sheep!$R$311:$R$318,1),0)</f>
        <v>6</v>
      </c>
      <c r="MS34" s="456">
        <f>IFERROR(MATCH(MT$33,Sheep!$R$311:$R$318,1),0)</f>
        <v>6</v>
      </c>
      <c r="MT34" s="456">
        <f>IFERROR(MATCH(MU$33,Sheep!$R$311:$R$318,1),0)</f>
        <v>6</v>
      </c>
      <c r="MU34" s="456">
        <f>IFERROR(MATCH(MV$33,Sheep!$R$311:$R$318,1),0)</f>
        <v>6</v>
      </c>
      <c r="MV34" s="456">
        <f>IFERROR(MATCH(MW$33,Sheep!$R$311:$R$318,1),0)</f>
        <v>6</v>
      </c>
      <c r="MW34" s="456">
        <f>IFERROR(MATCH(MX$33,Sheep!$R$311:$R$318,1),0)</f>
        <v>6</v>
      </c>
      <c r="MX34" s="456">
        <f>IFERROR(MATCH(MY$33,Sheep!$R$311:$R$318,1),0)</f>
        <v>6</v>
      </c>
      <c r="MY34" s="456">
        <f>IFERROR(MATCH(MZ$33,Sheep!$R$311:$R$318,1),0)</f>
        <v>6</v>
      </c>
      <c r="MZ34" s="456">
        <f>IFERROR(MATCH(NA$33,Sheep!$R$311:$R$318,1),0)</f>
        <v>6</v>
      </c>
      <c r="NA34" s="456">
        <f>IFERROR(MATCH(NB$33,Sheep!$R$311:$R$318,1),0)</f>
        <v>6</v>
      </c>
      <c r="NB34" s="456">
        <f>IFERROR(MATCH(NC$33,Sheep!$R$311:$R$318,1),0)</f>
        <v>6</v>
      </c>
      <c r="NC34" s="456">
        <f>IFERROR(MATCH(ND$33,Sheep!$R$311:$R$318,1),0)</f>
        <v>6</v>
      </c>
      <c r="ND34" s="456">
        <f>IFERROR(MATCH(NE$33,Sheep!$R$311:$R$318,1),0)</f>
        <v>6</v>
      </c>
      <c r="NE34" s="456">
        <f>IFERROR(MATCH(NF$33,Sheep!$R$311:$R$318,1),0)</f>
        <v>6</v>
      </c>
      <c r="NF34" s="456">
        <f>IFERROR(MATCH(NG$33,Sheep!$R$311:$R$318,1),0)</f>
        <v>6</v>
      </c>
      <c r="NG34" s="456">
        <f>IFERROR(MATCH(NH$33,Sheep!$R$311:$R$318,1),0)</f>
        <v>6</v>
      </c>
      <c r="NH34" s="456">
        <f>IFERROR(MATCH(NI$33,Sheep!$R$311:$R$318,1),0)</f>
        <v>7</v>
      </c>
      <c r="NI34" s="456">
        <f>IFERROR(MATCH(NJ$33,Sheep!$R$311:$R$318,1),0)</f>
        <v>7</v>
      </c>
      <c r="NJ34" s="456">
        <f>IFERROR(MATCH(NK$33,Sheep!$R$311:$R$318,1),0)</f>
        <v>7</v>
      </c>
      <c r="NK34" s="456">
        <f>IFERROR(MATCH(NL$33,Sheep!$R$311:$R$318,1),0)</f>
        <v>7</v>
      </c>
      <c r="NL34" s="456">
        <f>IFERROR(MATCH(NM$33,Sheep!$R$311:$R$318,1),0)</f>
        <v>7</v>
      </c>
      <c r="NM34" s="456">
        <f>IFERROR(MATCH(NN$33,Sheep!$R$311:$R$318,1),0)</f>
        <v>7</v>
      </c>
      <c r="NN34" s="456">
        <f>IFERROR(MATCH(NO$33,Sheep!$R$311:$R$318,1),0)</f>
        <v>7</v>
      </c>
      <c r="NO34" s="456">
        <f>IFERROR(MATCH(NP$33,Sheep!$R$311:$R$318,1),0)</f>
        <v>7</v>
      </c>
      <c r="NP34" s="456">
        <f>IFERROR(MATCH(NQ$33,Sheep!$R$311:$R$318,1),0)</f>
        <v>7</v>
      </c>
      <c r="NQ34" s="456">
        <f>IFERROR(MATCH(NR$33,Sheep!$R$311:$R$318,1),0)</f>
        <v>7</v>
      </c>
      <c r="NR34" s="456">
        <f>IFERROR(MATCH(NS$33,Sheep!$R$311:$R$318,1),0)</f>
        <v>7</v>
      </c>
      <c r="NS34" s="456">
        <f>IFERROR(MATCH(NT$33,Sheep!$R$311:$R$318,1),0)</f>
        <v>7</v>
      </c>
      <c r="NT34" s="456">
        <f>IFERROR(MATCH(NU$33,Sheep!$R$311:$R$318,1),0)</f>
        <v>7</v>
      </c>
      <c r="NU34" s="456">
        <f>IFERROR(MATCH(NV$33,Sheep!$R$311:$R$318,1),0)</f>
        <v>7</v>
      </c>
      <c r="NV34" s="456">
        <f>IFERROR(MATCH(NW$33,Sheep!$R$311:$R$318,1),0)</f>
        <v>7</v>
      </c>
      <c r="NW34" s="456">
        <f>IFERROR(MATCH(NX$33,Sheep!$R$311:$R$318,1),0)</f>
        <v>7</v>
      </c>
      <c r="NX34" s="456">
        <f>IFERROR(MATCH(NY$33,Sheep!$R$311:$R$318,1),0)</f>
        <v>7</v>
      </c>
      <c r="NY34" s="456">
        <f>IFERROR(MATCH(NZ$33,Sheep!$R$311:$R$318,1),0)</f>
        <v>7</v>
      </c>
      <c r="NZ34" s="456">
        <f>IFERROR(MATCH(OA$33,Sheep!$R$311:$R$318,1),0)</f>
        <v>7</v>
      </c>
      <c r="OA34" s="456">
        <f>IFERROR(MATCH(OB$33,Sheep!$R$311:$R$318,1),0)</f>
        <v>7</v>
      </c>
      <c r="OB34" s="456">
        <f>IFERROR(MATCH(OC$33,Sheep!$R$311:$R$318,1),0)</f>
        <v>7</v>
      </c>
      <c r="OC34" s="456">
        <f>IFERROR(MATCH(OD$33,Sheep!$R$311:$R$318,1),0)</f>
        <v>7</v>
      </c>
      <c r="OD34" s="456">
        <f>IFERROR(MATCH(OE$33,Sheep!$R$311:$R$318,1),0)</f>
        <v>7</v>
      </c>
      <c r="OE34" s="456">
        <f>IFERROR(MATCH(OF$33,Sheep!$R$311:$R$318,1),0)</f>
        <v>7</v>
      </c>
      <c r="OF34" s="456">
        <f>IFERROR(MATCH(OG$33,Sheep!$R$311:$R$318,1),0)</f>
        <v>7</v>
      </c>
      <c r="OG34" s="456">
        <f>IFERROR(MATCH(OH$33,Sheep!$R$311:$R$318,1),0)</f>
        <v>7</v>
      </c>
      <c r="OH34" s="456">
        <f>IFERROR(MATCH(OI$33,Sheep!$R$311:$R$318,1),0)</f>
        <v>7</v>
      </c>
      <c r="OI34" s="456">
        <f>IFERROR(MATCH(OJ$33,Sheep!$R$311:$R$318,1),0)</f>
        <v>7</v>
      </c>
      <c r="OJ34" s="456">
        <f>IFERROR(MATCH(OK$33,Sheep!$R$311:$R$318,1),0)</f>
        <v>7</v>
      </c>
      <c r="OK34" s="456">
        <f>IFERROR(MATCH(OL$33,Sheep!$R$311:$R$318,1),0)</f>
        <v>7</v>
      </c>
      <c r="OL34" s="456">
        <f>IFERROR(MATCH(OM$33,Sheep!$R$311:$R$318,1),0)</f>
        <v>7</v>
      </c>
      <c r="OM34" s="456">
        <f>IFERROR(MATCH(ON$33,Sheep!$R$311:$R$318,1),0)</f>
        <v>7</v>
      </c>
      <c r="ON34" s="456">
        <f>IFERROR(MATCH(OO$33,Sheep!$R$311:$R$318,1),0)</f>
        <v>7</v>
      </c>
      <c r="OO34" s="456">
        <f>IFERROR(MATCH(OP$33,Sheep!$R$311:$R$318,1),0)</f>
        <v>7</v>
      </c>
      <c r="OP34" s="456">
        <f>IFERROR(MATCH(OQ$33,Sheep!$R$311:$R$318,1),0)</f>
        <v>7</v>
      </c>
      <c r="OQ34" s="456">
        <f>IFERROR(MATCH(OR$33,Sheep!$R$311:$R$318,1),0)</f>
        <v>7</v>
      </c>
      <c r="OR34" s="456">
        <f>IFERROR(MATCH(OS$33,Sheep!$R$311:$R$318,1),0)</f>
        <v>7</v>
      </c>
      <c r="OS34" s="456">
        <f>IFERROR(MATCH(OT$33,Sheep!$R$311:$R$318,1),0)</f>
        <v>7</v>
      </c>
      <c r="OT34" s="456">
        <f>IFERROR(MATCH(OU$33,Sheep!$R$311:$R$318,1),0)</f>
        <v>7</v>
      </c>
      <c r="OU34" s="456">
        <f>IFERROR(MATCH(OV$33,Sheep!$R$311:$R$318,1),0)</f>
        <v>7</v>
      </c>
      <c r="OV34" s="456">
        <f>IFERROR(MATCH(OW$33,Sheep!$R$311:$R$318,1),0)</f>
        <v>7</v>
      </c>
      <c r="OW34" s="456">
        <f>IFERROR(MATCH(OX$33,Sheep!$R$311:$R$318,1),0)</f>
        <v>7</v>
      </c>
      <c r="OX34" s="456">
        <f>IFERROR(MATCH(OY$33,Sheep!$R$311:$R$318,1),0)</f>
        <v>7</v>
      </c>
      <c r="OY34" s="456">
        <f>IFERROR(MATCH(OZ$33,Sheep!$R$311:$R$318,1),0)</f>
        <v>7</v>
      </c>
      <c r="OZ34" s="456">
        <f>IFERROR(MATCH(PA$33,Sheep!$R$311:$R$318,1),0)</f>
        <v>7</v>
      </c>
      <c r="PA34" s="456">
        <f>IFERROR(MATCH(PB$33,Sheep!$R$311:$R$318,1),0)</f>
        <v>7</v>
      </c>
      <c r="PB34" s="456">
        <f>IFERROR(MATCH(PC$33,Sheep!$R$311:$R$318,1),0)</f>
        <v>7</v>
      </c>
      <c r="PC34" s="456">
        <f>IFERROR(MATCH(PD$33,Sheep!$R$311:$R$318,1),0)</f>
        <v>7</v>
      </c>
      <c r="PD34" s="456">
        <f>IFERROR(MATCH(PE$33,Sheep!$R$311:$R$318,1),0)</f>
        <v>7</v>
      </c>
      <c r="PE34" s="456">
        <f>IFERROR(MATCH(PF$33,Sheep!$R$311:$R$318,1),0)</f>
        <v>7</v>
      </c>
      <c r="PF34" s="456">
        <f>IFERROR(MATCH(PG$33,Sheep!$R$311:$R$318,1),0)</f>
        <v>7</v>
      </c>
      <c r="PG34" s="456">
        <f>IFERROR(MATCH(PH$33,Sheep!$R$311:$R$318,1),0)</f>
        <v>7</v>
      </c>
      <c r="PH34" s="456">
        <f>IFERROR(MATCH(PI$33,Sheep!$R$311:$R$318,1),0)</f>
        <v>8</v>
      </c>
      <c r="PI34" s="456">
        <f>IFERROR(MATCH(PJ$33,Sheep!$R$311:$R$318,1),0)</f>
        <v>8</v>
      </c>
      <c r="PJ34" s="456">
        <f>IFERROR(MATCH(PK$33,Sheep!$R$311:$R$318,1),0)</f>
        <v>8</v>
      </c>
      <c r="PK34" s="456">
        <f>IFERROR(MATCH(PL$33,Sheep!$R$311:$R$318,1),0)</f>
        <v>8</v>
      </c>
      <c r="PL34" s="456">
        <f>IFERROR(MATCH(PM$33,Sheep!$R$311:$R$318,1),0)</f>
        <v>8</v>
      </c>
      <c r="PM34" s="456">
        <f>IFERROR(MATCH(PN$33,Sheep!$R$311:$R$318,1),0)</f>
        <v>8</v>
      </c>
      <c r="PN34" s="456">
        <f>IFERROR(MATCH(PO$33,Sheep!$R$311:$R$318,1),0)</f>
        <v>8</v>
      </c>
      <c r="PO34" s="456">
        <f>IFERROR(MATCH(PP$33,Sheep!$R$311:$R$318,1),0)</f>
        <v>8</v>
      </c>
      <c r="PP34" s="456">
        <f>IFERROR(MATCH(PQ$33,Sheep!$R$311:$R$318,1),0)</f>
        <v>8</v>
      </c>
      <c r="PQ34" s="456">
        <f>IFERROR(MATCH(PR$33,Sheep!$R$311:$R$318,1),0)</f>
        <v>8</v>
      </c>
      <c r="PR34" s="456">
        <f>IFERROR(MATCH(PS$33,Sheep!$R$311:$R$318,1),0)</f>
        <v>8</v>
      </c>
      <c r="PS34" s="456">
        <f>IFERROR(MATCH(PT$33,Sheep!$R$311:$R$318,1),0)</f>
        <v>8</v>
      </c>
      <c r="PT34" s="456">
        <f>IFERROR(MATCH(PU$33,Sheep!$R$311:$R$318,1),0)</f>
        <v>8</v>
      </c>
      <c r="PU34" s="456">
        <f>IFERROR(MATCH(PV$33,Sheep!$R$311:$R$318,1),0)</f>
        <v>8</v>
      </c>
      <c r="PV34" s="456">
        <f>IFERROR(MATCH(PW$33,Sheep!$R$311:$R$318,1),0)</f>
        <v>8</v>
      </c>
      <c r="PW34" s="456">
        <f>IFERROR(MATCH(PX$33,Sheep!$R$311:$R$318,1),0)</f>
        <v>8</v>
      </c>
      <c r="PX34" s="456">
        <f>IFERROR(MATCH(PY$33,Sheep!$R$311:$R$318,1),0)</f>
        <v>8</v>
      </c>
      <c r="PY34" s="456">
        <f>IFERROR(MATCH(PZ$33,Sheep!$R$311:$R$318,1),0)</f>
        <v>8</v>
      </c>
      <c r="PZ34" s="456">
        <f>IFERROR(MATCH(QA$33,Sheep!$R$311:$R$318,1),0)</f>
        <v>8</v>
      </c>
      <c r="QA34" s="456">
        <f>IFERROR(MATCH(QB$33,Sheep!$R$311:$R$318,1),0)</f>
        <v>8</v>
      </c>
      <c r="QB34" s="456">
        <f>IFERROR(MATCH(QC$33,Sheep!$R$311:$R$318,1),0)</f>
        <v>8</v>
      </c>
      <c r="QC34" s="456">
        <f>IFERROR(MATCH(QD$33,Sheep!$R$311:$R$318,1),0)</f>
        <v>8</v>
      </c>
      <c r="QD34" s="456">
        <f>IFERROR(MATCH(QE$33,Sheep!$R$311:$R$318,1),0)</f>
        <v>8</v>
      </c>
      <c r="QE34" s="456">
        <f>IFERROR(MATCH(QF$33,Sheep!$R$311:$R$318,1),0)</f>
        <v>8</v>
      </c>
      <c r="QF34" s="456">
        <f>IFERROR(MATCH(QG$33,Sheep!$R$311:$R$318,1),0)</f>
        <v>8</v>
      </c>
      <c r="QG34" s="456">
        <f>IFERROR(MATCH(QH$33,Sheep!$R$311:$R$318,1),0)</f>
        <v>8</v>
      </c>
      <c r="QH34" s="456">
        <f>IFERROR(MATCH(QI$33,Sheep!$R$311:$R$318,1),0)</f>
        <v>8</v>
      </c>
      <c r="QI34" s="456">
        <f>IFERROR(MATCH(QJ$33,Sheep!$R$311:$R$318,1),0)</f>
        <v>8</v>
      </c>
      <c r="QJ34" s="456">
        <f>IFERROR(MATCH(QK$33,Sheep!$R$311:$R$318,1),0)</f>
        <v>8</v>
      </c>
      <c r="QK34" s="456">
        <f>IFERROR(MATCH(QL$33,Sheep!$R$311:$R$318,1),0)</f>
        <v>8</v>
      </c>
      <c r="QL34" s="456">
        <f>IFERROR(MATCH(QM$33,Sheep!$R$311:$R$318,1),0)</f>
        <v>8</v>
      </c>
      <c r="QM34" s="456">
        <f>IFERROR(MATCH(QN$33,Sheep!$R$311:$R$318,1),0)</f>
        <v>8</v>
      </c>
      <c r="QN34" s="456">
        <f>IFERROR(MATCH(QO$33,Sheep!$R$311:$R$318,1),0)</f>
        <v>8</v>
      </c>
      <c r="QO34" s="456">
        <f>IFERROR(MATCH(QP$33,Sheep!$R$311:$R$318,1),0)</f>
        <v>8</v>
      </c>
      <c r="QP34" s="456">
        <f>IFERROR(MATCH(QQ$33,Sheep!$R$311:$R$318,1),0)</f>
        <v>8</v>
      </c>
      <c r="QQ34" s="456">
        <f>IFERROR(MATCH(QR$33,Sheep!$R$311:$R$318,1),0)</f>
        <v>8</v>
      </c>
      <c r="QR34" s="456">
        <f>IFERROR(MATCH(QS$33,Sheep!$R$311:$R$318,1),0)</f>
        <v>8</v>
      </c>
      <c r="QS34" s="456">
        <f>IFERROR(MATCH(QT$33,Sheep!$R$311:$R$318,1),0)</f>
        <v>8</v>
      </c>
      <c r="QT34" s="456">
        <f>IFERROR(MATCH(QU$33,Sheep!$R$311:$R$318,1),0)</f>
        <v>8</v>
      </c>
      <c r="QU34" s="456">
        <f>IFERROR(MATCH(QV$33,Sheep!$R$311:$R$318,1),0)</f>
        <v>8</v>
      </c>
      <c r="QV34" s="456">
        <f>IFERROR(MATCH(QW$33,Sheep!$R$311:$R$318,1),0)</f>
        <v>8</v>
      </c>
      <c r="QW34" s="456">
        <f>IFERROR(MATCH(QX$33,Sheep!$R$311:$R$318,1),0)</f>
        <v>8</v>
      </c>
      <c r="QX34" s="456">
        <f>IFERROR(MATCH(QY$33,Sheep!$R$311:$R$318,1),0)</f>
        <v>8</v>
      </c>
      <c r="QY34" s="456">
        <f>IFERROR(MATCH(QZ$33,Sheep!$R$311:$R$318,1),0)</f>
        <v>8</v>
      </c>
      <c r="QZ34" s="456">
        <f>IFERROR(MATCH(RA$33,Sheep!$R$311:$R$318,1),0)</f>
        <v>8</v>
      </c>
      <c r="RA34" s="456">
        <f>IFERROR(MATCH(RB$33,Sheep!$R$311:$R$318,1),0)</f>
        <v>8</v>
      </c>
      <c r="RB34" s="456">
        <f>IFERROR(MATCH(RC$33,Sheep!$R$311:$R$318,1),0)</f>
        <v>8</v>
      </c>
      <c r="RC34" s="456">
        <f>IFERROR(MATCH(RD$33,Sheep!$R$311:$R$318,1),0)</f>
        <v>8</v>
      </c>
      <c r="RD34" s="456">
        <f>IFERROR(MATCH(RE$33,Sheep!$R$311:$R$318,1),0)</f>
        <v>8</v>
      </c>
      <c r="RE34" s="456">
        <f>IFERROR(MATCH(RF$33,Sheep!$R$311:$R$318,1),0)</f>
        <v>8</v>
      </c>
      <c r="RF34" s="456">
        <f>IFERROR(MATCH(RG$33,Sheep!$R$311:$R$318,1),0)</f>
        <v>8</v>
      </c>
      <c r="RG34" s="456">
        <f>IFERROR(MATCH(RH$33,Sheep!$R$311:$R$318,1),0)</f>
        <v>8</v>
      </c>
      <c r="RH34" s="456">
        <f>IFERROR(MATCH(RI$33,Sheep!$R$311:$R$318,1),0)</f>
        <v>8</v>
      </c>
      <c r="RI34" s="456">
        <f>IFERROR(MATCH(RJ$33,Sheep!$R$311:$R$318,1),0)</f>
        <v>8</v>
      </c>
      <c r="RJ34" s="456">
        <f>IFERROR(MATCH(RK$33,Sheep!$R$311:$R$318,1),0)</f>
        <v>8</v>
      </c>
      <c r="RK34" s="456">
        <f>IFERROR(MATCH(RL$33,Sheep!$R$311:$R$318,1),0)</f>
        <v>8</v>
      </c>
      <c r="RL34" s="456">
        <f>IFERROR(MATCH(RM$33,Sheep!$R$311:$R$318,1),0)</f>
        <v>8</v>
      </c>
      <c r="RM34" s="456">
        <f>IFERROR(MATCH(RN$33,Sheep!$R$311:$R$318,1),0)</f>
        <v>8</v>
      </c>
      <c r="RN34" s="456">
        <f>IFERROR(MATCH(RO$33,Sheep!$R$311:$R$318,1),0)</f>
        <v>8</v>
      </c>
      <c r="RO34" s="456">
        <f>IFERROR(MATCH(RP$33,Sheep!$R$311:$R$318,1),0)</f>
        <v>8</v>
      </c>
      <c r="RP34" s="456">
        <f>IFERROR(MATCH(RQ$33,Sheep!$R$311:$R$318,1),0)</f>
        <v>8</v>
      </c>
      <c r="RQ34" s="456">
        <f>IFERROR(MATCH(RR$33,Sheep!$R$311:$R$318,1),0)</f>
        <v>8</v>
      </c>
      <c r="RR34" s="456">
        <f>IFERROR(MATCH(RS$33,Sheep!$R$311:$R$318,1),0)</f>
        <v>8</v>
      </c>
      <c r="RS34" s="456">
        <f>IFERROR(MATCH(RT$33,Sheep!$R$311:$R$318,1),0)</f>
        <v>8</v>
      </c>
      <c r="RT34" s="456">
        <f>IFERROR(MATCH(RU$33,Sheep!$R$311:$R$318,1),0)</f>
        <v>8</v>
      </c>
      <c r="RU34" s="456">
        <f>IFERROR(MATCH(RV$33,Sheep!$R$311:$R$318,1),0)</f>
        <v>8</v>
      </c>
      <c r="RV34" s="456">
        <f>IFERROR(MATCH(RW$33,Sheep!$R$311:$R$318,1),0)</f>
        <v>8</v>
      </c>
      <c r="RW34" s="456">
        <f>IFERROR(MATCH(RX$33,Sheep!$R$311:$R$318,1),0)</f>
        <v>8</v>
      </c>
      <c r="RX34" s="456">
        <f>IFERROR(MATCH(RY$33,Sheep!$R$311:$R$318,1),0)</f>
        <v>8</v>
      </c>
      <c r="RY34" s="456">
        <f>IFERROR(MATCH(RZ$33,Sheep!$R$311:$R$318,1),0)</f>
        <v>8</v>
      </c>
      <c r="RZ34" s="456">
        <f>IFERROR(MATCH(SA$33,Sheep!$R$311:$R$318,1),0)</f>
        <v>8</v>
      </c>
      <c r="SA34" s="456">
        <f>IFERROR(MATCH(SB$33,Sheep!$R$311:$R$318,1),0)</f>
        <v>8</v>
      </c>
      <c r="SB34" s="456">
        <f>IFERROR(MATCH(SC$33,Sheep!$R$311:$R$318,1),0)</f>
        <v>8</v>
      </c>
      <c r="SC34" s="456">
        <f>IFERROR(MATCH(SD$33,Sheep!$R$311:$R$318,1),0)</f>
        <v>8</v>
      </c>
      <c r="SD34" s="456">
        <f>IFERROR(MATCH(SE$33,Sheep!$R$311:$R$318,1),0)</f>
        <v>8</v>
      </c>
      <c r="SE34" s="456">
        <f>IFERROR(MATCH(SF$33,Sheep!$R$311:$R$318,1),0)</f>
        <v>8</v>
      </c>
      <c r="SF34" s="456">
        <f>IFERROR(MATCH(SG$33,Sheep!$R$311:$R$318,1),0)</f>
        <v>8</v>
      </c>
      <c r="SG34" s="456">
        <f>IFERROR(MATCH(SH$33,Sheep!$R$311:$R$318,1),0)</f>
        <v>8</v>
      </c>
      <c r="SH34" s="456">
        <f>IFERROR(MATCH(SI$33,Sheep!$R$311:$R$318,1),0)</f>
        <v>8</v>
      </c>
      <c r="SI34" s="456">
        <f>IFERROR(MATCH(SJ$33,Sheep!$R$311:$R$318,1),0)</f>
        <v>0</v>
      </c>
      <c r="SJ34" s="260"/>
      <c r="SK34" s="262"/>
      <c r="SL34" s="250"/>
      <c r="SM34" s="250"/>
      <c r="SN34" s="250"/>
    </row>
    <row r="35" spans="1:508" hidden="1" outlineLevel="3" x14ac:dyDescent="0.25">
      <c r="A35" s="250"/>
      <c r="B35" s="259"/>
      <c r="C35" s="444">
        <f>INT($C$29)+3</f>
        <v>4</v>
      </c>
      <c r="D35" s="260"/>
      <c r="E35" s="330"/>
      <c r="F35" s="330"/>
      <c r="G35" s="260"/>
      <c r="H35" s="274"/>
      <c r="I35" s="274"/>
      <c r="J35" s="455" t="s">
        <v>701</v>
      </c>
      <c r="K35" s="493">
        <f>IFERROR(INDEX(Sheep!$R$311:$R$318,K34,1),0)</f>
        <v>0</v>
      </c>
      <c r="L35" s="493">
        <f>IFERROR(INDEX(Sheep!$R$311:$R$318,L34,1),0)</f>
        <v>0</v>
      </c>
      <c r="M35" s="493">
        <f>IFERROR(INDEX(Sheep!$R$311:$R$318,M34,1),0)</f>
        <v>0</v>
      </c>
      <c r="N35" s="493">
        <f>IFERROR(INDEX(Sheep!$R$311:$R$318,N34,1),0)</f>
        <v>0</v>
      </c>
      <c r="O35" s="493">
        <f>IFERROR(INDEX(Sheep!$R$311:$R$318,O34,1),0)</f>
        <v>0</v>
      </c>
      <c r="P35" s="493">
        <f>IFERROR(INDEX(Sheep!$R$311:$R$318,P34,1),0)</f>
        <v>0</v>
      </c>
      <c r="Q35" s="493">
        <f>IFERROR(INDEX(Sheep!$R$311:$R$318,Q34,1),0)</f>
        <v>0</v>
      </c>
      <c r="R35" s="493">
        <f>IFERROR(INDEX(Sheep!$R$311:$R$318,R34,1),0)</f>
        <v>0</v>
      </c>
      <c r="S35" s="493">
        <f>IFERROR(INDEX(Sheep!$R$311:$R$318,S34,1),0)</f>
        <v>0</v>
      </c>
      <c r="T35" s="493">
        <f>IFERROR(INDEX(Sheep!$R$311:$R$318,T34,1),0)</f>
        <v>0</v>
      </c>
      <c r="U35" s="493">
        <f>IFERROR(INDEX(Sheep!$R$311:$R$318,U34,1),0)</f>
        <v>0</v>
      </c>
      <c r="V35" s="493">
        <f>IFERROR(INDEX(Sheep!$R$311:$R$318,V34,1),0)</f>
        <v>0</v>
      </c>
      <c r="W35" s="493">
        <f>IFERROR(INDEX(Sheep!$R$311:$R$318,W34,1),0)</f>
        <v>0</v>
      </c>
      <c r="X35" s="493">
        <f>IFERROR(INDEX(Sheep!$R$311:$R$318,X34,1),0)</f>
        <v>0</v>
      </c>
      <c r="Y35" s="493">
        <f>IFERROR(INDEX(Sheep!$R$311:$R$318,Y34,1),0)</f>
        <v>0</v>
      </c>
      <c r="Z35" s="493">
        <f>IFERROR(INDEX(Sheep!$R$311:$R$318,Z34,1),0)</f>
        <v>0</v>
      </c>
      <c r="AA35" s="493">
        <f>IFERROR(INDEX(Sheep!$R$311:$R$318,AA34,1),0)</f>
        <v>0</v>
      </c>
      <c r="AB35" s="493">
        <f>IFERROR(INDEX(Sheep!$R$311:$R$318,AB34,1),0)</f>
        <v>0</v>
      </c>
      <c r="AC35" s="493">
        <f>IFERROR(INDEX(Sheep!$R$311:$R$318,AC34,1),0)</f>
        <v>0</v>
      </c>
      <c r="AD35" s="493">
        <f>IFERROR(INDEX(Sheep!$R$311:$R$318,AD34,1),0)</f>
        <v>0</v>
      </c>
      <c r="AE35" s="493">
        <f>IFERROR(INDEX(Sheep!$R$311:$R$318,AE34,1),0)</f>
        <v>0</v>
      </c>
      <c r="AF35" s="493">
        <f>IFERROR(INDEX(Sheep!$R$311:$R$318,AF34,1),0)</f>
        <v>0</v>
      </c>
      <c r="AG35" s="493">
        <f>IFERROR(INDEX(Sheep!$R$311:$R$318,AG34,1),0)</f>
        <v>0</v>
      </c>
      <c r="AH35" s="493">
        <f>IFERROR(INDEX(Sheep!$R$311:$R$318,AH34,1),0)</f>
        <v>0</v>
      </c>
      <c r="AI35" s="493">
        <f>IFERROR(INDEX(Sheep!$R$311:$R$318,AI34,1),0)</f>
        <v>0</v>
      </c>
      <c r="AJ35" s="493">
        <f>IFERROR(INDEX(Sheep!$R$311:$R$318,AJ34,1),0)</f>
        <v>0</v>
      </c>
      <c r="AK35" s="493">
        <f>IFERROR(INDEX(Sheep!$R$311:$R$318,AK34,1),0)</f>
        <v>0</v>
      </c>
      <c r="AL35" s="493">
        <f>IFERROR(INDEX(Sheep!$R$311:$R$318,AL34,1),0)</f>
        <v>0</v>
      </c>
      <c r="AM35" s="493">
        <f>IFERROR(INDEX(Sheep!$R$311:$R$318,AM34,1),0)</f>
        <v>0</v>
      </c>
      <c r="AN35" s="493">
        <f>IFERROR(INDEX(Sheep!$R$311:$R$318,AN34,1),0)</f>
        <v>0</v>
      </c>
      <c r="AO35" s="493">
        <f>IFERROR(INDEX(Sheep!$R$311:$R$318,AO34,1),0)</f>
        <v>0</v>
      </c>
      <c r="AP35" s="493">
        <f>IFERROR(INDEX(Sheep!$R$311:$R$318,AP34,1),0)</f>
        <v>0</v>
      </c>
      <c r="AQ35" s="493">
        <f>IFERROR(INDEX(Sheep!$R$311:$R$318,AQ34,1),0)</f>
        <v>0</v>
      </c>
      <c r="AR35" s="493">
        <f>IFERROR(INDEX(Sheep!$R$311:$R$318,AR34,1),0)</f>
        <v>0</v>
      </c>
      <c r="AS35" s="493">
        <f>IFERROR(INDEX(Sheep!$R$311:$R$318,AS34,1),0)</f>
        <v>0</v>
      </c>
      <c r="AT35" s="493">
        <f>IFERROR(INDEX(Sheep!$R$311:$R$318,AT34,1),0)</f>
        <v>0</v>
      </c>
      <c r="AU35" s="493">
        <f>IFERROR(INDEX(Sheep!$R$311:$R$318,AU34,1),0)</f>
        <v>0</v>
      </c>
      <c r="AV35" s="493">
        <f>IFERROR(INDEX(Sheep!$R$311:$R$318,AV34,1),0)</f>
        <v>0</v>
      </c>
      <c r="AW35" s="493">
        <f>IFERROR(INDEX(Sheep!$R$311:$R$318,AW34,1),0)</f>
        <v>0</v>
      </c>
      <c r="AX35" s="493">
        <f>IFERROR(INDEX(Sheep!$R$311:$R$318,AX34,1),0)</f>
        <v>0</v>
      </c>
      <c r="AY35" s="493">
        <f>IFERROR(INDEX(Sheep!$R$311:$R$318,AY34,1),0)</f>
        <v>0</v>
      </c>
      <c r="AZ35" s="493">
        <f>IFERROR(INDEX(Sheep!$R$311:$R$318,AZ34,1),0)</f>
        <v>0</v>
      </c>
      <c r="BA35" s="493">
        <f>IFERROR(INDEX(Sheep!$R$311:$R$318,BA34,1),0)</f>
        <v>0</v>
      </c>
      <c r="BB35" s="493">
        <f>IFERROR(INDEX(Sheep!$R$311:$R$318,BB34,1),0)</f>
        <v>0</v>
      </c>
      <c r="BC35" s="493">
        <f>IFERROR(INDEX(Sheep!$R$311:$R$318,BC34,1),0)</f>
        <v>0</v>
      </c>
      <c r="BD35" s="493">
        <f>IFERROR(INDEX(Sheep!$R$311:$R$318,BD34,1),0)</f>
        <v>0</v>
      </c>
      <c r="BE35" s="493">
        <f>IFERROR(INDEX(Sheep!$R$311:$R$318,BE34,1),0)</f>
        <v>0</v>
      </c>
      <c r="BF35" s="493">
        <f>IFERROR(INDEX(Sheep!$R$311:$R$318,BF34,1),0)</f>
        <v>0</v>
      </c>
      <c r="BG35" s="493">
        <f>IFERROR(INDEX(Sheep!$R$311:$R$318,BG34,1),0)</f>
        <v>0</v>
      </c>
      <c r="BH35" s="493">
        <f>IFERROR(INDEX(Sheep!$R$311:$R$318,BH34,1),0)</f>
        <v>43816</v>
      </c>
      <c r="BI35" s="493">
        <f>IFERROR(INDEX(Sheep!$R$311:$R$318,BI34,1),0)</f>
        <v>43816</v>
      </c>
      <c r="BJ35" s="493">
        <f>IFERROR(INDEX(Sheep!$R$311:$R$318,BJ34,1),0)</f>
        <v>43816</v>
      </c>
      <c r="BK35" s="493">
        <f>IFERROR(INDEX(Sheep!$R$311:$R$318,BK34,1),0)</f>
        <v>43816</v>
      </c>
      <c r="BL35" s="493">
        <f>IFERROR(INDEX(Sheep!$R$311:$R$318,BL34,1),0)</f>
        <v>43816</v>
      </c>
      <c r="BM35" s="493">
        <f>IFERROR(INDEX(Sheep!$R$311:$R$318,BM34,1),0)</f>
        <v>43816</v>
      </c>
      <c r="BN35" s="493">
        <f>IFERROR(INDEX(Sheep!$R$311:$R$318,BN34,1),0)</f>
        <v>43816</v>
      </c>
      <c r="BO35" s="493">
        <f>IFERROR(INDEX(Sheep!$R$311:$R$318,BO34,1),0)</f>
        <v>43816</v>
      </c>
      <c r="BP35" s="493">
        <f>IFERROR(INDEX(Sheep!$R$311:$R$318,BP34,1),0)</f>
        <v>43816</v>
      </c>
      <c r="BQ35" s="493">
        <f>IFERROR(INDEX(Sheep!$R$311:$R$318,BQ34,1),0)</f>
        <v>43816</v>
      </c>
      <c r="BR35" s="493">
        <f>IFERROR(INDEX(Sheep!$R$311:$R$318,BR34,1),0)</f>
        <v>43816</v>
      </c>
      <c r="BS35" s="493">
        <f>IFERROR(INDEX(Sheep!$R$311:$R$318,BS34,1),0)</f>
        <v>43816</v>
      </c>
      <c r="BT35" s="493">
        <f>IFERROR(INDEX(Sheep!$R$311:$R$318,BT34,1),0)</f>
        <v>43816</v>
      </c>
      <c r="BU35" s="493">
        <f>IFERROR(INDEX(Sheep!$R$311:$R$318,BU34,1),0)</f>
        <v>43816</v>
      </c>
      <c r="BV35" s="493">
        <f>IFERROR(INDEX(Sheep!$R$311:$R$318,BV34,1),0)</f>
        <v>43816</v>
      </c>
      <c r="BW35" s="493">
        <f>IFERROR(INDEX(Sheep!$R$311:$R$318,BW34,1),0)</f>
        <v>43816</v>
      </c>
      <c r="BX35" s="493">
        <f>IFERROR(INDEX(Sheep!$R$311:$R$318,BX34,1),0)</f>
        <v>43816</v>
      </c>
      <c r="BY35" s="493">
        <f>IFERROR(INDEX(Sheep!$R$311:$R$318,BY34,1),0)</f>
        <v>43816</v>
      </c>
      <c r="BZ35" s="493">
        <f>IFERROR(INDEX(Sheep!$R$311:$R$318,BZ34,1),0)</f>
        <v>43816</v>
      </c>
      <c r="CA35" s="493">
        <f>IFERROR(INDEX(Sheep!$R$311:$R$318,CA34,1),0)</f>
        <v>43816</v>
      </c>
      <c r="CB35" s="493">
        <f>IFERROR(INDEX(Sheep!$R$311:$R$318,CB34,1),0)</f>
        <v>43816</v>
      </c>
      <c r="CC35" s="493">
        <f>IFERROR(INDEX(Sheep!$R$311:$R$318,CC34,1),0)</f>
        <v>43816</v>
      </c>
      <c r="CD35" s="493">
        <f>IFERROR(INDEX(Sheep!$R$311:$R$318,CD34,1),0)</f>
        <v>43816</v>
      </c>
      <c r="CE35" s="493">
        <f>IFERROR(INDEX(Sheep!$R$311:$R$318,CE34,1),0)</f>
        <v>43816</v>
      </c>
      <c r="CF35" s="493">
        <f>IFERROR(INDEX(Sheep!$R$311:$R$318,CF34,1),0)</f>
        <v>43816</v>
      </c>
      <c r="CG35" s="493">
        <f>IFERROR(INDEX(Sheep!$R$311:$R$318,CG34,1),0)</f>
        <v>43816</v>
      </c>
      <c r="CH35" s="493">
        <f>IFERROR(INDEX(Sheep!$R$311:$R$318,CH34,1),0)</f>
        <v>43816</v>
      </c>
      <c r="CI35" s="493">
        <f>IFERROR(INDEX(Sheep!$R$311:$R$318,CI34,1),0)</f>
        <v>43816</v>
      </c>
      <c r="CJ35" s="493">
        <f>IFERROR(INDEX(Sheep!$R$311:$R$318,CJ34,1),0)</f>
        <v>43816</v>
      </c>
      <c r="CK35" s="493">
        <f>IFERROR(INDEX(Sheep!$R$311:$R$318,CK34,1),0)</f>
        <v>43816</v>
      </c>
      <c r="CL35" s="493">
        <f>IFERROR(INDEX(Sheep!$R$311:$R$318,CL34,1),0)</f>
        <v>43816</v>
      </c>
      <c r="CM35" s="493">
        <f>IFERROR(INDEX(Sheep!$R$311:$R$318,CM34,1),0)</f>
        <v>43816</v>
      </c>
      <c r="CN35" s="493">
        <f>IFERROR(INDEX(Sheep!$R$311:$R$318,CN34,1),0)</f>
        <v>43816</v>
      </c>
      <c r="CO35" s="493">
        <f>IFERROR(INDEX(Sheep!$R$311:$R$318,CO34,1),0)</f>
        <v>43816</v>
      </c>
      <c r="CP35" s="493">
        <f>IFERROR(INDEX(Sheep!$R$311:$R$318,CP34,1),0)</f>
        <v>43816</v>
      </c>
      <c r="CQ35" s="493">
        <f>IFERROR(INDEX(Sheep!$R$311:$R$318,CQ34,1),0)</f>
        <v>43816</v>
      </c>
      <c r="CR35" s="493">
        <f>IFERROR(INDEX(Sheep!$R$311:$R$318,CR34,1),0)</f>
        <v>43816</v>
      </c>
      <c r="CS35" s="493">
        <f>IFERROR(INDEX(Sheep!$R$311:$R$318,CS34,1),0)</f>
        <v>43816</v>
      </c>
      <c r="CT35" s="493">
        <f>IFERROR(INDEX(Sheep!$R$311:$R$318,CT34,1),0)</f>
        <v>43816</v>
      </c>
      <c r="CU35" s="493">
        <f>IFERROR(INDEX(Sheep!$R$311:$R$318,CU34,1),0)</f>
        <v>43816</v>
      </c>
      <c r="CV35" s="493">
        <f>IFERROR(INDEX(Sheep!$R$311:$R$318,CV34,1),0)</f>
        <v>43816</v>
      </c>
      <c r="CW35" s="493">
        <f>IFERROR(INDEX(Sheep!$R$311:$R$318,CW34,1),0)</f>
        <v>43816</v>
      </c>
      <c r="CX35" s="493">
        <f>IFERROR(INDEX(Sheep!$R$311:$R$318,CX34,1),0)</f>
        <v>43816</v>
      </c>
      <c r="CY35" s="493">
        <f>IFERROR(INDEX(Sheep!$R$311:$R$318,CY34,1),0)</f>
        <v>43816</v>
      </c>
      <c r="CZ35" s="493">
        <f>IFERROR(INDEX(Sheep!$R$311:$R$318,CZ34,1),0)</f>
        <v>43816</v>
      </c>
      <c r="DA35" s="493">
        <f>IFERROR(INDEX(Sheep!$R$311:$R$318,DA34,1),0)</f>
        <v>43816</v>
      </c>
      <c r="DB35" s="493">
        <f>IFERROR(INDEX(Sheep!$R$311:$R$318,DB34,1),0)</f>
        <v>43816</v>
      </c>
      <c r="DC35" s="493">
        <f>IFERROR(INDEX(Sheep!$R$311:$R$318,DC34,1),0)</f>
        <v>43816</v>
      </c>
      <c r="DD35" s="493">
        <f>IFERROR(INDEX(Sheep!$R$311:$R$318,DD34,1),0)</f>
        <v>43816</v>
      </c>
      <c r="DE35" s="493">
        <f>IFERROR(INDEX(Sheep!$R$311:$R$318,DE34,1),0)</f>
        <v>43816</v>
      </c>
      <c r="DF35" s="493">
        <f>IFERROR(INDEX(Sheep!$R$311:$R$318,DF34,1),0)</f>
        <v>43816</v>
      </c>
      <c r="DG35" s="493">
        <f>IFERROR(INDEX(Sheep!$R$311:$R$318,DG34,1),0)</f>
        <v>43816</v>
      </c>
      <c r="DH35" s="493">
        <f>IFERROR(INDEX(Sheep!$R$311:$R$318,DH34,1),0)</f>
        <v>44181</v>
      </c>
      <c r="DI35" s="493">
        <f>IFERROR(INDEX(Sheep!$R$311:$R$318,DI34,1),0)</f>
        <v>44181</v>
      </c>
      <c r="DJ35" s="493">
        <f>IFERROR(INDEX(Sheep!$R$311:$R$318,DJ34,1),0)</f>
        <v>44181</v>
      </c>
      <c r="DK35" s="493">
        <f>IFERROR(INDEX(Sheep!$R$311:$R$318,DK34,1),0)</f>
        <v>44181</v>
      </c>
      <c r="DL35" s="493">
        <f>IFERROR(INDEX(Sheep!$R$311:$R$318,DL34,1),0)</f>
        <v>44181</v>
      </c>
      <c r="DM35" s="493">
        <f>IFERROR(INDEX(Sheep!$R$311:$R$318,DM34,1),0)</f>
        <v>44181</v>
      </c>
      <c r="DN35" s="493">
        <f>IFERROR(INDEX(Sheep!$R$311:$R$318,DN34,1),0)</f>
        <v>44181</v>
      </c>
      <c r="DO35" s="493">
        <f>IFERROR(INDEX(Sheep!$R$311:$R$318,DO34,1),0)</f>
        <v>44181</v>
      </c>
      <c r="DP35" s="493">
        <f>IFERROR(INDEX(Sheep!$R$311:$R$318,DP34,1),0)</f>
        <v>44181</v>
      </c>
      <c r="DQ35" s="493">
        <f>IFERROR(INDEX(Sheep!$R$311:$R$318,DQ34,1),0)</f>
        <v>44181</v>
      </c>
      <c r="DR35" s="493">
        <f>IFERROR(INDEX(Sheep!$R$311:$R$318,DR34,1),0)</f>
        <v>44181</v>
      </c>
      <c r="DS35" s="493">
        <f>IFERROR(INDEX(Sheep!$R$311:$R$318,DS34,1),0)</f>
        <v>44181</v>
      </c>
      <c r="DT35" s="493">
        <f>IFERROR(INDEX(Sheep!$R$311:$R$318,DT34,1),0)</f>
        <v>44181</v>
      </c>
      <c r="DU35" s="493">
        <f>IFERROR(INDEX(Sheep!$R$311:$R$318,DU34,1),0)</f>
        <v>44181</v>
      </c>
      <c r="DV35" s="493">
        <f>IFERROR(INDEX(Sheep!$R$311:$R$318,DV34,1),0)</f>
        <v>44181</v>
      </c>
      <c r="DW35" s="493">
        <f>IFERROR(INDEX(Sheep!$R$311:$R$318,DW34,1),0)</f>
        <v>44181</v>
      </c>
      <c r="DX35" s="493">
        <f>IFERROR(INDEX(Sheep!$R$311:$R$318,DX34,1),0)</f>
        <v>44181</v>
      </c>
      <c r="DY35" s="493">
        <f>IFERROR(INDEX(Sheep!$R$311:$R$318,DY34,1),0)</f>
        <v>44181</v>
      </c>
      <c r="DZ35" s="493">
        <f>IFERROR(INDEX(Sheep!$R$311:$R$318,DZ34,1),0)</f>
        <v>44181</v>
      </c>
      <c r="EA35" s="493">
        <f>IFERROR(INDEX(Sheep!$R$311:$R$318,EA34,1),0)</f>
        <v>44181</v>
      </c>
      <c r="EB35" s="493">
        <f>IFERROR(INDEX(Sheep!$R$311:$R$318,EB34,1),0)</f>
        <v>44181</v>
      </c>
      <c r="EC35" s="493">
        <f>IFERROR(INDEX(Sheep!$R$311:$R$318,EC34,1),0)</f>
        <v>44181</v>
      </c>
      <c r="ED35" s="493">
        <f>IFERROR(INDEX(Sheep!$R$311:$R$318,ED34,1),0)</f>
        <v>44181</v>
      </c>
      <c r="EE35" s="493">
        <f>IFERROR(INDEX(Sheep!$R$311:$R$318,EE34,1),0)</f>
        <v>44181</v>
      </c>
      <c r="EF35" s="493">
        <f>IFERROR(INDEX(Sheep!$R$311:$R$318,EF34,1),0)</f>
        <v>44181</v>
      </c>
      <c r="EG35" s="493">
        <f>IFERROR(INDEX(Sheep!$R$311:$R$318,EG34,1),0)</f>
        <v>44181</v>
      </c>
      <c r="EH35" s="493">
        <f>IFERROR(INDEX(Sheep!$R$311:$R$318,EH34,1),0)</f>
        <v>44181</v>
      </c>
      <c r="EI35" s="493">
        <f>IFERROR(INDEX(Sheep!$R$311:$R$318,EI34,1),0)</f>
        <v>44181</v>
      </c>
      <c r="EJ35" s="493">
        <f>IFERROR(INDEX(Sheep!$R$311:$R$318,EJ34,1),0)</f>
        <v>44181</v>
      </c>
      <c r="EK35" s="493">
        <f>IFERROR(INDEX(Sheep!$R$311:$R$318,EK34,1),0)</f>
        <v>44181</v>
      </c>
      <c r="EL35" s="493">
        <f>IFERROR(INDEX(Sheep!$R$311:$R$318,EL34,1),0)</f>
        <v>44181</v>
      </c>
      <c r="EM35" s="493">
        <f>IFERROR(INDEX(Sheep!$R$311:$R$318,EM34,1),0)</f>
        <v>44181</v>
      </c>
      <c r="EN35" s="493">
        <f>IFERROR(INDEX(Sheep!$R$311:$R$318,EN34,1),0)</f>
        <v>44181</v>
      </c>
      <c r="EO35" s="493">
        <f>IFERROR(INDEX(Sheep!$R$311:$R$318,EO34,1),0)</f>
        <v>44181</v>
      </c>
      <c r="EP35" s="493">
        <f>IFERROR(INDEX(Sheep!$R$311:$R$318,EP34,1),0)</f>
        <v>44181</v>
      </c>
      <c r="EQ35" s="493">
        <f>IFERROR(INDEX(Sheep!$R$311:$R$318,EQ34,1),0)</f>
        <v>44181</v>
      </c>
      <c r="ER35" s="493">
        <f>IFERROR(INDEX(Sheep!$R$311:$R$318,ER34,1),0)</f>
        <v>44181</v>
      </c>
      <c r="ES35" s="493">
        <f>IFERROR(INDEX(Sheep!$R$311:$R$318,ES34,1),0)</f>
        <v>44181</v>
      </c>
      <c r="ET35" s="493">
        <f>IFERROR(INDEX(Sheep!$R$311:$R$318,ET34,1),0)</f>
        <v>44181</v>
      </c>
      <c r="EU35" s="493">
        <f>IFERROR(INDEX(Sheep!$R$311:$R$318,EU34,1),0)</f>
        <v>44181</v>
      </c>
      <c r="EV35" s="493">
        <f>IFERROR(INDEX(Sheep!$R$311:$R$318,EV34,1),0)</f>
        <v>44181</v>
      </c>
      <c r="EW35" s="493">
        <f>IFERROR(INDEX(Sheep!$R$311:$R$318,EW34,1),0)</f>
        <v>44181</v>
      </c>
      <c r="EX35" s="493">
        <f>IFERROR(INDEX(Sheep!$R$311:$R$318,EX34,1),0)</f>
        <v>44181</v>
      </c>
      <c r="EY35" s="493">
        <f>IFERROR(INDEX(Sheep!$R$311:$R$318,EY34,1),0)</f>
        <v>44181</v>
      </c>
      <c r="EZ35" s="493">
        <f>IFERROR(INDEX(Sheep!$R$311:$R$318,EZ34,1),0)</f>
        <v>44181</v>
      </c>
      <c r="FA35" s="493">
        <f>IFERROR(INDEX(Sheep!$R$311:$R$318,FA34,1),0)</f>
        <v>44181</v>
      </c>
      <c r="FB35" s="493">
        <f>IFERROR(INDEX(Sheep!$R$311:$R$318,FB34,1),0)</f>
        <v>44181</v>
      </c>
      <c r="FC35" s="493">
        <f>IFERROR(INDEX(Sheep!$R$311:$R$318,FC34,1),0)</f>
        <v>44181</v>
      </c>
      <c r="FD35" s="493">
        <f>IFERROR(INDEX(Sheep!$R$311:$R$318,FD34,1),0)</f>
        <v>44181</v>
      </c>
      <c r="FE35" s="493">
        <f>IFERROR(INDEX(Sheep!$R$311:$R$318,FE34,1),0)</f>
        <v>44181</v>
      </c>
      <c r="FF35" s="493">
        <f>IFERROR(INDEX(Sheep!$R$311:$R$318,FF34,1),0)</f>
        <v>44181</v>
      </c>
      <c r="FG35" s="493">
        <f>IFERROR(INDEX(Sheep!$R$311:$R$318,FG34,1),0)</f>
        <v>44181</v>
      </c>
      <c r="FH35" s="493">
        <f>IFERROR(INDEX(Sheep!$R$311:$R$318,FH34,1),0)</f>
        <v>44546</v>
      </c>
      <c r="FI35" s="493">
        <f>IFERROR(INDEX(Sheep!$R$311:$R$318,FI34,1),0)</f>
        <v>44546</v>
      </c>
      <c r="FJ35" s="493">
        <f>IFERROR(INDEX(Sheep!$R$311:$R$318,FJ34,1),0)</f>
        <v>44546</v>
      </c>
      <c r="FK35" s="493">
        <f>IFERROR(INDEX(Sheep!$R$311:$R$318,FK34,1),0)</f>
        <v>44546</v>
      </c>
      <c r="FL35" s="493">
        <f>IFERROR(INDEX(Sheep!$R$311:$R$318,FL34,1),0)</f>
        <v>44546</v>
      </c>
      <c r="FM35" s="493">
        <f>IFERROR(INDEX(Sheep!$R$311:$R$318,FM34,1),0)</f>
        <v>44546</v>
      </c>
      <c r="FN35" s="493">
        <f>IFERROR(INDEX(Sheep!$R$311:$R$318,FN34,1),0)</f>
        <v>44546</v>
      </c>
      <c r="FO35" s="493">
        <f>IFERROR(INDEX(Sheep!$R$311:$R$318,FO34,1),0)</f>
        <v>44546</v>
      </c>
      <c r="FP35" s="493">
        <f>IFERROR(INDEX(Sheep!$R$311:$R$318,FP34,1),0)</f>
        <v>44546</v>
      </c>
      <c r="FQ35" s="493">
        <f>IFERROR(INDEX(Sheep!$R$311:$R$318,FQ34,1),0)</f>
        <v>44546</v>
      </c>
      <c r="FR35" s="493">
        <f>IFERROR(INDEX(Sheep!$R$311:$R$318,FR34,1),0)</f>
        <v>44546</v>
      </c>
      <c r="FS35" s="493">
        <f>IFERROR(INDEX(Sheep!$R$311:$R$318,FS34,1),0)</f>
        <v>44546</v>
      </c>
      <c r="FT35" s="493">
        <f>IFERROR(INDEX(Sheep!$R$311:$R$318,FT34,1),0)</f>
        <v>44546</v>
      </c>
      <c r="FU35" s="493">
        <f>IFERROR(INDEX(Sheep!$R$311:$R$318,FU34,1),0)</f>
        <v>44546</v>
      </c>
      <c r="FV35" s="493">
        <f>IFERROR(INDEX(Sheep!$R$311:$R$318,FV34,1),0)</f>
        <v>44546</v>
      </c>
      <c r="FW35" s="493">
        <f>IFERROR(INDEX(Sheep!$R$311:$R$318,FW34,1),0)</f>
        <v>44546</v>
      </c>
      <c r="FX35" s="493">
        <f>IFERROR(INDEX(Sheep!$R$311:$R$318,FX34,1),0)</f>
        <v>44546</v>
      </c>
      <c r="FY35" s="493">
        <f>IFERROR(INDEX(Sheep!$R$311:$R$318,FY34,1),0)</f>
        <v>44546</v>
      </c>
      <c r="FZ35" s="493">
        <f>IFERROR(INDEX(Sheep!$R$311:$R$318,FZ34,1),0)</f>
        <v>44546</v>
      </c>
      <c r="GA35" s="493">
        <f>IFERROR(INDEX(Sheep!$R$311:$R$318,GA34,1),0)</f>
        <v>44546</v>
      </c>
      <c r="GB35" s="493">
        <f>IFERROR(INDEX(Sheep!$R$311:$R$318,GB34,1),0)</f>
        <v>44546</v>
      </c>
      <c r="GC35" s="493">
        <f>IFERROR(INDEX(Sheep!$R$311:$R$318,GC34,1),0)</f>
        <v>44546</v>
      </c>
      <c r="GD35" s="493">
        <f>IFERROR(INDEX(Sheep!$R$311:$R$318,GD34,1),0)</f>
        <v>44546</v>
      </c>
      <c r="GE35" s="493">
        <f>IFERROR(INDEX(Sheep!$R$311:$R$318,GE34,1),0)</f>
        <v>44546</v>
      </c>
      <c r="GF35" s="493">
        <f>IFERROR(INDEX(Sheep!$R$311:$R$318,GF34,1),0)</f>
        <v>44546</v>
      </c>
      <c r="GG35" s="493">
        <f>IFERROR(INDEX(Sheep!$R$311:$R$318,GG34,1),0)</f>
        <v>44546</v>
      </c>
      <c r="GH35" s="493">
        <f>IFERROR(INDEX(Sheep!$R$311:$R$318,GH34,1),0)</f>
        <v>44546</v>
      </c>
      <c r="GI35" s="493">
        <f>IFERROR(INDEX(Sheep!$R$311:$R$318,GI34,1),0)</f>
        <v>44546</v>
      </c>
      <c r="GJ35" s="493">
        <f>IFERROR(INDEX(Sheep!$R$311:$R$318,GJ34,1),0)</f>
        <v>44546</v>
      </c>
      <c r="GK35" s="493">
        <f>IFERROR(INDEX(Sheep!$R$311:$R$318,GK34,1),0)</f>
        <v>44546</v>
      </c>
      <c r="GL35" s="493">
        <f>IFERROR(INDEX(Sheep!$R$311:$R$318,GL34,1),0)</f>
        <v>44546</v>
      </c>
      <c r="GM35" s="493">
        <f>IFERROR(INDEX(Sheep!$R$311:$R$318,GM34,1),0)</f>
        <v>44546</v>
      </c>
      <c r="GN35" s="493">
        <f>IFERROR(INDEX(Sheep!$R$311:$R$318,GN34,1),0)</f>
        <v>44546</v>
      </c>
      <c r="GO35" s="493">
        <f>IFERROR(INDEX(Sheep!$R$311:$R$318,GO34,1),0)</f>
        <v>44546</v>
      </c>
      <c r="GP35" s="493">
        <f>IFERROR(INDEX(Sheep!$R$311:$R$318,GP34,1),0)</f>
        <v>44546</v>
      </c>
      <c r="GQ35" s="493">
        <f>IFERROR(INDEX(Sheep!$R$311:$R$318,GQ34,1),0)</f>
        <v>44546</v>
      </c>
      <c r="GR35" s="493">
        <f>IFERROR(INDEX(Sheep!$R$311:$R$318,GR34,1),0)</f>
        <v>44546</v>
      </c>
      <c r="GS35" s="493">
        <f>IFERROR(INDEX(Sheep!$R$311:$R$318,GS34,1),0)</f>
        <v>44546</v>
      </c>
      <c r="GT35" s="493">
        <f>IFERROR(INDEX(Sheep!$R$311:$R$318,GT34,1),0)</f>
        <v>44546</v>
      </c>
      <c r="GU35" s="493">
        <f>IFERROR(INDEX(Sheep!$R$311:$R$318,GU34,1),0)</f>
        <v>44546</v>
      </c>
      <c r="GV35" s="493">
        <f>IFERROR(INDEX(Sheep!$R$311:$R$318,GV34,1),0)</f>
        <v>44546</v>
      </c>
      <c r="GW35" s="493">
        <f>IFERROR(INDEX(Sheep!$R$311:$R$318,GW34,1),0)</f>
        <v>44546</v>
      </c>
      <c r="GX35" s="493">
        <f>IFERROR(INDEX(Sheep!$R$311:$R$318,GX34,1),0)</f>
        <v>44546</v>
      </c>
      <c r="GY35" s="493">
        <f>IFERROR(INDEX(Sheep!$R$311:$R$318,GY34,1),0)</f>
        <v>44546</v>
      </c>
      <c r="GZ35" s="493">
        <f>IFERROR(INDEX(Sheep!$R$311:$R$318,GZ34,1),0)</f>
        <v>44546</v>
      </c>
      <c r="HA35" s="493">
        <f>IFERROR(INDEX(Sheep!$R$311:$R$318,HA34,1),0)</f>
        <v>44546</v>
      </c>
      <c r="HB35" s="493">
        <f>IFERROR(INDEX(Sheep!$R$311:$R$318,HB34,1),0)</f>
        <v>44546</v>
      </c>
      <c r="HC35" s="493">
        <f>IFERROR(INDEX(Sheep!$R$311:$R$318,HC34,1),0)</f>
        <v>44546</v>
      </c>
      <c r="HD35" s="493">
        <f>IFERROR(INDEX(Sheep!$R$311:$R$318,HD34,1),0)</f>
        <v>44546</v>
      </c>
      <c r="HE35" s="493">
        <f>IFERROR(INDEX(Sheep!$R$311:$R$318,HE34,1),0)</f>
        <v>44546</v>
      </c>
      <c r="HF35" s="493">
        <f>IFERROR(INDEX(Sheep!$R$311:$R$318,HF34,1),0)</f>
        <v>44546</v>
      </c>
      <c r="HG35" s="493">
        <f>IFERROR(INDEX(Sheep!$R$311:$R$318,HG34,1),0)</f>
        <v>44546</v>
      </c>
      <c r="HH35" s="493">
        <f>IFERROR(INDEX(Sheep!$R$311:$R$318,HH34,1),0)</f>
        <v>44911</v>
      </c>
      <c r="HI35" s="493">
        <f>IFERROR(INDEX(Sheep!$R$311:$R$318,HI34,1),0)</f>
        <v>44911</v>
      </c>
      <c r="HJ35" s="493">
        <f>IFERROR(INDEX(Sheep!$R$311:$R$318,HJ34,1),0)</f>
        <v>44911</v>
      </c>
      <c r="HK35" s="493">
        <f>IFERROR(INDEX(Sheep!$R$311:$R$318,HK34,1),0)</f>
        <v>44911</v>
      </c>
      <c r="HL35" s="493">
        <f>IFERROR(INDEX(Sheep!$R$311:$R$318,HL34,1),0)</f>
        <v>44911</v>
      </c>
      <c r="HM35" s="493">
        <f>IFERROR(INDEX(Sheep!$R$311:$R$318,HM34,1),0)</f>
        <v>44911</v>
      </c>
      <c r="HN35" s="493">
        <f>IFERROR(INDEX(Sheep!$R$311:$R$318,HN34,1),0)</f>
        <v>44911</v>
      </c>
      <c r="HO35" s="493">
        <f>IFERROR(INDEX(Sheep!$R$311:$R$318,HO34,1),0)</f>
        <v>44911</v>
      </c>
      <c r="HP35" s="493">
        <f>IFERROR(INDEX(Sheep!$R$311:$R$318,HP34,1),0)</f>
        <v>44911</v>
      </c>
      <c r="HQ35" s="493">
        <f>IFERROR(INDEX(Sheep!$R$311:$R$318,HQ34,1),0)</f>
        <v>44911</v>
      </c>
      <c r="HR35" s="493">
        <f>IFERROR(INDEX(Sheep!$R$311:$R$318,HR34,1),0)</f>
        <v>44911</v>
      </c>
      <c r="HS35" s="493">
        <f>IFERROR(INDEX(Sheep!$R$311:$R$318,HS34,1),0)</f>
        <v>44911</v>
      </c>
      <c r="HT35" s="493">
        <f>IFERROR(INDEX(Sheep!$R$311:$R$318,HT34,1),0)</f>
        <v>44911</v>
      </c>
      <c r="HU35" s="493">
        <f>IFERROR(INDEX(Sheep!$R$311:$R$318,HU34,1),0)</f>
        <v>44911</v>
      </c>
      <c r="HV35" s="493">
        <f>IFERROR(INDEX(Sheep!$R$311:$R$318,HV34,1),0)</f>
        <v>44911</v>
      </c>
      <c r="HW35" s="493">
        <f>IFERROR(INDEX(Sheep!$R$311:$R$318,HW34,1),0)</f>
        <v>44911</v>
      </c>
      <c r="HX35" s="493">
        <f>IFERROR(INDEX(Sheep!$R$311:$R$318,HX34,1),0)</f>
        <v>44911</v>
      </c>
      <c r="HY35" s="493">
        <f>IFERROR(INDEX(Sheep!$R$311:$R$318,HY34,1),0)</f>
        <v>44911</v>
      </c>
      <c r="HZ35" s="493">
        <f>IFERROR(INDEX(Sheep!$R$311:$R$318,HZ34,1),0)</f>
        <v>44911</v>
      </c>
      <c r="IA35" s="493">
        <f>IFERROR(INDEX(Sheep!$R$311:$R$318,IA34,1),0)</f>
        <v>44911</v>
      </c>
      <c r="IB35" s="493">
        <f>IFERROR(INDEX(Sheep!$R$311:$R$318,IB34,1),0)</f>
        <v>44911</v>
      </c>
      <c r="IC35" s="493">
        <f>IFERROR(INDEX(Sheep!$R$311:$R$318,IC34,1),0)</f>
        <v>44911</v>
      </c>
      <c r="ID35" s="493">
        <f>IFERROR(INDEX(Sheep!$R$311:$R$318,ID34,1),0)</f>
        <v>44911</v>
      </c>
      <c r="IE35" s="493">
        <f>IFERROR(INDEX(Sheep!$R$311:$R$318,IE34,1),0)</f>
        <v>44911</v>
      </c>
      <c r="IF35" s="493">
        <f>IFERROR(INDEX(Sheep!$R$311:$R$318,IF34,1),0)</f>
        <v>44911</v>
      </c>
      <c r="IG35" s="493">
        <f>IFERROR(INDEX(Sheep!$R$311:$R$318,IG34,1),0)</f>
        <v>44911</v>
      </c>
      <c r="IH35" s="493">
        <f>IFERROR(INDEX(Sheep!$R$311:$R$318,IH34,1),0)</f>
        <v>44911</v>
      </c>
      <c r="II35" s="493">
        <f>IFERROR(INDEX(Sheep!$R$311:$R$318,II34,1),0)</f>
        <v>44911</v>
      </c>
      <c r="IJ35" s="493">
        <f>IFERROR(INDEX(Sheep!$R$311:$R$318,IJ34,1),0)</f>
        <v>44911</v>
      </c>
      <c r="IK35" s="493">
        <f>IFERROR(INDEX(Sheep!$R$311:$R$318,IK34,1),0)</f>
        <v>44911</v>
      </c>
      <c r="IL35" s="493">
        <f>IFERROR(INDEX(Sheep!$R$311:$R$318,IL34,1),0)</f>
        <v>44911</v>
      </c>
      <c r="IM35" s="493">
        <f>IFERROR(INDEX(Sheep!$R$311:$R$318,IM34,1),0)</f>
        <v>44911</v>
      </c>
      <c r="IN35" s="493">
        <f>IFERROR(INDEX(Sheep!$R$311:$R$318,IN34,1),0)</f>
        <v>44911</v>
      </c>
      <c r="IO35" s="493">
        <f>IFERROR(INDEX(Sheep!$R$311:$R$318,IO34,1),0)</f>
        <v>44911</v>
      </c>
      <c r="IP35" s="493">
        <f>IFERROR(INDEX(Sheep!$R$311:$R$318,IP34,1),0)</f>
        <v>44911</v>
      </c>
      <c r="IQ35" s="493">
        <f>IFERROR(INDEX(Sheep!$R$311:$R$318,IQ34,1),0)</f>
        <v>44911</v>
      </c>
      <c r="IR35" s="493">
        <f>IFERROR(INDEX(Sheep!$R$311:$R$318,IR34,1),0)</f>
        <v>44911</v>
      </c>
      <c r="IS35" s="493">
        <f>IFERROR(INDEX(Sheep!$R$311:$R$318,IS34,1),0)</f>
        <v>44911</v>
      </c>
      <c r="IT35" s="493">
        <f>IFERROR(INDEX(Sheep!$R$311:$R$318,IT34,1),0)</f>
        <v>44911</v>
      </c>
      <c r="IU35" s="493">
        <f>IFERROR(INDEX(Sheep!$R$311:$R$318,IU34,1),0)</f>
        <v>44911</v>
      </c>
      <c r="IV35" s="493">
        <f>IFERROR(INDEX(Sheep!$R$311:$R$318,IV34,1),0)</f>
        <v>44911</v>
      </c>
      <c r="IW35" s="493">
        <f>IFERROR(INDEX(Sheep!$R$311:$R$318,IW34,1),0)</f>
        <v>44911</v>
      </c>
      <c r="IX35" s="493">
        <f>IFERROR(INDEX(Sheep!$R$311:$R$318,IX34,1),0)</f>
        <v>44911</v>
      </c>
      <c r="IY35" s="493">
        <f>IFERROR(INDEX(Sheep!$R$311:$R$318,IY34,1),0)</f>
        <v>44911</v>
      </c>
      <c r="IZ35" s="493">
        <f>IFERROR(INDEX(Sheep!$R$311:$R$318,IZ34,1),0)</f>
        <v>44911</v>
      </c>
      <c r="JA35" s="493">
        <f>IFERROR(INDEX(Sheep!$R$311:$R$318,JA34,1),0)</f>
        <v>44911</v>
      </c>
      <c r="JB35" s="493">
        <f>IFERROR(INDEX(Sheep!$R$311:$R$318,JB34,1),0)</f>
        <v>44911</v>
      </c>
      <c r="JC35" s="493">
        <f>IFERROR(INDEX(Sheep!$R$311:$R$318,JC34,1),0)</f>
        <v>44911</v>
      </c>
      <c r="JD35" s="493">
        <f>IFERROR(INDEX(Sheep!$R$311:$R$318,JD34,1),0)</f>
        <v>44911</v>
      </c>
      <c r="JE35" s="493">
        <f>IFERROR(INDEX(Sheep!$R$311:$R$318,JE34,1),0)</f>
        <v>44911</v>
      </c>
      <c r="JF35" s="493">
        <f>IFERROR(INDEX(Sheep!$R$311:$R$318,JF34,1),0)</f>
        <v>44911</v>
      </c>
      <c r="JG35" s="493">
        <f>IFERROR(INDEX(Sheep!$R$311:$R$318,JG34,1),0)</f>
        <v>44911</v>
      </c>
      <c r="JH35" s="493">
        <f>IFERROR(INDEX(Sheep!$R$311:$R$318,JH34,1),0)</f>
        <v>45277</v>
      </c>
      <c r="JI35" s="493">
        <f>IFERROR(INDEX(Sheep!$R$311:$R$318,JI34,1),0)</f>
        <v>45277</v>
      </c>
      <c r="JJ35" s="493">
        <f>IFERROR(INDEX(Sheep!$R$311:$R$318,JJ34,1),0)</f>
        <v>45277</v>
      </c>
      <c r="JK35" s="493">
        <f>IFERROR(INDEX(Sheep!$R$311:$R$318,JK34,1),0)</f>
        <v>45277</v>
      </c>
      <c r="JL35" s="493">
        <f>IFERROR(INDEX(Sheep!$R$311:$R$318,JL34,1),0)</f>
        <v>45277</v>
      </c>
      <c r="JM35" s="493">
        <f>IFERROR(INDEX(Sheep!$R$311:$R$318,JM34,1),0)</f>
        <v>45277</v>
      </c>
      <c r="JN35" s="493">
        <f>IFERROR(INDEX(Sheep!$R$311:$R$318,JN34,1),0)</f>
        <v>45277</v>
      </c>
      <c r="JO35" s="493">
        <f>IFERROR(INDEX(Sheep!$R$311:$R$318,JO34,1),0)</f>
        <v>45277</v>
      </c>
      <c r="JP35" s="493">
        <f>IFERROR(INDEX(Sheep!$R$311:$R$318,JP34,1),0)</f>
        <v>45277</v>
      </c>
      <c r="JQ35" s="493">
        <f>IFERROR(INDEX(Sheep!$R$311:$R$318,JQ34,1),0)</f>
        <v>45277</v>
      </c>
      <c r="JR35" s="493">
        <f>IFERROR(INDEX(Sheep!$R$311:$R$318,JR34,1),0)</f>
        <v>45277</v>
      </c>
      <c r="JS35" s="493">
        <f>IFERROR(INDEX(Sheep!$R$311:$R$318,JS34,1),0)</f>
        <v>45277</v>
      </c>
      <c r="JT35" s="493">
        <f>IFERROR(INDEX(Sheep!$R$311:$R$318,JT34,1),0)</f>
        <v>45277</v>
      </c>
      <c r="JU35" s="493">
        <f>IFERROR(INDEX(Sheep!$R$311:$R$318,JU34,1),0)</f>
        <v>45277</v>
      </c>
      <c r="JV35" s="493">
        <f>IFERROR(INDEX(Sheep!$R$311:$R$318,JV34,1),0)</f>
        <v>45277</v>
      </c>
      <c r="JW35" s="493">
        <f>IFERROR(INDEX(Sheep!$R$311:$R$318,JW34,1),0)</f>
        <v>45277</v>
      </c>
      <c r="JX35" s="493">
        <f>IFERROR(INDEX(Sheep!$R$311:$R$318,JX34,1),0)</f>
        <v>45277</v>
      </c>
      <c r="JY35" s="493">
        <f>IFERROR(INDEX(Sheep!$R$311:$R$318,JY34,1),0)</f>
        <v>45277</v>
      </c>
      <c r="JZ35" s="493">
        <f>IFERROR(INDEX(Sheep!$R$311:$R$318,JZ34,1),0)</f>
        <v>45277</v>
      </c>
      <c r="KA35" s="493">
        <f>IFERROR(INDEX(Sheep!$R$311:$R$318,KA34,1),0)</f>
        <v>45277</v>
      </c>
      <c r="KB35" s="493">
        <f>IFERROR(INDEX(Sheep!$R$311:$R$318,KB34,1),0)</f>
        <v>45277</v>
      </c>
      <c r="KC35" s="493">
        <f>IFERROR(INDEX(Sheep!$R$311:$R$318,KC34,1),0)</f>
        <v>45277</v>
      </c>
      <c r="KD35" s="493">
        <f>IFERROR(INDEX(Sheep!$R$311:$R$318,KD34,1),0)</f>
        <v>45277</v>
      </c>
      <c r="KE35" s="493">
        <f>IFERROR(INDEX(Sheep!$R$311:$R$318,KE34,1),0)</f>
        <v>45277</v>
      </c>
      <c r="KF35" s="493">
        <f>IFERROR(INDEX(Sheep!$R$311:$R$318,KF34,1),0)</f>
        <v>45277</v>
      </c>
      <c r="KG35" s="493">
        <f>IFERROR(INDEX(Sheep!$R$311:$R$318,KG34,1),0)</f>
        <v>45277</v>
      </c>
      <c r="KH35" s="493">
        <f>IFERROR(INDEX(Sheep!$R$311:$R$318,KH34,1),0)</f>
        <v>45277</v>
      </c>
      <c r="KI35" s="493">
        <f>IFERROR(INDEX(Sheep!$R$311:$R$318,KI34,1),0)</f>
        <v>45277</v>
      </c>
      <c r="KJ35" s="493">
        <f>IFERROR(INDEX(Sheep!$R$311:$R$318,KJ34,1),0)</f>
        <v>45277</v>
      </c>
      <c r="KK35" s="493">
        <f>IFERROR(INDEX(Sheep!$R$311:$R$318,KK34,1),0)</f>
        <v>45277</v>
      </c>
      <c r="KL35" s="493">
        <f>IFERROR(INDEX(Sheep!$R$311:$R$318,KL34,1),0)</f>
        <v>45277</v>
      </c>
      <c r="KM35" s="493">
        <f>IFERROR(INDEX(Sheep!$R$311:$R$318,KM34,1),0)</f>
        <v>45277</v>
      </c>
      <c r="KN35" s="493">
        <f>IFERROR(INDEX(Sheep!$R$311:$R$318,KN34,1),0)</f>
        <v>45277</v>
      </c>
      <c r="KO35" s="493">
        <f>IFERROR(INDEX(Sheep!$R$311:$R$318,KO34,1),0)</f>
        <v>45277</v>
      </c>
      <c r="KP35" s="493">
        <f>IFERROR(INDEX(Sheep!$R$311:$R$318,KP34,1),0)</f>
        <v>45277</v>
      </c>
      <c r="KQ35" s="493">
        <f>IFERROR(INDEX(Sheep!$R$311:$R$318,KQ34,1),0)</f>
        <v>45277</v>
      </c>
      <c r="KR35" s="493">
        <f>IFERROR(INDEX(Sheep!$R$311:$R$318,KR34,1),0)</f>
        <v>45277</v>
      </c>
      <c r="KS35" s="493">
        <f>IFERROR(INDEX(Sheep!$R$311:$R$318,KS34,1),0)</f>
        <v>45277</v>
      </c>
      <c r="KT35" s="493">
        <f>IFERROR(INDEX(Sheep!$R$311:$R$318,KT34,1),0)</f>
        <v>45277</v>
      </c>
      <c r="KU35" s="493">
        <f>IFERROR(INDEX(Sheep!$R$311:$R$318,KU34,1),0)</f>
        <v>45277</v>
      </c>
      <c r="KV35" s="493">
        <f>IFERROR(INDEX(Sheep!$R$311:$R$318,KV34,1),0)</f>
        <v>45277</v>
      </c>
      <c r="KW35" s="493">
        <f>IFERROR(INDEX(Sheep!$R$311:$R$318,KW34,1),0)</f>
        <v>45277</v>
      </c>
      <c r="KX35" s="493">
        <f>IFERROR(INDEX(Sheep!$R$311:$R$318,KX34,1),0)</f>
        <v>45277</v>
      </c>
      <c r="KY35" s="493">
        <f>IFERROR(INDEX(Sheep!$R$311:$R$318,KY34,1),0)</f>
        <v>45277</v>
      </c>
      <c r="KZ35" s="493">
        <f>IFERROR(INDEX(Sheep!$R$311:$R$318,KZ34,1),0)</f>
        <v>45277</v>
      </c>
      <c r="LA35" s="493">
        <f>IFERROR(INDEX(Sheep!$R$311:$R$318,LA34,1),0)</f>
        <v>45277</v>
      </c>
      <c r="LB35" s="493">
        <f>IFERROR(INDEX(Sheep!$R$311:$R$318,LB34,1),0)</f>
        <v>45277</v>
      </c>
      <c r="LC35" s="493">
        <f>IFERROR(INDEX(Sheep!$R$311:$R$318,LC34,1),0)</f>
        <v>45277</v>
      </c>
      <c r="LD35" s="493">
        <f>IFERROR(INDEX(Sheep!$R$311:$R$318,LD34,1),0)</f>
        <v>45277</v>
      </c>
      <c r="LE35" s="493">
        <f>IFERROR(INDEX(Sheep!$R$311:$R$318,LE34,1),0)</f>
        <v>45277</v>
      </c>
      <c r="LF35" s="493">
        <f>IFERROR(INDEX(Sheep!$R$311:$R$318,LF34,1),0)</f>
        <v>45277</v>
      </c>
      <c r="LG35" s="493">
        <f>IFERROR(INDEX(Sheep!$R$311:$R$318,LG34,1),0)</f>
        <v>45277</v>
      </c>
      <c r="LH35" s="493">
        <f>IFERROR(INDEX(Sheep!$R$311:$R$318,LH34,1),0)</f>
        <v>45642</v>
      </c>
      <c r="LI35" s="493">
        <f>IFERROR(INDEX(Sheep!$R$311:$R$318,LI34,1),0)</f>
        <v>45642</v>
      </c>
      <c r="LJ35" s="493">
        <f>IFERROR(INDEX(Sheep!$R$311:$R$318,LJ34,1),0)</f>
        <v>45642</v>
      </c>
      <c r="LK35" s="493">
        <f>IFERROR(INDEX(Sheep!$R$311:$R$318,LK34,1),0)</f>
        <v>45642</v>
      </c>
      <c r="LL35" s="493">
        <f>IFERROR(INDEX(Sheep!$R$311:$R$318,LL34,1),0)</f>
        <v>45642</v>
      </c>
      <c r="LM35" s="493">
        <f>IFERROR(INDEX(Sheep!$R$311:$R$318,LM34,1),0)</f>
        <v>45642</v>
      </c>
      <c r="LN35" s="493">
        <f>IFERROR(INDEX(Sheep!$R$311:$R$318,LN34,1),0)</f>
        <v>45642</v>
      </c>
      <c r="LO35" s="493">
        <f>IFERROR(INDEX(Sheep!$R$311:$R$318,LO34,1),0)</f>
        <v>45642</v>
      </c>
      <c r="LP35" s="493">
        <f>IFERROR(INDEX(Sheep!$R$311:$R$318,LP34,1),0)</f>
        <v>45642</v>
      </c>
      <c r="LQ35" s="493">
        <f>IFERROR(INDEX(Sheep!$R$311:$R$318,LQ34,1),0)</f>
        <v>45642</v>
      </c>
      <c r="LR35" s="493">
        <f>IFERROR(INDEX(Sheep!$R$311:$R$318,LR34,1),0)</f>
        <v>45642</v>
      </c>
      <c r="LS35" s="493">
        <f>IFERROR(INDEX(Sheep!$R$311:$R$318,LS34,1),0)</f>
        <v>45642</v>
      </c>
      <c r="LT35" s="493">
        <f>IFERROR(INDEX(Sheep!$R$311:$R$318,LT34,1),0)</f>
        <v>45642</v>
      </c>
      <c r="LU35" s="493">
        <f>IFERROR(INDEX(Sheep!$R$311:$R$318,LU34,1),0)</f>
        <v>45642</v>
      </c>
      <c r="LV35" s="493">
        <f>IFERROR(INDEX(Sheep!$R$311:$R$318,LV34,1),0)</f>
        <v>45642</v>
      </c>
      <c r="LW35" s="493">
        <f>IFERROR(INDEX(Sheep!$R$311:$R$318,LW34,1),0)</f>
        <v>45642</v>
      </c>
      <c r="LX35" s="493">
        <f>IFERROR(INDEX(Sheep!$R$311:$R$318,LX34,1),0)</f>
        <v>45642</v>
      </c>
      <c r="LY35" s="493">
        <f>IFERROR(INDEX(Sheep!$R$311:$R$318,LY34,1),0)</f>
        <v>45642</v>
      </c>
      <c r="LZ35" s="493">
        <f>IFERROR(INDEX(Sheep!$R$311:$R$318,LZ34,1),0)</f>
        <v>45642</v>
      </c>
      <c r="MA35" s="493">
        <f>IFERROR(INDEX(Sheep!$R$311:$R$318,MA34,1),0)</f>
        <v>45642</v>
      </c>
      <c r="MB35" s="493">
        <f>IFERROR(INDEX(Sheep!$R$311:$R$318,MB34,1),0)</f>
        <v>45642</v>
      </c>
      <c r="MC35" s="493">
        <f>IFERROR(INDEX(Sheep!$R$311:$R$318,MC34,1),0)</f>
        <v>45642</v>
      </c>
      <c r="MD35" s="493">
        <f>IFERROR(INDEX(Sheep!$R$311:$R$318,MD34,1),0)</f>
        <v>45642</v>
      </c>
      <c r="ME35" s="493">
        <f>IFERROR(INDEX(Sheep!$R$311:$R$318,ME34,1),0)</f>
        <v>45642</v>
      </c>
      <c r="MF35" s="493">
        <f>IFERROR(INDEX(Sheep!$R$311:$R$318,MF34,1),0)</f>
        <v>45642</v>
      </c>
      <c r="MG35" s="493">
        <f>IFERROR(INDEX(Sheep!$R$311:$R$318,MG34,1),0)</f>
        <v>45642</v>
      </c>
      <c r="MH35" s="493">
        <f>IFERROR(INDEX(Sheep!$R$311:$R$318,MH34,1),0)</f>
        <v>45642</v>
      </c>
      <c r="MI35" s="493">
        <f>IFERROR(INDEX(Sheep!$R$311:$R$318,MI34,1),0)</f>
        <v>45642</v>
      </c>
      <c r="MJ35" s="493">
        <f>IFERROR(INDEX(Sheep!$R$311:$R$318,MJ34,1),0)</f>
        <v>45642</v>
      </c>
      <c r="MK35" s="493">
        <f>IFERROR(INDEX(Sheep!$R$311:$R$318,MK34,1),0)</f>
        <v>45642</v>
      </c>
      <c r="ML35" s="493">
        <f>IFERROR(INDEX(Sheep!$R$311:$R$318,ML34,1),0)</f>
        <v>45642</v>
      </c>
      <c r="MM35" s="493">
        <f>IFERROR(INDEX(Sheep!$R$311:$R$318,MM34,1),0)</f>
        <v>45642</v>
      </c>
      <c r="MN35" s="493">
        <f>IFERROR(INDEX(Sheep!$R$311:$R$318,MN34,1),0)</f>
        <v>45642</v>
      </c>
      <c r="MO35" s="493">
        <f>IFERROR(INDEX(Sheep!$R$311:$R$318,MO34,1),0)</f>
        <v>45642</v>
      </c>
      <c r="MP35" s="493">
        <f>IFERROR(INDEX(Sheep!$R$311:$R$318,MP34,1),0)</f>
        <v>45642</v>
      </c>
      <c r="MQ35" s="493">
        <f>IFERROR(INDEX(Sheep!$R$311:$R$318,MQ34,1),0)</f>
        <v>45642</v>
      </c>
      <c r="MR35" s="493">
        <f>IFERROR(INDEX(Sheep!$R$311:$R$318,MR34,1),0)</f>
        <v>45642</v>
      </c>
      <c r="MS35" s="493">
        <f>IFERROR(INDEX(Sheep!$R$311:$R$318,MS34,1),0)</f>
        <v>45642</v>
      </c>
      <c r="MT35" s="493">
        <f>IFERROR(INDEX(Sheep!$R$311:$R$318,MT34,1),0)</f>
        <v>45642</v>
      </c>
      <c r="MU35" s="493">
        <f>IFERROR(INDEX(Sheep!$R$311:$R$318,MU34,1),0)</f>
        <v>45642</v>
      </c>
      <c r="MV35" s="493">
        <f>IFERROR(INDEX(Sheep!$R$311:$R$318,MV34,1),0)</f>
        <v>45642</v>
      </c>
      <c r="MW35" s="493">
        <f>IFERROR(INDEX(Sheep!$R$311:$R$318,MW34,1),0)</f>
        <v>45642</v>
      </c>
      <c r="MX35" s="493">
        <f>IFERROR(INDEX(Sheep!$R$311:$R$318,MX34,1),0)</f>
        <v>45642</v>
      </c>
      <c r="MY35" s="493">
        <f>IFERROR(INDEX(Sheep!$R$311:$R$318,MY34,1),0)</f>
        <v>45642</v>
      </c>
      <c r="MZ35" s="493">
        <f>IFERROR(INDEX(Sheep!$R$311:$R$318,MZ34,1),0)</f>
        <v>45642</v>
      </c>
      <c r="NA35" s="493">
        <f>IFERROR(INDEX(Sheep!$R$311:$R$318,NA34,1),0)</f>
        <v>45642</v>
      </c>
      <c r="NB35" s="493">
        <f>IFERROR(INDEX(Sheep!$R$311:$R$318,NB34,1),0)</f>
        <v>45642</v>
      </c>
      <c r="NC35" s="493">
        <f>IFERROR(INDEX(Sheep!$R$311:$R$318,NC34,1),0)</f>
        <v>45642</v>
      </c>
      <c r="ND35" s="493">
        <f>IFERROR(INDEX(Sheep!$R$311:$R$318,ND34,1),0)</f>
        <v>45642</v>
      </c>
      <c r="NE35" s="493">
        <f>IFERROR(INDEX(Sheep!$R$311:$R$318,NE34,1),0)</f>
        <v>45642</v>
      </c>
      <c r="NF35" s="493">
        <f>IFERROR(INDEX(Sheep!$R$311:$R$318,NF34,1),0)</f>
        <v>45642</v>
      </c>
      <c r="NG35" s="493">
        <f>IFERROR(INDEX(Sheep!$R$311:$R$318,NG34,1),0)</f>
        <v>45642</v>
      </c>
      <c r="NH35" s="493">
        <f>IFERROR(INDEX(Sheep!$R$311:$R$318,NH34,1),0)</f>
        <v>46007</v>
      </c>
      <c r="NI35" s="493">
        <f>IFERROR(INDEX(Sheep!$R$311:$R$318,NI34,1),0)</f>
        <v>46007</v>
      </c>
      <c r="NJ35" s="493">
        <f>IFERROR(INDEX(Sheep!$R$311:$R$318,NJ34,1),0)</f>
        <v>46007</v>
      </c>
      <c r="NK35" s="493">
        <f>IFERROR(INDEX(Sheep!$R$311:$R$318,NK34,1),0)</f>
        <v>46007</v>
      </c>
      <c r="NL35" s="493">
        <f>IFERROR(INDEX(Sheep!$R$311:$R$318,NL34,1),0)</f>
        <v>46007</v>
      </c>
      <c r="NM35" s="493">
        <f>IFERROR(INDEX(Sheep!$R$311:$R$318,NM34,1),0)</f>
        <v>46007</v>
      </c>
      <c r="NN35" s="493">
        <f>IFERROR(INDEX(Sheep!$R$311:$R$318,NN34,1),0)</f>
        <v>46007</v>
      </c>
      <c r="NO35" s="493">
        <f>IFERROR(INDEX(Sheep!$R$311:$R$318,NO34,1),0)</f>
        <v>46007</v>
      </c>
      <c r="NP35" s="493">
        <f>IFERROR(INDEX(Sheep!$R$311:$R$318,NP34,1),0)</f>
        <v>46007</v>
      </c>
      <c r="NQ35" s="493">
        <f>IFERROR(INDEX(Sheep!$R$311:$R$318,NQ34,1),0)</f>
        <v>46007</v>
      </c>
      <c r="NR35" s="493">
        <f>IFERROR(INDEX(Sheep!$R$311:$R$318,NR34,1),0)</f>
        <v>46007</v>
      </c>
      <c r="NS35" s="493">
        <f>IFERROR(INDEX(Sheep!$R$311:$R$318,NS34,1),0)</f>
        <v>46007</v>
      </c>
      <c r="NT35" s="493">
        <f>IFERROR(INDEX(Sheep!$R$311:$R$318,NT34,1),0)</f>
        <v>46007</v>
      </c>
      <c r="NU35" s="493">
        <f>IFERROR(INDEX(Sheep!$R$311:$R$318,NU34,1),0)</f>
        <v>46007</v>
      </c>
      <c r="NV35" s="493">
        <f>IFERROR(INDEX(Sheep!$R$311:$R$318,NV34,1),0)</f>
        <v>46007</v>
      </c>
      <c r="NW35" s="493">
        <f>IFERROR(INDEX(Sheep!$R$311:$R$318,NW34,1),0)</f>
        <v>46007</v>
      </c>
      <c r="NX35" s="493">
        <f>IFERROR(INDEX(Sheep!$R$311:$R$318,NX34,1),0)</f>
        <v>46007</v>
      </c>
      <c r="NY35" s="493">
        <f>IFERROR(INDEX(Sheep!$R$311:$R$318,NY34,1),0)</f>
        <v>46007</v>
      </c>
      <c r="NZ35" s="493">
        <f>IFERROR(INDEX(Sheep!$R$311:$R$318,NZ34,1),0)</f>
        <v>46007</v>
      </c>
      <c r="OA35" s="493">
        <f>IFERROR(INDEX(Sheep!$R$311:$R$318,OA34,1),0)</f>
        <v>46007</v>
      </c>
      <c r="OB35" s="493">
        <f>IFERROR(INDEX(Sheep!$R$311:$R$318,OB34,1),0)</f>
        <v>46007</v>
      </c>
      <c r="OC35" s="493">
        <f>IFERROR(INDEX(Sheep!$R$311:$R$318,OC34,1),0)</f>
        <v>46007</v>
      </c>
      <c r="OD35" s="493">
        <f>IFERROR(INDEX(Sheep!$R$311:$R$318,OD34,1),0)</f>
        <v>46007</v>
      </c>
      <c r="OE35" s="493">
        <f>IFERROR(INDEX(Sheep!$R$311:$R$318,OE34,1),0)</f>
        <v>46007</v>
      </c>
      <c r="OF35" s="493">
        <f>IFERROR(INDEX(Sheep!$R$311:$R$318,OF34,1),0)</f>
        <v>46007</v>
      </c>
      <c r="OG35" s="493">
        <f>IFERROR(INDEX(Sheep!$R$311:$R$318,OG34,1),0)</f>
        <v>46007</v>
      </c>
      <c r="OH35" s="493">
        <f>IFERROR(INDEX(Sheep!$R$311:$R$318,OH34,1),0)</f>
        <v>46007</v>
      </c>
      <c r="OI35" s="493">
        <f>IFERROR(INDEX(Sheep!$R$311:$R$318,OI34,1),0)</f>
        <v>46007</v>
      </c>
      <c r="OJ35" s="493">
        <f>IFERROR(INDEX(Sheep!$R$311:$R$318,OJ34,1),0)</f>
        <v>46007</v>
      </c>
      <c r="OK35" s="493">
        <f>IFERROR(INDEX(Sheep!$R$311:$R$318,OK34,1),0)</f>
        <v>46007</v>
      </c>
      <c r="OL35" s="493">
        <f>IFERROR(INDEX(Sheep!$R$311:$R$318,OL34,1),0)</f>
        <v>46007</v>
      </c>
      <c r="OM35" s="493">
        <f>IFERROR(INDEX(Sheep!$R$311:$R$318,OM34,1),0)</f>
        <v>46007</v>
      </c>
      <c r="ON35" s="493">
        <f>IFERROR(INDEX(Sheep!$R$311:$R$318,ON34,1),0)</f>
        <v>46007</v>
      </c>
      <c r="OO35" s="493">
        <f>IFERROR(INDEX(Sheep!$R$311:$R$318,OO34,1),0)</f>
        <v>46007</v>
      </c>
      <c r="OP35" s="493">
        <f>IFERROR(INDEX(Sheep!$R$311:$R$318,OP34,1),0)</f>
        <v>46007</v>
      </c>
      <c r="OQ35" s="493">
        <f>IFERROR(INDEX(Sheep!$R$311:$R$318,OQ34,1),0)</f>
        <v>46007</v>
      </c>
      <c r="OR35" s="493">
        <f>IFERROR(INDEX(Sheep!$R$311:$R$318,OR34,1),0)</f>
        <v>46007</v>
      </c>
      <c r="OS35" s="493">
        <f>IFERROR(INDEX(Sheep!$R$311:$R$318,OS34,1),0)</f>
        <v>46007</v>
      </c>
      <c r="OT35" s="493">
        <f>IFERROR(INDEX(Sheep!$R$311:$R$318,OT34,1),0)</f>
        <v>46007</v>
      </c>
      <c r="OU35" s="493">
        <f>IFERROR(INDEX(Sheep!$R$311:$R$318,OU34,1),0)</f>
        <v>46007</v>
      </c>
      <c r="OV35" s="493">
        <f>IFERROR(INDEX(Sheep!$R$311:$R$318,OV34,1),0)</f>
        <v>46007</v>
      </c>
      <c r="OW35" s="493">
        <f>IFERROR(INDEX(Sheep!$R$311:$R$318,OW34,1),0)</f>
        <v>46007</v>
      </c>
      <c r="OX35" s="493">
        <f>IFERROR(INDEX(Sheep!$R$311:$R$318,OX34,1),0)</f>
        <v>46007</v>
      </c>
      <c r="OY35" s="493">
        <f>IFERROR(INDEX(Sheep!$R$311:$R$318,OY34,1),0)</f>
        <v>46007</v>
      </c>
      <c r="OZ35" s="493">
        <f>IFERROR(INDEX(Sheep!$R$311:$R$318,OZ34,1),0)</f>
        <v>46007</v>
      </c>
      <c r="PA35" s="493">
        <f>IFERROR(INDEX(Sheep!$R$311:$R$318,PA34,1),0)</f>
        <v>46007</v>
      </c>
      <c r="PB35" s="493">
        <f>IFERROR(INDEX(Sheep!$R$311:$R$318,PB34,1),0)</f>
        <v>46007</v>
      </c>
      <c r="PC35" s="493">
        <f>IFERROR(INDEX(Sheep!$R$311:$R$318,PC34,1),0)</f>
        <v>46007</v>
      </c>
      <c r="PD35" s="493">
        <f>IFERROR(INDEX(Sheep!$R$311:$R$318,PD34,1),0)</f>
        <v>46007</v>
      </c>
      <c r="PE35" s="493">
        <f>IFERROR(INDEX(Sheep!$R$311:$R$318,PE34,1),0)</f>
        <v>46007</v>
      </c>
      <c r="PF35" s="493">
        <f>IFERROR(INDEX(Sheep!$R$311:$R$318,PF34,1),0)</f>
        <v>46007</v>
      </c>
      <c r="PG35" s="493">
        <f>IFERROR(INDEX(Sheep!$R$311:$R$318,PG34,1),0)</f>
        <v>46007</v>
      </c>
      <c r="PH35" s="493">
        <f>IFERROR(INDEX(Sheep!$R$311:$R$318,PH34,1),0)</f>
        <v>46372</v>
      </c>
      <c r="PI35" s="493">
        <f>IFERROR(INDEX(Sheep!$R$311:$R$318,PI34,1),0)</f>
        <v>46372</v>
      </c>
      <c r="PJ35" s="493">
        <f>IFERROR(INDEX(Sheep!$R$311:$R$318,PJ34,1),0)</f>
        <v>46372</v>
      </c>
      <c r="PK35" s="493">
        <f>IFERROR(INDEX(Sheep!$R$311:$R$318,PK34,1),0)</f>
        <v>46372</v>
      </c>
      <c r="PL35" s="493">
        <f>IFERROR(INDEX(Sheep!$R$311:$R$318,PL34,1),0)</f>
        <v>46372</v>
      </c>
      <c r="PM35" s="493">
        <f>IFERROR(INDEX(Sheep!$R$311:$R$318,PM34,1),0)</f>
        <v>46372</v>
      </c>
      <c r="PN35" s="493">
        <f>IFERROR(INDEX(Sheep!$R$311:$R$318,PN34,1),0)</f>
        <v>46372</v>
      </c>
      <c r="PO35" s="493">
        <f>IFERROR(INDEX(Sheep!$R$311:$R$318,PO34,1),0)</f>
        <v>46372</v>
      </c>
      <c r="PP35" s="493">
        <f>IFERROR(INDEX(Sheep!$R$311:$R$318,PP34,1),0)</f>
        <v>46372</v>
      </c>
      <c r="PQ35" s="493">
        <f>IFERROR(INDEX(Sheep!$R$311:$R$318,PQ34,1),0)</f>
        <v>46372</v>
      </c>
      <c r="PR35" s="493">
        <f>IFERROR(INDEX(Sheep!$R$311:$R$318,PR34,1),0)</f>
        <v>46372</v>
      </c>
      <c r="PS35" s="493">
        <f>IFERROR(INDEX(Sheep!$R$311:$R$318,PS34,1),0)</f>
        <v>46372</v>
      </c>
      <c r="PT35" s="493">
        <f>IFERROR(INDEX(Sheep!$R$311:$R$318,PT34,1),0)</f>
        <v>46372</v>
      </c>
      <c r="PU35" s="493">
        <f>IFERROR(INDEX(Sheep!$R$311:$R$318,PU34,1),0)</f>
        <v>46372</v>
      </c>
      <c r="PV35" s="493">
        <f>IFERROR(INDEX(Sheep!$R$311:$R$318,PV34,1),0)</f>
        <v>46372</v>
      </c>
      <c r="PW35" s="493">
        <f>IFERROR(INDEX(Sheep!$R$311:$R$318,PW34,1),0)</f>
        <v>46372</v>
      </c>
      <c r="PX35" s="493">
        <f>IFERROR(INDEX(Sheep!$R$311:$R$318,PX34,1),0)</f>
        <v>46372</v>
      </c>
      <c r="PY35" s="493">
        <f>IFERROR(INDEX(Sheep!$R$311:$R$318,PY34,1),0)</f>
        <v>46372</v>
      </c>
      <c r="PZ35" s="493">
        <f>IFERROR(INDEX(Sheep!$R$311:$R$318,PZ34,1),0)</f>
        <v>46372</v>
      </c>
      <c r="QA35" s="493">
        <f>IFERROR(INDEX(Sheep!$R$311:$R$318,QA34,1),0)</f>
        <v>46372</v>
      </c>
      <c r="QB35" s="493">
        <f>IFERROR(INDEX(Sheep!$R$311:$R$318,QB34,1),0)</f>
        <v>46372</v>
      </c>
      <c r="QC35" s="493">
        <f>IFERROR(INDEX(Sheep!$R$311:$R$318,QC34,1),0)</f>
        <v>46372</v>
      </c>
      <c r="QD35" s="493">
        <f>IFERROR(INDEX(Sheep!$R$311:$R$318,QD34,1),0)</f>
        <v>46372</v>
      </c>
      <c r="QE35" s="493">
        <f>IFERROR(INDEX(Sheep!$R$311:$R$318,QE34,1),0)</f>
        <v>46372</v>
      </c>
      <c r="QF35" s="493">
        <f>IFERROR(INDEX(Sheep!$R$311:$R$318,QF34,1),0)</f>
        <v>46372</v>
      </c>
      <c r="QG35" s="493">
        <f>IFERROR(INDEX(Sheep!$R$311:$R$318,QG34,1),0)</f>
        <v>46372</v>
      </c>
      <c r="QH35" s="493">
        <f>IFERROR(INDEX(Sheep!$R$311:$R$318,QH34,1),0)</f>
        <v>46372</v>
      </c>
      <c r="QI35" s="493">
        <f>IFERROR(INDEX(Sheep!$R$311:$R$318,QI34,1),0)</f>
        <v>46372</v>
      </c>
      <c r="QJ35" s="493">
        <f>IFERROR(INDEX(Sheep!$R$311:$R$318,QJ34,1),0)</f>
        <v>46372</v>
      </c>
      <c r="QK35" s="493">
        <f>IFERROR(INDEX(Sheep!$R$311:$R$318,QK34,1),0)</f>
        <v>46372</v>
      </c>
      <c r="QL35" s="493">
        <f>IFERROR(INDEX(Sheep!$R$311:$R$318,QL34,1),0)</f>
        <v>46372</v>
      </c>
      <c r="QM35" s="493">
        <f>IFERROR(INDEX(Sheep!$R$311:$R$318,QM34,1),0)</f>
        <v>46372</v>
      </c>
      <c r="QN35" s="493">
        <f>IFERROR(INDEX(Sheep!$R$311:$R$318,QN34,1),0)</f>
        <v>46372</v>
      </c>
      <c r="QO35" s="493">
        <f>IFERROR(INDEX(Sheep!$R$311:$R$318,QO34,1),0)</f>
        <v>46372</v>
      </c>
      <c r="QP35" s="493">
        <f>IFERROR(INDEX(Sheep!$R$311:$R$318,QP34,1),0)</f>
        <v>46372</v>
      </c>
      <c r="QQ35" s="493">
        <f>IFERROR(INDEX(Sheep!$R$311:$R$318,QQ34,1),0)</f>
        <v>46372</v>
      </c>
      <c r="QR35" s="493">
        <f>IFERROR(INDEX(Sheep!$R$311:$R$318,QR34,1),0)</f>
        <v>46372</v>
      </c>
      <c r="QS35" s="493">
        <f>IFERROR(INDEX(Sheep!$R$311:$R$318,QS34,1),0)</f>
        <v>46372</v>
      </c>
      <c r="QT35" s="493">
        <f>IFERROR(INDEX(Sheep!$R$311:$R$318,QT34,1),0)</f>
        <v>46372</v>
      </c>
      <c r="QU35" s="493">
        <f>IFERROR(INDEX(Sheep!$R$311:$R$318,QU34,1),0)</f>
        <v>46372</v>
      </c>
      <c r="QV35" s="493">
        <f>IFERROR(INDEX(Sheep!$R$311:$R$318,QV34,1),0)</f>
        <v>46372</v>
      </c>
      <c r="QW35" s="493">
        <f>IFERROR(INDEX(Sheep!$R$311:$R$318,QW34,1),0)</f>
        <v>46372</v>
      </c>
      <c r="QX35" s="493">
        <f>IFERROR(INDEX(Sheep!$R$311:$R$318,QX34,1),0)</f>
        <v>46372</v>
      </c>
      <c r="QY35" s="493">
        <f>IFERROR(INDEX(Sheep!$R$311:$R$318,QY34,1),0)</f>
        <v>46372</v>
      </c>
      <c r="QZ35" s="493">
        <f>IFERROR(INDEX(Sheep!$R$311:$R$318,QZ34,1),0)</f>
        <v>46372</v>
      </c>
      <c r="RA35" s="493">
        <f>IFERROR(INDEX(Sheep!$R$311:$R$318,RA34,1),0)</f>
        <v>46372</v>
      </c>
      <c r="RB35" s="493">
        <f>IFERROR(INDEX(Sheep!$R$311:$R$318,RB34,1),0)</f>
        <v>46372</v>
      </c>
      <c r="RC35" s="493">
        <f>IFERROR(INDEX(Sheep!$R$311:$R$318,RC34,1),0)</f>
        <v>46372</v>
      </c>
      <c r="RD35" s="493">
        <f>IFERROR(INDEX(Sheep!$R$311:$R$318,RD34,1),0)</f>
        <v>46372</v>
      </c>
      <c r="RE35" s="493">
        <f>IFERROR(INDEX(Sheep!$R$311:$R$318,RE34,1),0)</f>
        <v>46372</v>
      </c>
      <c r="RF35" s="493">
        <f>IFERROR(INDEX(Sheep!$R$311:$R$318,RF34,1),0)</f>
        <v>46372</v>
      </c>
      <c r="RG35" s="493">
        <f>IFERROR(INDEX(Sheep!$R$311:$R$318,RG34,1),0)</f>
        <v>46372</v>
      </c>
      <c r="RH35" s="493">
        <f>IFERROR(INDEX(Sheep!$R$311:$R$318,RH34,1),0)</f>
        <v>46372</v>
      </c>
      <c r="RI35" s="493">
        <f>IFERROR(INDEX(Sheep!$R$311:$R$318,RI34,1),0)</f>
        <v>46372</v>
      </c>
      <c r="RJ35" s="493">
        <f>IFERROR(INDEX(Sheep!$R$311:$R$318,RJ34,1),0)</f>
        <v>46372</v>
      </c>
      <c r="RK35" s="493">
        <f>IFERROR(INDEX(Sheep!$R$311:$R$318,RK34,1),0)</f>
        <v>46372</v>
      </c>
      <c r="RL35" s="493">
        <f>IFERROR(INDEX(Sheep!$R$311:$R$318,RL34,1),0)</f>
        <v>46372</v>
      </c>
      <c r="RM35" s="493">
        <f>IFERROR(INDEX(Sheep!$R$311:$R$318,RM34,1),0)</f>
        <v>46372</v>
      </c>
      <c r="RN35" s="493">
        <f>IFERROR(INDEX(Sheep!$R$311:$R$318,RN34,1),0)</f>
        <v>46372</v>
      </c>
      <c r="RO35" s="493">
        <f>IFERROR(INDEX(Sheep!$R$311:$R$318,RO34,1),0)</f>
        <v>46372</v>
      </c>
      <c r="RP35" s="493">
        <f>IFERROR(INDEX(Sheep!$R$311:$R$318,RP34,1),0)</f>
        <v>46372</v>
      </c>
      <c r="RQ35" s="493">
        <f>IFERROR(INDEX(Sheep!$R$311:$R$318,RQ34,1),0)</f>
        <v>46372</v>
      </c>
      <c r="RR35" s="493">
        <f>IFERROR(INDEX(Sheep!$R$311:$R$318,RR34,1),0)</f>
        <v>46372</v>
      </c>
      <c r="RS35" s="493">
        <f>IFERROR(INDEX(Sheep!$R$311:$R$318,RS34,1),0)</f>
        <v>46372</v>
      </c>
      <c r="RT35" s="493">
        <f>IFERROR(INDEX(Sheep!$R$311:$R$318,RT34,1),0)</f>
        <v>46372</v>
      </c>
      <c r="RU35" s="493">
        <f>IFERROR(INDEX(Sheep!$R$311:$R$318,RU34,1),0)</f>
        <v>46372</v>
      </c>
      <c r="RV35" s="493">
        <f>IFERROR(INDEX(Sheep!$R$311:$R$318,RV34,1),0)</f>
        <v>46372</v>
      </c>
      <c r="RW35" s="493">
        <f>IFERROR(INDEX(Sheep!$R$311:$R$318,RW34,1),0)</f>
        <v>46372</v>
      </c>
      <c r="RX35" s="493">
        <f>IFERROR(INDEX(Sheep!$R$311:$R$318,RX34,1),0)</f>
        <v>46372</v>
      </c>
      <c r="RY35" s="493">
        <f>IFERROR(INDEX(Sheep!$R$311:$R$318,RY34,1),0)</f>
        <v>46372</v>
      </c>
      <c r="RZ35" s="493">
        <f>IFERROR(INDEX(Sheep!$R$311:$R$318,RZ34,1),0)</f>
        <v>46372</v>
      </c>
      <c r="SA35" s="493">
        <f>IFERROR(INDEX(Sheep!$R$311:$R$318,SA34,1),0)</f>
        <v>46372</v>
      </c>
      <c r="SB35" s="493">
        <f>IFERROR(INDEX(Sheep!$R$311:$R$318,SB34,1),0)</f>
        <v>46372</v>
      </c>
      <c r="SC35" s="493">
        <f>IFERROR(INDEX(Sheep!$R$311:$R$318,SC34,1),0)</f>
        <v>46372</v>
      </c>
      <c r="SD35" s="493">
        <f>IFERROR(INDEX(Sheep!$R$311:$R$318,SD34,1),0)</f>
        <v>46372</v>
      </c>
      <c r="SE35" s="493">
        <f>IFERROR(INDEX(Sheep!$R$311:$R$318,SE34,1),0)</f>
        <v>46372</v>
      </c>
      <c r="SF35" s="493">
        <f>IFERROR(INDEX(Sheep!$R$311:$R$318,SF34,1),0)</f>
        <v>46372</v>
      </c>
      <c r="SG35" s="493">
        <f>IFERROR(INDEX(Sheep!$R$311:$R$318,SG34,1),0)</f>
        <v>46372</v>
      </c>
      <c r="SH35" s="493">
        <f>IFERROR(INDEX(Sheep!$R$311:$R$318,SH34,1),0)</f>
        <v>46372</v>
      </c>
      <c r="SI35" s="493">
        <f>IFERROR(INDEX(Sheep!$R$311:$R$318,SI34,1),0)</f>
        <v>0</v>
      </c>
      <c r="SJ35" s="260"/>
      <c r="SK35" s="262"/>
      <c r="SL35" s="250"/>
      <c r="SM35" s="250"/>
      <c r="SN35" s="250"/>
    </row>
    <row r="36" spans="1:508" outlineLevel="2" collapsed="1" x14ac:dyDescent="0.25">
      <c r="A36" s="250"/>
      <c r="B36" s="259"/>
      <c r="C36" s="444">
        <f>INT($C$29)+2</f>
        <v>3</v>
      </c>
      <c r="D36" s="260"/>
      <c r="E36" s="330"/>
      <c r="F36" s="330"/>
      <c r="G36" s="260"/>
      <c r="H36" s="274"/>
      <c r="I36" s="274" t="s">
        <v>702</v>
      </c>
      <c r="J36" s="274" t="str">
        <f>Sheep!$H248</f>
        <v>Aut</v>
      </c>
      <c r="K36" s="274" t="str">
        <f xml:space="preserve">                    IF(AND((K$33                                  -Sheep!$N$248                               )&gt;(K$33-L$33),(K$33                                  -Sheep!$N$248                                )&lt;=0),"Born","")
&amp;                   IF(AND((K$33-Sheep!$R$351-Sheep!$N$248                                )&gt;(K$33-L$33),(K$33-Sheep!$R$351-Sheep!$N$248                                )&lt;=0),"WeanStd","")
&amp;                   IF(AND((K$33-Sheep!$R$352-Sheep!$N$248                                )&gt;(K$33-L$33),(K$33-Sheep!$R$352-Sheep!$N$248                                )&lt;=0),"WeanAlt1","")
&amp;                   IF(AND((K$33-Sheep!$R$353-Sheep!$N$248                                )&gt;(K$33-L$33),(K$33-Sheep!$R$353-Sheep!$N$248                                )&lt;=0),"WeanAlt2","")
&amp;IFERROR(IF(AND((K$33-K35                                                                                     )&gt;(K$33-L$33),(K$33-K35                                                                                     )&lt;=0),"Join-"    &amp;K34,""),"")
&amp;IFERROR(IF(AND((K$33-K35-INDEX(Sheep!$V$358:$V$365,K34,1))&gt;(K$33-L$33),(K$33-K35-INDEX(Sheep!$V$358:$V$365,K34,1))&lt;=0),"Scan-"  &amp;K34,""),"")
&amp;IFERROR(IF(AND((K$33-K35-150                                                                            )&gt;(K$33-L$33),(K$33-K35-150                                                                             )&lt;=0),"Birth-" &amp;K34,""),"")
&amp;IFERROR(IF(AND((K$33-K35-150-Sheep!$R$351                                           )&gt;(K$33-L$33),(K$33-K35-150-Sheep!$R$351                                            )&lt;=0),"Wean-"&amp;K34,""),"")
&amp;IFERROR(IF(AND((K$33-K35-150-Sheep!$R$352                                           )&gt;(K$33-L$33),(K$33-K35-150-Sheep!$R$352                                            )&lt;=0),"Alt1-"   &amp;K34,""),"")
&amp;IFERROR(IF(AND((K$33-K35-150-Sheep!$R$353                                           )&gt;(K$33-L$33),(K$33-K35-150-Sheep!$R$353                                            )&lt;=0),"Alt2-"   &amp;K34,""),"")</f>
        <v/>
      </c>
      <c r="L36" s="274" t="str">
        <f xml:space="preserve">                    IF(AND((L$33                                  -Sheep!$N$248                               )&gt;(L$33-M$33),(L$33                                  -Sheep!$N$248                                )&lt;=0),"Born","")
&amp;                   IF(AND((L$33-Sheep!$R$351-Sheep!$N$248                                )&gt;(L$33-M$33),(L$33-Sheep!$R$351-Sheep!$N$248                                )&lt;=0),"WeanStd","")
&amp;                   IF(AND((L$33-Sheep!$R$352-Sheep!$N$248                                )&gt;(L$33-M$33),(L$33-Sheep!$R$352-Sheep!$N$248                                )&lt;=0),"WeanAlt1","")
&amp;                   IF(AND((L$33-Sheep!$R$353-Sheep!$N$248                                )&gt;(L$33-M$33),(L$33-Sheep!$R$353-Sheep!$N$248                                )&lt;=0),"WeanAlt2","")
&amp;IFERROR(IF(AND((L$33-L35                                                                                     )&gt;(L$33-M$33),(L$33-L35                                                                                     )&lt;=0),"Join-"    &amp;L34,""),"")
&amp;IFERROR(IF(AND((L$33-L35-INDEX(Sheep!$V$358:$V$365,L34,1))&gt;(L$33-M$33),(L$33-L35-INDEX(Sheep!$V$358:$V$365,L34,1))&lt;=0),"Scan-"  &amp;L34,""),"")
&amp;IFERROR(IF(AND((L$33-L35-150                                                                            )&gt;(L$33-M$33),(L$33-L35-150                                                                             )&lt;=0),"Birth-" &amp;L34,""),"")
&amp;IFERROR(IF(AND((L$33-L35-150-Sheep!$R$351                                           )&gt;(L$33-M$33),(L$33-L35-150-Sheep!$R$351                                            )&lt;=0),"Wean-"&amp;L34,""),"")
&amp;IFERROR(IF(AND((L$33-L35-150-Sheep!$R$352                                           )&gt;(L$33-M$33),(L$33-L35-150-Sheep!$R$352                                            )&lt;=0),"Alt1-"   &amp;L34,""),"")
&amp;IFERROR(IF(AND((L$33-L35-150-Sheep!$R$353                                           )&gt;(L$33-M$33),(L$33-L35-150-Sheep!$R$353                                            )&lt;=0),"Alt2-"   &amp;L34,""),"")</f>
        <v/>
      </c>
      <c r="M36" s="274" t="str">
        <f xml:space="preserve">                    IF(AND((M$33                                  -Sheep!$N$248                               )&gt;(M$33-N$33),(M$33                                  -Sheep!$N$248                                )&lt;=0),"Born","")
&amp;                   IF(AND((M$33-Sheep!$R$351-Sheep!$N$248                                )&gt;(M$33-N$33),(M$33-Sheep!$R$351-Sheep!$N$248                                )&lt;=0),"WeanStd","")
&amp;                   IF(AND((M$33-Sheep!$R$352-Sheep!$N$248                                )&gt;(M$33-N$33),(M$33-Sheep!$R$352-Sheep!$N$248                                )&lt;=0),"WeanAlt1","")
&amp;                   IF(AND((M$33-Sheep!$R$353-Sheep!$N$248                                )&gt;(M$33-N$33),(M$33-Sheep!$R$353-Sheep!$N$248                                )&lt;=0),"WeanAlt2","")
&amp;IFERROR(IF(AND((M$33-M35                                                                                     )&gt;(M$33-N$33),(M$33-M35                                                                                     )&lt;=0),"Join-"    &amp;M34,""),"")
&amp;IFERROR(IF(AND((M$33-M35-INDEX(Sheep!$V$358:$V$365,M34,1))&gt;(M$33-N$33),(M$33-M35-INDEX(Sheep!$V$358:$V$365,M34,1))&lt;=0),"Scan-"  &amp;M34,""),"")
&amp;IFERROR(IF(AND((M$33-M35-150                                                                            )&gt;(M$33-N$33),(M$33-M35-150                                                                             )&lt;=0),"Birth-" &amp;M34,""),"")
&amp;IFERROR(IF(AND((M$33-M35-150-Sheep!$R$351                                           )&gt;(M$33-N$33),(M$33-M35-150-Sheep!$R$351                                            )&lt;=0),"Wean-"&amp;M34,""),"")
&amp;IFERROR(IF(AND((M$33-M35-150-Sheep!$R$352                                           )&gt;(M$33-N$33),(M$33-M35-150-Sheep!$R$352                                            )&lt;=0),"Alt1-"   &amp;M34,""),"")
&amp;IFERROR(IF(AND((M$33-M35-150-Sheep!$R$353                                           )&gt;(M$33-N$33),(M$33-M35-150-Sheep!$R$353                                            )&lt;=0),"Alt2-"   &amp;M34,""),"")</f>
        <v/>
      </c>
      <c r="N36" s="274" t="str">
        <f xml:space="preserve">                    IF(AND((N$33                                  -Sheep!$N$248                               )&gt;(N$33-O$33),(N$33                                  -Sheep!$N$248                                )&lt;=0),"Born","")
&amp;                   IF(AND((N$33-Sheep!$R$351-Sheep!$N$248                                )&gt;(N$33-O$33),(N$33-Sheep!$R$351-Sheep!$N$248                                )&lt;=0),"WeanStd","")
&amp;                   IF(AND((N$33-Sheep!$R$352-Sheep!$N$248                                )&gt;(N$33-O$33),(N$33-Sheep!$R$352-Sheep!$N$248                                )&lt;=0),"WeanAlt1","")
&amp;                   IF(AND((N$33-Sheep!$R$353-Sheep!$N$248                                )&gt;(N$33-O$33),(N$33-Sheep!$R$353-Sheep!$N$248                                )&lt;=0),"WeanAlt2","")
&amp;IFERROR(IF(AND((N$33-N35                                                                                     )&gt;(N$33-O$33),(N$33-N35                                                                                     )&lt;=0),"Join-"    &amp;N34,""),"")
&amp;IFERROR(IF(AND((N$33-N35-INDEX(Sheep!$V$358:$V$365,N34,1))&gt;(N$33-O$33),(N$33-N35-INDEX(Sheep!$V$358:$V$365,N34,1))&lt;=0),"Scan-"  &amp;N34,""),"")
&amp;IFERROR(IF(AND((N$33-N35-150                                                                            )&gt;(N$33-O$33),(N$33-N35-150                                                                             )&lt;=0),"Birth-" &amp;N34,""),"")
&amp;IFERROR(IF(AND((N$33-N35-150-Sheep!$R$351                                           )&gt;(N$33-O$33),(N$33-N35-150-Sheep!$R$351                                            )&lt;=0),"Wean-"&amp;N34,""),"")
&amp;IFERROR(IF(AND((N$33-N35-150-Sheep!$R$352                                           )&gt;(N$33-O$33),(N$33-N35-150-Sheep!$R$352                                            )&lt;=0),"Alt1-"   &amp;N34,""),"")
&amp;IFERROR(IF(AND((N$33-N35-150-Sheep!$R$353                                           )&gt;(N$33-O$33),(N$33-N35-150-Sheep!$R$353                                            )&lt;=0),"Alt2-"   &amp;N34,""),"")</f>
        <v/>
      </c>
      <c r="O36" s="274" t="str">
        <f xml:space="preserve">                    IF(AND((O$33                                  -Sheep!$N$248                               )&gt;(O$33-P$33),(O$33                                  -Sheep!$N$248                                )&lt;=0),"Born","")
&amp;                   IF(AND((O$33-Sheep!$R$351-Sheep!$N$248                                )&gt;(O$33-P$33),(O$33-Sheep!$R$351-Sheep!$N$248                                )&lt;=0),"WeanStd","")
&amp;                   IF(AND((O$33-Sheep!$R$352-Sheep!$N$248                                )&gt;(O$33-P$33),(O$33-Sheep!$R$352-Sheep!$N$248                                )&lt;=0),"WeanAlt1","")
&amp;                   IF(AND((O$33-Sheep!$R$353-Sheep!$N$248                                )&gt;(O$33-P$33),(O$33-Sheep!$R$353-Sheep!$N$248                                )&lt;=0),"WeanAlt2","")
&amp;IFERROR(IF(AND((O$33-O35                                                                                     )&gt;(O$33-P$33),(O$33-O35                                                                                     )&lt;=0),"Join-"    &amp;O34,""),"")
&amp;IFERROR(IF(AND((O$33-O35-INDEX(Sheep!$V$358:$V$365,O34,1))&gt;(O$33-P$33),(O$33-O35-INDEX(Sheep!$V$358:$V$365,O34,1))&lt;=0),"Scan-"  &amp;O34,""),"")
&amp;IFERROR(IF(AND((O$33-O35-150                                                                            )&gt;(O$33-P$33),(O$33-O35-150                                                                             )&lt;=0),"Birth-" &amp;O34,""),"")
&amp;IFERROR(IF(AND((O$33-O35-150-Sheep!$R$351                                           )&gt;(O$33-P$33),(O$33-O35-150-Sheep!$R$351                                            )&lt;=0),"Wean-"&amp;O34,""),"")
&amp;IFERROR(IF(AND((O$33-O35-150-Sheep!$R$352                                           )&gt;(O$33-P$33),(O$33-O35-150-Sheep!$R$352                                            )&lt;=0),"Alt1-"   &amp;O34,""),"")
&amp;IFERROR(IF(AND((O$33-O35-150-Sheep!$R$353                                           )&gt;(O$33-P$33),(O$33-O35-150-Sheep!$R$353                                            )&lt;=0),"Alt2-"   &amp;O34,""),"")</f>
        <v/>
      </c>
      <c r="P36" s="274" t="str">
        <f xml:space="preserve">                    IF(AND((P$33                                  -Sheep!$N$248                               )&gt;(P$33-Q$33),(P$33                                  -Sheep!$N$248                                )&lt;=0),"Born","")
&amp;                   IF(AND((P$33-Sheep!$R$351-Sheep!$N$248                                )&gt;(P$33-Q$33),(P$33-Sheep!$R$351-Sheep!$N$248                                )&lt;=0),"WeanStd","")
&amp;                   IF(AND((P$33-Sheep!$R$352-Sheep!$N$248                                )&gt;(P$33-Q$33),(P$33-Sheep!$R$352-Sheep!$N$248                                )&lt;=0),"WeanAlt1","")
&amp;                   IF(AND((P$33-Sheep!$R$353-Sheep!$N$248                                )&gt;(P$33-Q$33),(P$33-Sheep!$R$353-Sheep!$N$248                                )&lt;=0),"WeanAlt2","")
&amp;IFERROR(IF(AND((P$33-P35                                                                                     )&gt;(P$33-Q$33),(P$33-P35                                                                                     )&lt;=0),"Join-"    &amp;P34,""),"")
&amp;IFERROR(IF(AND((P$33-P35-INDEX(Sheep!$V$358:$V$365,P34,1))&gt;(P$33-Q$33),(P$33-P35-INDEX(Sheep!$V$358:$V$365,P34,1))&lt;=0),"Scan-"  &amp;P34,""),"")
&amp;IFERROR(IF(AND((P$33-P35-150                                                                            )&gt;(P$33-Q$33),(P$33-P35-150                                                                             )&lt;=0),"Birth-" &amp;P34,""),"")
&amp;IFERROR(IF(AND((P$33-P35-150-Sheep!$R$351                                           )&gt;(P$33-Q$33),(P$33-P35-150-Sheep!$R$351                                            )&lt;=0),"Wean-"&amp;P34,""),"")
&amp;IFERROR(IF(AND((P$33-P35-150-Sheep!$R$352                                           )&gt;(P$33-Q$33),(P$33-P35-150-Sheep!$R$352                                            )&lt;=0),"Alt1-"   &amp;P34,""),"")
&amp;IFERROR(IF(AND((P$33-P35-150-Sheep!$R$353                                           )&gt;(P$33-Q$33),(P$33-P35-150-Sheep!$R$353                                            )&lt;=0),"Alt2-"   &amp;P34,""),"")</f>
        <v/>
      </c>
      <c r="Q36" s="274" t="str">
        <f xml:space="preserve">                    IF(AND((Q$33                                  -Sheep!$N$248                               )&gt;(Q$33-R$33),(Q$33                                  -Sheep!$N$248                                )&lt;=0),"Born","")
&amp;                   IF(AND((Q$33-Sheep!$R$351-Sheep!$N$248                                )&gt;(Q$33-R$33),(Q$33-Sheep!$R$351-Sheep!$N$248                                )&lt;=0),"WeanStd","")
&amp;                   IF(AND((Q$33-Sheep!$R$352-Sheep!$N$248                                )&gt;(Q$33-R$33),(Q$33-Sheep!$R$352-Sheep!$N$248                                )&lt;=0),"WeanAlt1","")
&amp;                   IF(AND((Q$33-Sheep!$R$353-Sheep!$N$248                                )&gt;(Q$33-R$33),(Q$33-Sheep!$R$353-Sheep!$N$248                                )&lt;=0),"WeanAlt2","")
&amp;IFERROR(IF(AND((Q$33-Q35                                                                                     )&gt;(Q$33-R$33),(Q$33-Q35                                                                                     )&lt;=0),"Join-"    &amp;Q34,""),"")
&amp;IFERROR(IF(AND((Q$33-Q35-INDEX(Sheep!$V$358:$V$365,Q34,1))&gt;(Q$33-R$33),(Q$33-Q35-INDEX(Sheep!$V$358:$V$365,Q34,1))&lt;=0),"Scan-"  &amp;Q34,""),"")
&amp;IFERROR(IF(AND((Q$33-Q35-150                                                                            )&gt;(Q$33-R$33),(Q$33-Q35-150                                                                             )&lt;=0),"Birth-" &amp;Q34,""),"")
&amp;IFERROR(IF(AND((Q$33-Q35-150-Sheep!$R$351                                           )&gt;(Q$33-R$33),(Q$33-Q35-150-Sheep!$R$351                                            )&lt;=0),"Wean-"&amp;Q34,""),"")
&amp;IFERROR(IF(AND((Q$33-Q35-150-Sheep!$R$352                                           )&gt;(Q$33-R$33),(Q$33-Q35-150-Sheep!$R$352                                            )&lt;=0),"Alt1-"   &amp;Q34,""),"")
&amp;IFERROR(IF(AND((Q$33-Q35-150-Sheep!$R$353                                           )&gt;(Q$33-R$33),(Q$33-Q35-150-Sheep!$R$353                                            )&lt;=0),"Alt2-"   &amp;Q34,""),"")</f>
        <v/>
      </c>
      <c r="R36" s="274" t="str">
        <f xml:space="preserve">                    IF(AND((R$33                                  -Sheep!$N$248                               )&gt;(R$33-S$33),(R$33                                  -Sheep!$N$248                                )&lt;=0),"Born","")
&amp;                   IF(AND((R$33-Sheep!$R$351-Sheep!$N$248                                )&gt;(R$33-S$33),(R$33-Sheep!$R$351-Sheep!$N$248                                )&lt;=0),"WeanStd","")
&amp;                   IF(AND((R$33-Sheep!$R$352-Sheep!$N$248                                )&gt;(R$33-S$33),(R$33-Sheep!$R$352-Sheep!$N$248                                )&lt;=0),"WeanAlt1","")
&amp;                   IF(AND((R$33-Sheep!$R$353-Sheep!$N$248                                )&gt;(R$33-S$33),(R$33-Sheep!$R$353-Sheep!$N$248                                )&lt;=0),"WeanAlt2","")
&amp;IFERROR(IF(AND((R$33-R35                                                                                     )&gt;(R$33-S$33),(R$33-R35                                                                                     )&lt;=0),"Join-"    &amp;R34,""),"")
&amp;IFERROR(IF(AND((R$33-R35-INDEX(Sheep!$V$358:$V$365,R34,1))&gt;(R$33-S$33),(R$33-R35-INDEX(Sheep!$V$358:$V$365,R34,1))&lt;=0),"Scan-"  &amp;R34,""),"")
&amp;IFERROR(IF(AND((R$33-R35-150                                                                            )&gt;(R$33-S$33),(R$33-R35-150                                                                             )&lt;=0),"Birth-" &amp;R34,""),"")
&amp;IFERROR(IF(AND((R$33-R35-150-Sheep!$R$351                                           )&gt;(R$33-S$33),(R$33-R35-150-Sheep!$R$351                                            )&lt;=0),"Wean-"&amp;R34,""),"")
&amp;IFERROR(IF(AND((R$33-R35-150-Sheep!$R$352                                           )&gt;(R$33-S$33),(R$33-R35-150-Sheep!$R$352                                            )&lt;=0),"Alt1-"   &amp;R34,""),"")
&amp;IFERROR(IF(AND((R$33-R35-150-Sheep!$R$353                                           )&gt;(R$33-S$33),(R$33-R35-150-Sheep!$R$353                                            )&lt;=0),"Alt2-"   &amp;R34,""),"")</f>
        <v/>
      </c>
      <c r="S36" s="274" t="str">
        <f xml:space="preserve">                    IF(AND((S$33                                  -Sheep!$N$248                               )&gt;(S$33-T$33),(S$33                                  -Sheep!$N$248                                )&lt;=0),"Born","")
&amp;                   IF(AND((S$33-Sheep!$R$351-Sheep!$N$248                                )&gt;(S$33-T$33),(S$33-Sheep!$R$351-Sheep!$N$248                                )&lt;=0),"WeanStd","")
&amp;                   IF(AND((S$33-Sheep!$R$352-Sheep!$N$248                                )&gt;(S$33-T$33),(S$33-Sheep!$R$352-Sheep!$N$248                                )&lt;=0),"WeanAlt1","")
&amp;                   IF(AND((S$33-Sheep!$R$353-Sheep!$N$248                                )&gt;(S$33-T$33),(S$33-Sheep!$R$353-Sheep!$N$248                                )&lt;=0),"WeanAlt2","")
&amp;IFERROR(IF(AND((S$33-S35                                                                                     )&gt;(S$33-T$33),(S$33-S35                                                                                     )&lt;=0),"Join-"    &amp;S34,""),"")
&amp;IFERROR(IF(AND((S$33-S35-INDEX(Sheep!$V$358:$V$365,S34,1))&gt;(S$33-T$33),(S$33-S35-INDEX(Sheep!$V$358:$V$365,S34,1))&lt;=0),"Scan-"  &amp;S34,""),"")
&amp;IFERROR(IF(AND((S$33-S35-150                                                                            )&gt;(S$33-T$33),(S$33-S35-150                                                                             )&lt;=0),"Birth-" &amp;S34,""),"")
&amp;IFERROR(IF(AND((S$33-S35-150-Sheep!$R$351                                           )&gt;(S$33-T$33),(S$33-S35-150-Sheep!$R$351                                            )&lt;=0),"Wean-"&amp;S34,""),"")
&amp;IFERROR(IF(AND((S$33-S35-150-Sheep!$R$352                                           )&gt;(S$33-T$33),(S$33-S35-150-Sheep!$R$352                                            )&lt;=0),"Alt1-"   &amp;S34,""),"")
&amp;IFERROR(IF(AND((S$33-S35-150-Sheep!$R$353                                           )&gt;(S$33-T$33),(S$33-S35-150-Sheep!$R$353                                            )&lt;=0),"Alt2-"   &amp;S34,""),"")</f>
        <v/>
      </c>
      <c r="T36" s="274" t="str">
        <f xml:space="preserve">                    IF(AND((T$33                                  -Sheep!$N$248                               )&gt;(T$33-U$33),(T$33                                  -Sheep!$N$248                                )&lt;=0),"Born","")
&amp;                   IF(AND((T$33-Sheep!$R$351-Sheep!$N$248                                )&gt;(T$33-U$33),(T$33-Sheep!$R$351-Sheep!$N$248                                )&lt;=0),"WeanStd","")
&amp;                   IF(AND((T$33-Sheep!$R$352-Sheep!$N$248                                )&gt;(T$33-U$33),(T$33-Sheep!$R$352-Sheep!$N$248                                )&lt;=0),"WeanAlt1","")
&amp;                   IF(AND((T$33-Sheep!$R$353-Sheep!$N$248                                )&gt;(T$33-U$33),(T$33-Sheep!$R$353-Sheep!$N$248                                )&lt;=0),"WeanAlt2","")
&amp;IFERROR(IF(AND((T$33-T35                                                                                     )&gt;(T$33-U$33),(T$33-T35                                                                                     )&lt;=0),"Join-"    &amp;T34,""),"")
&amp;IFERROR(IF(AND((T$33-T35-INDEX(Sheep!$V$358:$V$365,T34,1))&gt;(T$33-U$33),(T$33-T35-INDEX(Sheep!$V$358:$V$365,T34,1))&lt;=0),"Scan-"  &amp;T34,""),"")
&amp;IFERROR(IF(AND((T$33-T35-150                                                                            )&gt;(T$33-U$33),(T$33-T35-150                                                                             )&lt;=0),"Birth-" &amp;T34,""),"")
&amp;IFERROR(IF(AND((T$33-T35-150-Sheep!$R$351                                           )&gt;(T$33-U$33),(T$33-T35-150-Sheep!$R$351                                            )&lt;=0),"Wean-"&amp;T34,""),"")
&amp;IFERROR(IF(AND((T$33-T35-150-Sheep!$R$352                                           )&gt;(T$33-U$33),(T$33-T35-150-Sheep!$R$352                                            )&lt;=0),"Alt1-"   &amp;T34,""),"")
&amp;IFERROR(IF(AND((T$33-T35-150-Sheep!$R$353                                           )&gt;(T$33-U$33),(T$33-T35-150-Sheep!$R$353                                            )&lt;=0),"Alt2-"   &amp;T34,""),"")</f>
        <v/>
      </c>
      <c r="U36" s="274" t="str">
        <f xml:space="preserve">                    IF(AND((U$33                                  -Sheep!$N$248                               )&gt;(U$33-V$33),(U$33                                  -Sheep!$N$248                                )&lt;=0),"Born","")
&amp;                   IF(AND((U$33-Sheep!$R$351-Sheep!$N$248                                )&gt;(U$33-V$33),(U$33-Sheep!$R$351-Sheep!$N$248                                )&lt;=0),"WeanStd","")
&amp;                   IF(AND((U$33-Sheep!$R$352-Sheep!$N$248                                )&gt;(U$33-V$33),(U$33-Sheep!$R$352-Sheep!$N$248                                )&lt;=0),"WeanAlt1","")
&amp;                   IF(AND((U$33-Sheep!$R$353-Sheep!$N$248                                )&gt;(U$33-V$33),(U$33-Sheep!$R$353-Sheep!$N$248                                )&lt;=0),"WeanAlt2","")
&amp;IFERROR(IF(AND((U$33-U35                                                                                     )&gt;(U$33-V$33),(U$33-U35                                                                                     )&lt;=0),"Join-"    &amp;U34,""),"")
&amp;IFERROR(IF(AND((U$33-U35-INDEX(Sheep!$V$358:$V$365,U34,1))&gt;(U$33-V$33),(U$33-U35-INDEX(Sheep!$V$358:$V$365,U34,1))&lt;=0),"Scan-"  &amp;U34,""),"")
&amp;IFERROR(IF(AND((U$33-U35-150                                                                            )&gt;(U$33-V$33),(U$33-U35-150                                                                             )&lt;=0),"Birth-" &amp;U34,""),"")
&amp;IFERROR(IF(AND((U$33-U35-150-Sheep!$R$351                                           )&gt;(U$33-V$33),(U$33-U35-150-Sheep!$R$351                                            )&lt;=0),"Wean-"&amp;U34,""),"")
&amp;IFERROR(IF(AND((U$33-U35-150-Sheep!$R$352                                           )&gt;(U$33-V$33),(U$33-U35-150-Sheep!$R$352                                            )&lt;=0),"Alt1-"   &amp;U34,""),"")
&amp;IFERROR(IF(AND((U$33-U35-150-Sheep!$R$353                                           )&gt;(U$33-V$33),(U$33-U35-150-Sheep!$R$353                                            )&lt;=0),"Alt2-"   &amp;U34,""),"")</f>
        <v/>
      </c>
      <c r="V36" s="274" t="str">
        <f xml:space="preserve">                    IF(AND((V$33                                  -Sheep!$N$248                               )&gt;(V$33-W$33),(V$33                                  -Sheep!$N$248                                )&lt;=0),"Born","")
&amp;                   IF(AND((V$33-Sheep!$R$351-Sheep!$N$248                                )&gt;(V$33-W$33),(V$33-Sheep!$R$351-Sheep!$N$248                                )&lt;=0),"WeanStd","")
&amp;                   IF(AND((V$33-Sheep!$R$352-Sheep!$N$248                                )&gt;(V$33-W$33),(V$33-Sheep!$R$352-Sheep!$N$248                                )&lt;=0),"WeanAlt1","")
&amp;                   IF(AND((V$33-Sheep!$R$353-Sheep!$N$248                                )&gt;(V$33-W$33),(V$33-Sheep!$R$353-Sheep!$N$248                                )&lt;=0),"WeanAlt2","")
&amp;IFERROR(IF(AND((V$33-V35                                                                                     )&gt;(V$33-W$33),(V$33-V35                                                                                     )&lt;=0),"Join-"    &amp;V34,""),"")
&amp;IFERROR(IF(AND((V$33-V35-INDEX(Sheep!$V$358:$V$365,V34,1))&gt;(V$33-W$33),(V$33-V35-INDEX(Sheep!$V$358:$V$365,V34,1))&lt;=0),"Scan-"  &amp;V34,""),"")
&amp;IFERROR(IF(AND((V$33-V35-150                                                                            )&gt;(V$33-W$33),(V$33-V35-150                                                                             )&lt;=0),"Birth-" &amp;V34,""),"")
&amp;IFERROR(IF(AND((V$33-V35-150-Sheep!$R$351                                           )&gt;(V$33-W$33),(V$33-V35-150-Sheep!$R$351                                            )&lt;=0),"Wean-"&amp;V34,""),"")
&amp;IFERROR(IF(AND((V$33-V35-150-Sheep!$R$352                                           )&gt;(V$33-W$33),(V$33-V35-150-Sheep!$R$352                                            )&lt;=0),"Alt1-"   &amp;V34,""),"")
&amp;IFERROR(IF(AND((V$33-V35-150-Sheep!$R$353                                           )&gt;(V$33-W$33),(V$33-V35-150-Sheep!$R$353                                            )&lt;=0),"Alt2-"   &amp;V34,""),"")</f>
        <v/>
      </c>
      <c r="W36" s="274" t="str">
        <f xml:space="preserve">                    IF(AND((W$33                                  -Sheep!$N$248                               )&gt;(W$33-X$33),(W$33                                  -Sheep!$N$248                                )&lt;=0),"Born","")
&amp;                   IF(AND((W$33-Sheep!$R$351-Sheep!$N$248                                )&gt;(W$33-X$33),(W$33-Sheep!$R$351-Sheep!$N$248                                )&lt;=0),"WeanStd","")
&amp;                   IF(AND((W$33-Sheep!$R$352-Sheep!$N$248                                )&gt;(W$33-X$33),(W$33-Sheep!$R$352-Sheep!$N$248                                )&lt;=0),"WeanAlt1","")
&amp;                   IF(AND((W$33-Sheep!$R$353-Sheep!$N$248                                )&gt;(W$33-X$33),(W$33-Sheep!$R$353-Sheep!$N$248                                )&lt;=0),"WeanAlt2","")
&amp;IFERROR(IF(AND((W$33-W35                                                                                     )&gt;(W$33-X$33),(W$33-W35                                                                                     )&lt;=0),"Join-"    &amp;W34,""),"")
&amp;IFERROR(IF(AND((W$33-W35-INDEX(Sheep!$V$358:$V$365,W34,1))&gt;(W$33-X$33),(W$33-W35-INDEX(Sheep!$V$358:$V$365,W34,1))&lt;=0),"Scan-"  &amp;W34,""),"")
&amp;IFERROR(IF(AND((W$33-W35-150                                                                            )&gt;(W$33-X$33),(W$33-W35-150                                                                             )&lt;=0),"Birth-" &amp;W34,""),"")
&amp;IFERROR(IF(AND((W$33-W35-150-Sheep!$R$351                                           )&gt;(W$33-X$33),(W$33-W35-150-Sheep!$R$351                                            )&lt;=0),"Wean-"&amp;W34,""),"")
&amp;IFERROR(IF(AND((W$33-W35-150-Sheep!$R$352                                           )&gt;(W$33-X$33),(W$33-W35-150-Sheep!$R$352                                            )&lt;=0),"Alt1-"   &amp;W34,""),"")
&amp;IFERROR(IF(AND((W$33-W35-150-Sheep!$R$353                                           )&gt;(W$33-X$33),(W$33-W35-150-Sheep!$R$353                                            )&lt;=0),"Alt2-"   &amp;W34,""),"")</f>
        <v/>
      </c>
      <c r="X36" s="274" t="str">
        <f xml:space="preserve">                    IF(AND((X$33                                  -Sheep!$N$248                               )&gt;(X$33-Y$33),(X$33                                  -Sheep!$N$248                                )&lt;=0),"Born","")
&amp;                   IF(AND((X$33-Sheep!$R$351-Sheep!$N$248                                )&gt;(X$33-Y$33),(X$33-Sheep!$R$351-Sheep!$N$248                                )&lt;=0),"WeanStd","")
&amp;                   IF(AND((X$33-Sheep!$R$352-Sheep!$N$248                                )&gt;(X$33-Y$33),(X$33-Sheep!$R$352-Sheep!$N$248                                )&lt;=0),"WeanAlt1","")
&amp;                   IF(AND((X$33-Sheep!$R$353-Sheep!$N$248                                )&gt;(X$33-Y$33),(X$33-Sheep!$R$353-Sheep!$N$248                                )&lt;=0),"WeanAlt2","")
&amp;IFERROR(IF(AND((X$33-X35                                                                                     )&gt;(X$33-Y$33),(X$33-X35                                                                                     )&lt;=0),"Join-"    &amp;X34,""),"")
&amp;IFERROR(IF(AND((X$33-X35-INDEX(Sheep!$V$358:$V$365,X34,1))&gt;(X$33-Y$33),(X$33-X35-INDEX(Sheep!$V$358:$V$365,X34,1))&lt;=0),"Scan-"  &amp;X34,""),"")
&amp;IFERROR(IF(AND((X$33-X35-150                                                                            )&gt;(X$33-Y$33),(X$33-X35-150                                                                             )&lt;=0),"Birth-" &amp;X34,""),"")
&amp;IFERROR(IF(AND((X$33-X35-150-Sheep!$R$351                                           )&gt;(X$33-Y$33),(X$33-X35-150-Sheep!$R$351                                            )&lt;=0),"Wean-"&amp;X34,""),"")
&amp;IFERROR(IF(AND((X$33-X35-150-Sheep!$R$352                                           )&gt;(X$33-Y$33),(X$33-X35-150-Sheep!$R$352                                            )&lt;=0),"Alt1-"   &amp;X34,""),"")
&amp;IFERROR(IF(AND((X$33-X35-150-Sheep!$R$353                                           )&gt;(X$33-Y$33),(X$33-X35-150-Sheep!$R$353                                            )&lt;=0),"Alt2-"   &amp;X34,""),"")</f>
        <v/>
      </c>
      <c r="Y36" s="274" t="str">
        <f xml:space="preserve">                    IF(AND((Y$33                                  -Sheep!$N$248                               )&gt;(Y$33-Z$33),(Y$33                                  -Sheep!$N$248                                )&lt;=0),"Born","")
&amp;                   IF(AND((Y$33-Sheep!$R$351-Sheep!$N$248                                )&gt;(Y$33-Z$33),(Y$33-Sheep!$R$351-Sheep!$N$248                                )&lt;=0),"WeanStd","")
&amp;                   IF(AND((Y$33-Sheep!$R$352-Sheep!$N$248                                )&gt;(Y$33-Z$33),(Y$33-Sheep!$R$352-Sheep!$N$248                                )&lt;=0),"WeanAlt1","")
&amp;                   IF(AND((Y$33-Sheep!$R$353-Sheep!$N$248                                )&gt;(Y$33-Z$33),(Y$33-Sheep!$R$353-Sheep!$N$248                                )&lt;=0),"WeanAlt2","")
&amp;IFERROR(IF(AND((Y$33-Y35                                                                                     )&gt;(Y$33-Z$33),(Y$33-Y35                                                                                     )&lt;=0),"Join-"    &amp;Y34,""),"")
&amp;IFERROR(IF(AND((Y$33-Y35-INDEX(Sheep!$V$358:$V$365,Y34,1))&gt;(Y$33-Z$33),(Y$33-Y35-INDEX(Sheep!$V$358:$V$365,Y34,1))&lt;=0),"Scan-"  &amp;Y34,""),"")
&amp;IFERROR(IF(AND((Y$33-Y35-150                                                                            )&gt;(Y$33-Z$33),(Y$33-Y35-150                                                                             )&lt;=0),"Birth-" &amp;Y34,""),"")
&amp;IFERROR(IF(AND((Y$33-Y35-150-Sheep!$R$351                                           )&gt;(Y$33-Z$33),(Y$33-Y35-150-Sheep!$R$351                                            )&lt;=0),"Wean-"&amp;Y34,""),"")
&amp;IFERROR(IF(AND((Y$33-Y35-150-Sheep!$R$352                                           )&gt;(Y$33-Z$33),(Y$33-Y35-150-Sheep!$R$352                                            )&lt;=0),"Alt1-"   &amp;Y34,""),"")
&amp;IFERROR(IF(AND((Y$33-Y35-150-Sheep!$R$353                                           )&gt;(Y$33-Z$33),(Y$33-Y35-150-Sheep!$R$353                                            )&lt;=0),"Alt2-"   &amp;Y34,""),"")</f>
        <v/>
      </c>
      <c r="Z36" s="274" t="str">
        <f xml:space="preserve">                    IF(AND((Z$33                                  -Sheep!$N$248                               )&gt;(Z$33-AA$33),(Z$33                                  -Sheep!$N$248                                )&lt;=0),"Born","")
&amp;                   IF(AND((Z$33-Sheep!$R$351-Sheep!$N$248                                )&gt;(Z$33-AA$33),(Z$33-Sheep!$R$351-Sheep!$N$248                                )&lt;=0),"WeanStd","")
&amp;                   IF(AND((Z$33-Sheep!$R$352-Sheep!$N$248                                )&gt;(Z$33-AA$33),(Z$33-Sheep!$R$352-Sheep!$N$248                                )&lt;=0),"WeanAlt1","")
&amp;                   IF(AND((Z$33-Sheep!$R$353-Sheep!$N$248                                )&gt;(Z$33-AA$33),(Z$33-Sheep!$R$353-Sheep!$N$248                                )&lt;=0),"WeanAlt2","")
&amp;IFERROR(IF(AND((Z$33-Z35                                                                                     )&gt;(Z$33-AA$33),(Z$33-Z35                                                                                     )&lt;=0),"Join-"    &amp;Z34,""),"")
&amp;IFERROR(IF(AND((Z$33-Z35-INDEX(Sheep!$V$358:$V$365,Z34,1))&gt;(Z$33-AA$33),(Z$33-Z35-INDEX(Sheep!$V$358:$V$365,Z34,1))&lt;=0),"Scan-"  &amp;Z34,""),"")
&amp;IFERROR(IF(AND((Z$33-Z35-150                                                                            )&gt;(Z$33-AA$33),(Z$33-Z35-150                                                                             )&lt;=0),"Birth-" &amp;Z34,""),"")
&amp;IFERROR(IF(AND((Z$33-Z35-150-Sheep!$R$351                                           )&gt;(Z$33-AA$33),(Z$33-Z35-150-Sheep!$R$351                                            )&lt;=0),"Wean-"&amp;Z34,""),"")
&amp;IFERROR(IF(AND((Z$33-Z35-150-Sheep!$R$352                                           )&gt;(Z$33-AA$33),(Z$33-Z35-150-Sheep!$R$352                                            )&lt;=0),"Alt1-"   &amp;Z34,""),"")
&amp;IFERROR(IF(AND((Z$33-Z35-150-Sheep!$R$353                                           )&gt;(Z$33-AA$33),(Z$33-Z35-150-Sheep!$R$353                                            )&lt;=0),"Alt2-"   &amp;Z34,""),"")</f>
        <v/>
      </c>
      <c r="AA36" s="274" t="str">
        <f xml:space="preserve">                    IF(AND((AA$33                                  -Sheep!$N$248                               )&gt;(AA$33-AB$33),(AA$33                                  -Sheep!$N$248                                )&lt;=0),"Born","")
&amp;                   IF(AND((AA$33-Sheep!$R$351-Sheep!$N$248                                )&gt;(AA$33-AB$33),(AA$33-Sheep!$R$351-Sheep!$N$248                                )&lt;=0),"WeanStd","")
&amp;                   IF(AND((AA$33-Sheep!$R$352-Sheep!$N$248                                )&gt;(AA$33-AB$33),(AA$33-Sheep!$R$352-Sheep!$N$248                                )&lt;=0),"WeanAlt1","")
&amp;                   IF(AND((AA$33-Sheep!$R$353-Sheep!$N$248                                )&gt;(AA$33-AB$33),(AA$33-Sheep!$R$353-Sheep!$N$248                                )&lt;=0),"WeanAlt2","")
&amp;IFERROR(IF(AND((AA$33-AA35                                                                                     )&gt;(AA$33-AB$33),(AA$33-AA35                                                                                     )&lt;=0),"Join-"    &amp;AA34,""),"")
&amp;IFERROR(IF(AND((AA$33-AA35-INDEX(Sheep!$V$358:$V$365,AA34,1))&gt;(AA$33-AB$33),(AA$33-AA35-INDEX(Sheep!$V$358:$V$365,AA34,1))&lt;=0),"Scan-"  &amp;AA34,""),"")
&amp;IFERROR(IF(AND((AA$33-AA35-150                                                                            )&gt;(AA$33-AB$33),(AA$33-AA35-150                                                                             )&lt;=0),"Birth-" &amp;AA34,""),"")
&amp;IFERROR(IF(AND((AA$33-AA35-150-Sheep!$R$351                                           )&gt;(AA$33-AB$33),(AA$33-AA35-150-Sheep!$R$351                                            )&lt;=0),"Wean-"&amp;AA34,""),"")
&amp;IFERROR(IF(AND((AA$33-AA35-150-Sheep!$R$352                                           )&gt;(AA$33-AB$33),(AA$33-AA35-150-Sheep!$R$352                                            )&lt;=0),"Alt1-"   &amp;AA34,""),"")
&amp;IFERROR(IF(AND((AA$33-AA35-150-Sheep!$R$353                                           )&gt;(AA$33-AB$33),(AA$33-AA35-150-Sheep!$R$353                                            )&lt;=0),"Alt2-"   &amp;AA34,""),"")</f>
        <v/>
      </c>
      <c r="AB36" s="274" t="str">
        <f xml:space="preserve">                    IF(AND((AB$33                                  -Sheep!$N$248                               )&gt;(AB$33-AC$33),(AB$33                                  -Sheep!$N$248                                )&lt;=0),"Born","")
&amp;                   IF(AND((AB$33-Sheep!$R$351-Sheep!$N$248                                )&gt;(AB$33-AC$33),(AB$33-Sheep!$R$351-Sheep!$N$248                                )&lt;=0),"WeanStd","")
&amp;                   IF(AND((AB$33-Sheep!$R$352-Sheep!$N$248                                )&gt;(AB$33-AC$33),(AB$33-Sheep!$R$352-Sheep!$N$248                                )&lt;=0),"WeanAlt1","")
&amp;                   IF(AND((AB$33-Sheep!$R$353-Sheep!$N$248                                )&gt;(AB$33-AC$33),(AB$33-Sheep!$R$353-Sheep!$N$248                                )&lt;=0),"WeanAlt2","")
&amp;IFERROR(IF(AND((AB$33-AB35                                                                                     )&gt;(AB$33-AC$33),(AB$33-AB35                                                                                     )&lt;=0),"Join-"    &amp;AB34,""),"")
&amp;IFERROR(IF(AND((AB$33-AB35-INDEX(Sheep!$V$358:$V$365,AB34,1))&gt;(AB$33-AC$33),(AB$33-AB35-INDEX(Sheep!$V$358:$V$365,AB34,1))&lt;=0),"Scan-"  &amp;AB34,""),"")
&amp;IFERROR(IF(AND((AB$33-AB35-150                                                                            )&gt;(AB$33-AC$33),(AB$33-AB35-150                                                                             )&lt;=0),"Birth-" &amp;AB34,""),"")
&amp;IFERROR(IF(AND((AB$33-AB35-150-Sheep!$R$351                                           )&gt;(AB$33-AC$33),(AB$33-AB35-150-Sheep!$R$351                                            )&lt;=0),"Wean-"&amp;AB34,""),"")
&amp;IFERROR(IF(AND((AB$33-AB35-150-Sheep!$R$352                                           )&gt;(AB$33-AC$33),(AB$33-AB35-150-Sheep!$R$352                                            )&lt;=0),"Alt1-"   &amp;AB34,""),"")
&amp;IFERROR(IF(AND((AB$33-AB35-150-Sheep!$R$353                                           )&gt;(AB$33-AC$33),(AB$33-AB35-150-Sheep!$R$353                                            )&lt;=0),"Alt2-"   &amp;AB34,""),"")</f>
        <v/>
      </c>
      <c r="AC36" s="274" t="str">
        <f xml:space="preserve">                    IF(AND((AC$33                                  -Sheep!$N$248                               )&gt;(AC$33-AD$33),(AC$33                                  -Sheep!$N$248                                )&lt;=0),"Born","")
&amp;                   IF(AND((AC$33-Sheep!$R$351-Sheep!$N$248                                )&gt;(AC$33-AD$33),(AC$33-Sheep!$R$351-Sheep!$N$248                                )&lt;=0),"WeanStd","")
&amp;                   IF(AND((AC$33-Sheep!$R$352-Sheep!$N$248                                )&gt;(AC$33-AD$33),(AC$33-Sheep!$R$352-Sheep!$N$248                                )&lt;=0),"WeanAlt1","")
&amp;                   IF(AND((AC$33-Sheep!$R$353-Sheep!$N$248                                )&gt;(AC$33-AD$33),(AC$33-Sheep!$R$353-Sheep!$N$248                                )&lt;=0),"WeanAlt2","")
&amp;IFERROR(IF(AND((AC$33-AC35                                                                                     )&gt;(AC$33-AD$33),(AC$33-AC35                                                                                     )&lt;=0),"Join-"    &amp;AC34,""),"")
&amp;IFERROR(IF(AND((AC$33-AC35-INDEX(Sheep!$V$358:$V$365,AC34,1))&gt;(AC$33-AD$33),(AC$33-AC35-INDEX(Sheep!$V$358:$V$365,AC34,1))&lt;=0),"Scan-"  &amp;AC34,""),"")
&amp;IFERROR(IF(AND((AC$33-AC35-150                                                                            )&gt;(AC$33-AD$33),(AC$33-AC35-150                                                                             )&lt;=0),"Birth-" &amp;AC34,""),"")
&amp;IFERROR(IF(AND((AC$33-AC35-150-Sheep!$R$351                                           )&gt;(AC$33-AD$33),(AC$33-AC35-150-Sheep!$R$351                                            )&lt;=0),"Wean-"&amp;AC34,""),"")
&amp;IFERROR(IF(AND((AC$33-AC35-150-Sheep!$R$352                                           )&gt;(AC$33-AD$33),(AC$33-AC35-150-Sheep!$R$352                                            )&lt;=0),"Alt1-"   &amp;AC34,""),"")
&amp;IFERROR(IF(AND((AC$33-AC35-150-Sheep!$R$353                                           )&gt;(AC$33-AD$33),(AC$33-AC35-150-Sheep!$R$353                                            )&lt;=0),"Alt2-"   &amp;AC34,""),"")</f>
        <v/>
      </c>
      <c r="AD36" s="274" t="str">
        <f xml:space="preserve">                    IF(AND((AD$33                                  -Sheep!$N$248                               )&gt;(AD$33-AE$33),(AD$33                                  -Sheep!$N$248                                )&lt;=0),"Born","")
&amp;                   IF(AND((AD$33-Sheep!$R$351-Sheep!$N$248                                )&gt;(AD$33-AE$33),(AD$33-Sheep!$R$351-Sheep!$N$248                                )&lt;=0),"WeanStd","")
&amp;                   IF(AND((AD$33-Sheep!$R$352-Sheep!$N$248                                )&gt;(AD$33-AE$33),(AD$33-Sheep!$R$352-Sheep!$N$248                                )&lt;=0),"WeanAlt1","")
&amp;                   IF(AND((AD$33-Sheep!$R$353-Sheep!$N$248                                )&gt;(AD$33-AE$33),(AD$33-Sheep!$R$353-Sheep!$N$248                                )&lt;=0),"WeanAlt2","")
&amp;IFERROR(IF(AND((AD$33-AD35                                                                                     )&gt;(AD$33-AE$33),(AD$33-AD35                                                                                     )&lt;=0),"Join-"    &amp;AD34,""),"")
&amp;IFERROR(IF(AND((AD$33-AD35-INDEX(Sheep!$V$358:$V$365,AD34,1))&gt;(AD$33-AE$33),(AD$33-AD35-INDEX(Sheep!$V$358:$V$365,AD34,1))&lt;=0),"Scan-"  &amp;AD34,""),"")
&amp;IFERROR(IF(AND((AD$33-AD35-150                                                                            )&gt;(AD$33-AE$33),(AD$33-AD35-150                                                                             )&lt;=0),"Birth-" &amp;AD34,""),"")
&amp;IFERROR(IF(AND((AD$33-AD35-150-Sheep!$R$351                                           )&gt;(AD$33-AE$33),(AD$33-AD35-150-Sheep!$R$351                                            )&lt;=0),"Wean-"&amp;AD34,""),"")
&amp;IFERROR(IF(AND((AD$33-AD35-150-Sheep!$R$352                                           )&gt;(AD$33-AE$33),(AD$33-AD35-150-Sheep!$R$352                                            )&lt;=0),"Alt1-"   &amp;AD34,""),"")
&amp;IFERROR(IF(AND((AD$33-AD35-150-Sheep!$R$353                                           )&gt;(AD$33-AE$33),(AD$33-AD35-150-Sheep!$R$353                                            )&lt;=0),"Alt2-"   &amp;AD34,""),"")</f>
        <v>Born</v>
      </c>
      <c r="AE36" s="274" t="str">
        <f xml:space="preserve">                    IF(AND((AE$33                                  -Sheep!$N$248                               )&gt;(AE$33-AF$33),(AE$33                                  -Sheep!$N$248                                )&lt;=0),"Born","")
&amp;                   IF(AND((AE$33-Sheep!$R$351-Sheep!$N$248                                )&gt;(AE$33-AF$33),(AE$33-Sheep!$R$351-Sheep!$N$248                                )&lt;=0),"WeanStd","")
&amp;                   IF(AND((AE$33-Sheep!$R$352-Sheep!$N$248                                )&gt;(AE$33-AF$33),(AE$33-Sheep!$R$352-Sheep!$N$248                                )&lt;=0),"WeanAlt1","")
&amp;                   IF(AND((AE$33-Sheep!$R$353-Sheep!$N$248                                )&gt;(AE$33-AF$33),(AE$33-Sheep!$R$353-Sheep!$N$248                                )&lt;=0),"WeanAlt2","")
&amp;IFERROR(IF(AND((AE$33-AE35                                                                                     )&gt;(AE$33-AF$33),(AE$33-AE35                                                                                     )&lt;=0),"Join-"    &amp;AE34,""),"")
&amp;IFERROR(IF(AND((AE$33-AE35-INDEX(Sheep!$V$358:$V$365,AE34,1))&gt;(AE$33-AF$33),(AE$33-AE35-INDEX(Sheep!$V$358:$V$365,AE34,1))&lt;=0),"Scan-"  &amp;AE34,""),"")
&amp;IFERROR(IF(AND((AE$33-AE35-150                                                                            )&gt;(AE$33-AF$33),(AE$33-AE35-150                                                                             )&lt;=0),"Birth-" &amp;AE34,""),"")
&amp;IFERROR(IF(AND((AE$33-AE35-150-Sheep!$R$351                                           )&gt;(AE$33-AF$33),(AE$33-AE35-150-Sheep!$R$351                                            )&lt;=0),"Wean-"&amp;AE34,""),"")
&amp;IFERROR(IF(AND((AE$33-AE35-150-Sheep!$R$352                                           )&gt;(AE$33-AF$33),(AE$33-AE35-150-Sheep!$R$352                                            )&lt;=0),"Alt1-"   &amp;AE34,""),"")
&amp;IFERROR(IF(AND((AE$33-AE35-150-Sheep!$R$353                                           )&gt;(AE$33-AF$33),(AE$33-AE35-150-Sheep!$R$353                                            )&lt;=0),"Alt2-"   &amp;AE34,""),"")</f>
        <v/>
      </c>
      <c r="AF36" s="274" t="str">
        <f xml:space="preserve">                    IF(AND((AF$33                                  -Sheep!$N$248                               )&gt;(AF$33-AG$33),(AF$33                                  -Sheep!$N$248                                )&lt;=0),"Born","")
&amp;                   IF(AND((AF$33-Sheep!$R$351-Sheep!$N$248                                )&gt;(AF$33-AG$33),(AF$33-Sheep!$R$351-Sheep!$N$248                                )&lt;=0),"WeanStd","")
&amp;                   IF(AND((AF$33-Sheep!$R$352-Sheep!$N$248                                )&gt;(AF$33-AG$33),(AF$33-Sheep!$R$352-Sheep!$N$248                                )&lt;=0),"WeanAlt1","")
&amp;                   IF(AND((AF$33-Sheep!$R$353-Sheep!$N$248                                )&gt;(AF$33-AG$33),(AF$33-Sheep!$R$353-Sheep!$N$248                                )&lt;=0),"WeanAlt2","")
&amp;IFERROR(IF(AND((AF$33-AF35                                                                                     )&gt;(AF$33-AG$33),(AF$33-AF35                                                                                     )&lt;=0),"Join-"    &amp;AF34,""),"")
&amp;IFERROR(IF(AND((AF$33-AF35-INDEX(Sheep!$V$358:$V$365,AF34,1))&gt;(AF$33-AG$33),(AF$33-AF35-INDEX(Sheep!$V$358:$V$365,AF34,1))&lt;=0),"Scan-"  &amp;AF34,""),"")
&amp;IFERROR(IF(AND((AF$33-AF35-150                                                                            )&gt;(AF$33-AG$33),(AF$33-AF35-150                                                                             )&lt;=0),"Birth-" &amp;AF34,""),"")
&amp;IFERROR(IF(AND((AF$33-AF35-150-Sheep!$R$351                                           )&gt;(AF$33-AG$33),(AF$33-AF35-150-Sheep!$R$351                                            )&lt;=0),"Wean-"&amp;AF34,""),"")
&amp;IFERROR(IF(AND((AF$33-AF35-150-Sheep!$R$352                                           )&gt;(AF$33-AG$33),(AF$33-AF35-150-Sheep!$R$352                                            )&lt;=0),"Alt1-"   &amp;AF34,""),"")
&amp;IFERROR(IF(AND((AF$33-AF35-150-Sheep!$R$353                                           )&gt;(AF$33-AG$33),(AF$33-AF35-150-Sheep!$R$353                                            )&lt;=0),"Alt2-"   &amp;AF34,""),"")</f>
        <v/>
      </c>
      <c r="AG36" s="274" t="str">
        <f xml:space="preserve">                    IF(AND((AG$33                                  -Sheep!$N$248                               )&gt;(AG$33-AH$33),(AG$33                                  -Sheep!$N$248                                )&lt;=0),"Born","")
&amp;                   IF(AND((AG$33-Sheep!$R$351-Sheep!$N$248                                )&gt;(AG$33-AH$33),(AG$33-Sheep!$R$351-Sheep!$N$248                                )&lt;=0),"WeanStd","")
&amp;                   IF(AND((AG$33-Sheep!$R$352-Sheep!$N$248                                )&gt;(AG$33-AH$33),(AG$33-Sheep!$R$352-Sheep!$N$248                                )&lt;=0),"WeanAlt1","")
&amp;                   IF(AND((AG$33-Sheep!$R$353-Sheep!$N$248                                )&gt;(AG$33-AH$33),(AG$33-Sheep!$R$353-Sheep!$N$248                                )&lt;=0),"WeanAlt2","")
&amp;IFERROR(IF(AND((AG$33-AG35                                                                                     )&gt;(AG$33-AH$33),(AG$33-AG35                                                                                     )&lt;=0),"Join-"    &amp;AG34,""),"")
&amp;IFERROR(IF(AND((AG$33-AG35-INDEX(Sheep!$V$358:$V$365,AG34,1))&gt;(AG$33-AH$33),(AG$33-AG35-INDEX(Sheep!$V$358:$V$365,AG34,1))&lt;=0),"Scan-"  &amp;AG34,""),"")
&amp;IFERROR(IF(AND((AG$33-AG35-150                                                                            )&gt;(AG$33-AH$33),(AG$33-AG35-150                                                                             )&lt;=0),"Birth-" &amp;AG34,""),"")
&amp;IFERROR(IF(AND((AG$33-AG35-150-Sheep!$R$351                                           )&gt;(AG$33-AH$33),(AG$33-AG35-150-Sheep!$R$351                                            )&lt;=0),"Wean-"&amp;AG34,""),"")
&amp;IFERROR(IF(AND((AG$33-AG35-150-Sheep!$R$352                                           )&gt;(AG$33-AH$33),(AG$33-AG35-150-Sheep!$R$352                                            )&lt;=0),"Alt1-"   &amp;AG34,""),"")
&amp;IFERROR(IF(AND((AG$33-AG35-150-Sheep!$R$353                                           )&gt;(AG$33-AH$33),(AG$33-AG35-150-Sheep!$R$353                                            )&lt;=0),"Alt2-"   &amp;AG34,""),"")</f>
        <v/>
      </c>
      <c r="AH36" s="274" t="str">
        <f xml:space="preserve">                    IF(AND((AH$33                                  -Sheep!$N$248                               )&gt;(AH$33-AI$33),(AH$33                                  -Sheep!$N$248                                )&lt;=0),"Born","")
&amp;                   IF(AND((AH$33-Sheep!$R$351-Sheep!$N$248                                )&gt;(AH$33-AI$33),(AH$33-Sheep!$R$351-Sheep!$N$248                                )&lt;=0),"WeanStd","")
&amp;                   IF(AND((AH$33-Sheep!$R$352-Sheep!$N$248                                )&gt;(AH$33-AI$33),(AH$33-Sheep!$R$352-Sheep!$N$248                                )&lt;=0),"WeanAlt1","")
&amp;                   IF(AND((AH$33-Sheep!$R$353-Sheep!$N$248                                )&gt;(AH$33-AI$33),(AH$33-Sheep!$R$353-Sheep!$N$248                                )&lt;=0),"WeanAlt2","")
&amp;IFERROR(IF(AND((AH$33-AH35                                                                                     )&gt;(AH$33-AI$33),(AH$33-AH35                                                                                     )&lt;=0),"Join-"    &amp;AH34,""),"")
&amp;IFERROR(IF(AND((AH$33-AH35-INDEX(Sheep!$V$358:$V$365,AH34,1))&gt;(AH$33-AI$33),(AH$33-AH35-INDEX(Sheep!$V$358:$V$365,AH34,1))&lt;=0),"Scan-"  &amp;AH34,""),"")
&amp;IFERROR(IF(AND((AH$33-AH35-150                                                                            )&gt;(AH$33-AI$33),(AH$33-AH35-150                                                                             )&lt;=0),"Birth-" &amp;AH34,""),"")
&amp;IFERROR(IF(AND((AH$33-AH35-150-Sheep!$R$351                                           )&gt;(AH$33-AI$33),(AH$33-AH35-150-Sheep!$R$351                                            )&lt;=0),"Wean-"&amp;AH34,""),"")
&amp;IFERROR(IF(AND((AH$33-AH35-150-Sheep!$R$352                                           )&gt;(AH$33-AI$33),(AH$33-AH35-150-Sheep!$R$352                                            )&lt;=0),"Alt1-"   &amp;AH34,""),"")
&amp;IFERROR(IF(AND((AH$33-AH35-150-Sheep!$R$353                                           )&gt;(AH$33-AI$33),(AH$33-AH35-150-Sheep!$R$353                                            )&lt;=0),"Alt2-"   &amp;AH34,""),"")</f>
        <v/>
      </c>
      <c r="AI36" s="274" t="str">
        <f xml:space="preserve">                    IF(AND((AI$33                                  -Sheep!$N$248                               )&gt;(AI$33-AJ$33),(AI$33                                  -Sheep!$N$248                                )&lt;=0),"Born","")
&amp;                   IF(AND((AI$33-Sheep!$R$351-Sheep!$N$248                                )&gt;(AI$33-AJ$33),(AI$33-Sheep!$R$351-Sheep!$N$248                                )&lt;=0),"WeanStd","")
&amp;                   IF(AND((AI$33-Sheep!$R$352-Sheep!$N$248                                )&gt;(AI$33-AJ$33),(AI$33-Sheep!$R$352-Sheep!$N$248                                )&lt;=0),"WeanAlt1","")
&amp;                   IF(AND((AI$33-Sheep!$R$353-Sheep!$N$248                                )&gt;(AI$33-AJ$33),(AI$33-Sheep!$R$353-Sheep!$N$248                                )&lt;=0),"WeanAlt2","")
&amp;IFERROR(IF(AND((AI$33-AI35                                                                                     )&gt;(AI$33-AJ$33),(AI$33-AI35                                                                                     )&lt;=0),"Join-"    &amp;AI34,""),"")
&amp;IFERROR(IF(AND((AI$33-AI35-INDEX(Sheep!$V$358:$V$365,AI34,1))&gt;(AI$33-AJ$33),(AI$33-AI35-INDEX(Sheep!$V$358:$V$365,AI34,1))&lt;=0),"Scan-"  &amp;AI34,""),"")
&amp;IFERROR(IF(AND((AI$33-AI35-150                                                                            )&gt;(AI$33-AJ$33),(AI$33-AI35-150                                                                             )&lt;=0),"Birth-" &amp;AI34,""),"")
&amp;IFERROR(IF(AND((AI$33-AI35-150-Sheep!$R$351                                           )&gt;(AI$33-AJ$33),(AI$33-AI35-150-Sheep!$R$351                                            )&lt;=0),"Wean-"&amp;AI34,""),"")
&amp;IFERROR(IF(AND((AI$33-AI35-150-Sheep!$R$352                                           )&gt;(AI$33-AJ$33),(AI$33-AI35-150-Sheep!$R$352                                            )&lt;=0),"Alt1-"   &amp;AI34,""),"")
&amp;IFERROR(IF(AND((AI$33-AI35-150-Sheep!$R$353                                           )&gt;(AI$33-AJ$33),(AI$33-AI35-150-Sheep!$R$353                                            )&lt;=0),"Alt2-"   &amp;AI34,""),"")</f>
        <v/>
      </c>
      <c r="AJ36" s="274" t="str">
        <f xml:space="preserve">                    IF(AND((AJ$33                                  -Sheep!$N$248                               )&gt;(AJ$33-AK$33),(AJ$33                                  -Sheep!$N$248                                )&lt;=0),"Born","")
&amp;                   IF(AND((AJ$33-Sheep!$R$351-Sheep!$N$248                                )&gt;(AJ$33-AK$33),(AJ$33-Sheep!$R$351-Sheep!$N$248                                )&lt;=0),"WeanStd","")
&amp;                   IF(AND((AJ$33-Sheep!$R$352-Sheep!$N$248                                )&gt;(AJ$33-AK$33),(AJ$33-Sheep!$R$352-Sheep!$N$248                                )&lt;=0),"WeanAlt1","")
&amp;                   IF(AND((AJ$33-Sheep!$R$353-Sheep!$N$248                                )&gt;(AJ$33-AK$33),(AJ$33-Sheep!$R$353-Sheep!$N$248                                )&lt;=0),"WeanAlt2","")
&amp;IFERROR(IF(AND((AJ$33-AJ35                                                                                     )&gt;(AJ$33-AK$33),(AJ$33-AJ35                                                                                     )&lt;=0),"Join-"    &amp;AJ34,""),"")
&amp;IFERROR(IF(AND((AJ$33-AJ35-INDEX(Sheep!$V$358:$V$365,AJ34,1))&gt;(AJ$33-AK$33),(AJ$33-AJ35-INDEX(Sheep!$V$358:$V$365,AJ34,1))&lt;=0),"Scan-"  &amp;AJ34,""),"")
&amp;IFERROR(IF(AND((AJ$33-AJ35-150                                                                            )&gt;(AJ$33-AK$33),(AJ$33-AJ35-150                                                                             )&lt;=0),"Birth-" &amp;AJ34,""),"")
&amp;IFERROR(IF(AND((AJ$33-AJ35-150-Sheep!$R$351                                           )&gt;(AJ$33-AK$33),(AJ$33-AJ35-150-Sheep!$R$351                                            )&lt;=0),"Wean-"&amp;AJ34,""),"")
&amp;IFERROR(IF(AND((AJ$33-AJ35-150-Sheep!$R$352                                           )&gt;(AJ$33-AK$33),(AJ$33-AJ35-150-Sheep!$R$352                                            )&lt;=0),"Alt1-"   &amp;AJ34,""),"")
&amp;IFERROR(IF(AND((AJ$33-AJ35-150-Sheep!$R$353                                           )&gt;(AJ$33-AK$33),(AJ$33-AJ35-150-Sheep!$R$353                                            )&lt;=0),"Alt2-"   &amp;AJ34,""),"")</f>
        <v/>
      </c>
      <c r="AK36" s="274" t="str">
        <f xml:space="preserve">                    IF(AND((AK$33                                  -Sheep!$N$248                               )&gt;(AK$33-AL$33),(AK$33                                  -Sheep!$N$248                                )&lt;=0),"Born","")
&amp;                   IF(AND((AK$33-Sheep!$R$351-Sheep!$N$248                                )&gt;(AK$33-AL$33),(AK$33-Sheep!$R$351-Sheep!$N$248                                )&lt;=0),"WeanStd","")
&amp;                   IF(AND((AK$33-Sheep!$R$352-Sheep!$N$248                                )&gt;(AK$33-AL$33),(AK$33-Sheep!$R$352-Sheep!$N$248                                )&lt;=0),"WeanAlt1","")
&amp;                   IF(AND((AK$33-Sheep!$R$353-Sheep!$N$248                                )&gt;(AK$33-AL$33),(AK$33-Sheep!$R$353-Sheep!$N$248                                )&lt;=0),"WeanAlt2","")
&amp;IFERROR(IF(AND((AK$33-AK35                                                                                     )&gt;(AK$33-AL$33),(AK$33-AK35                                                                                     )&lt;=0),"Join-"    &amp;AK34,""),"")
&amp;IFERROR(IF(AND((AK$33-AK35-INDEX(Sheep!$V$358:$V$365,AK34,1))&gt;(AK$33-AL$33),(AK$33-AK35-INDEX(Sheep!$V$358:$V$365,AK34,1))&lt;=0),"Scan-"  &amp;AK34,""),"")
&amp;IFERROR(IF(AND((AK$33-AK35-150                                                                            )&gt;(AK$33-AL$33),(AK$33-AK35-150                                                                             )&lt;=0),"Birth-" &amp;AK34,""),"")
&amp;IFERROR(IF(AND((AK$33-AK35-150-Sheep!$R$351                                           )&gt;(AK$33-AL$33),(AK$33-AK35-150-Sheep!$R$351                                            )&lt;=0),"Wean-"&amp;AK34,""),"")
&amp;IFERROR(IF(AND((AK$33-AK35-150-Sheep!$R$352                                           )&gt;(AK$33-AL$33),(AK$33-AK35-150-Sheep!$R$352                                            )&lt;=0),"Alt1-"   &amp;AK34,""),"")
&amp;IFERROR(IF(AND((AK$33-AK35-150-Sheep!$R$353                                           )&gt;(AK$33-AL$33),(AK$33-AK35-150-Sheep!$R$353                                            )&lt;=0),"Alt2-"   &amp;AK34,""),"")</f>
        <v/>
      </c>
      <c r="AL36" s="274" t="str">
        <f xml:space="preserve">                    IF(AND((AL$33                                  -Sheep!$N$248                               )&gt;(AL$33-AM$33),(AL$33                                  -Sheep!$N$248                                )&lt;=0),"Born","")
&amp;                   IF(AND((AL$33-Sheep!$R$351-Sheep!$N$248                                )&gt;(AL$33-AM$33),(AL$33-Sheep!$R$351-Sheep!$N$248                                )&lt;=0),"WeanStd","")
&amp;                   IF(AND((AL$33-Sheep!$R$352-Sheep!$N$248                                )&gt;(AL$33-AM$33),(AL$33-Sheep!$R$352-Sheep!$N$248                                )&lt;=0),"WeanAlt1","")
&amp;                   IF(AND((AL$33-Sheep!$R$353-Sheep!$N$248                                )&gt;(AL$33-AM$33),(AL$33-Sheep!$R$353-Sheep!$N$248                                )&lt;=0),"WeanAlt2","")
&amp;IFERROR(IF(AND((AL$33-AL35                                                                                     )&gt;(AL$33-AM$33),(AL$33-AL35                                                                                     )&lt;=0),"Join-"    &amp;AL34,""),"")
&amp;IFERROR(IF(AND((AL$33-AL35-INDEX(Sheep!$V$358:$V$365,AL34,1))&gt;(AL$33-AM$33),(AL$33-AL35-INDEX(Sheep!$V$358:$V$365,AL34,1))&lt;=0),"Scan-"  &amp;AL34,""),"")
&amp;IFERROR(IF(AND((AL$33-AL35-150                                                                            )&gt;(AL$33-AM$33),(AL$33-AL35-150                                                                             )&lt;=0),"Birth-" &amp;AL34,""),"")
&amp;IFERROR(IF(AND((AL$33-AL35-150-Sheep!$R$351                                           )&gt;(AL$33-AM$33),(AL$33-AL35-150-Sheep!$R$351                                            )&lt;=0),"Wean-"&amp;AL34,""),"")
&amp;IFERROR(IF(AND((AL$33-AL35-150-Sheep!$R$352                                           )&gt;(AL$33-AM$33),(AL$33-AL35-150-Sheep!$R$352                                            )&lt;=0),"Alt1-"   &amp;AL34,""),"")
&amp;IFERROR(IF(AND((AL$33-AL35-150-Sheep!$R$353                                           )&gt;(AL$33-AM$33),(AL$33-AL35-150-Sheep!$R$353                                            )&lt;=0),"Alt2-"   &amp;AL34,""),"")</f>
        <v/>
      </c>
      <c r="AM36" s="274" t="str">
        <f xml:space="preserve">                    IF(AND((AM$33                                  -Sheep!$N$248                               )&gt;(AM$33-AN$33),(AM$33                                  -Sheep!$N$248                                )&lt;=0),"Born","")
&amp;                   IF(AND((AM$33-Sheep!$R$351-Sheep!$N$248                                )&gt;(AM$33-AN$33),(AM$33-Sheep!$R$351-Sheep!$N$248                                )&lt;=0),"WeanStd","")
&amp;                   IF(AND((AM$33-Sheep!$R$352-Sheep!$N$248                                )&gt;(AM$33-AN$33),(AM$33-Sheep!$R$352-Sheep!$N$248                                )&lt;=0),"WeanAlt1","")
&amp;                   IF(AND((AM$33-Sheep!$R$353-Sheep!$N$248                                )&gt;(AM$33-AN$33),(AM$33-Sheep!$R$353-Sheep!$N$248                                )&lt;=0),"WeanAlt2","")
&amp;IFERROR(IF(AND((AM$33-AM35                                                                                     )&gt;(AM$33-AN$33),(AM$33-AM35                                                                                     )&lt;=0),"Join-"    &amp;AM34,""),"")
&amp;IFERROR(IF(AND((AM$33-AM35-INDEX(Sheep!$V$358:$V$365,AM34,1))&gt;(AM$33-AN$33),(AM$33-AM35-INDEX(Sheep!$V$358:$V$365,AM34,1))&lt;=0),"Scan-"  &amp;AM34,""),"")
&amp;IFERROR(IF(AND((AM$33-AM35-150                                                                            )&gt;(AM$33-AN$33),(AM$33-AM35-150                                                                             )&lt;=0),"Birth-" &amp;AM34,""),"")
&amp;IFERROR(IF(AND((AM$33-AM35-150-Sheep!$R$351                                           )&gt;(AM$33-AN$33),(AM$33-AM35-150-Sheep!$R$351                                            )&lt;=0),"Wean-"&amp;AM34,""),"")
&amp;IFERROR(IF(AND((AM$33-AM35-150-Sheep!$R$352                                           )&gt;(AM$33-AN$33),(AM$33-AM35-150-Sheep!$R$352                                            )&lt;=0),"Alt1-"   &amp;AM34,""),"")
&amp;IFERROR(IF(AND((AM$33-AM35-150-Sheep!$R$353                                           )&gt;(AM$33-AN$33),(AM$33-AM35-150-Sheep!$R$353                                            )&lt;=0),"Alt2-"   &amp;AM34,""),"")</f>
        <v/>
      </c>
      <c r="AN36" s="274" t="str">
        <f xml:space="preserve">                    IF(AND((AN$33                                  -Sheep!$N$248                               )&gt;(AN$33-AO$33),(AN$33                                  -Sheep!$N$248                                )&lt;=0),"Born","")
&amp;                   IF(AND((AN$33-Sheep!$R$351-Sheep!$N$248                                )&gt;(AN$33-AO$33),(AN$33-Sheep!$R$351-Sheep!$N$248                                )&lt;=0),"WeanStd","")
&amp;                   IF(AND((AN$33-Sheep!$R$352-Sheep!$N$248                                )&gt;(AN$33-AO$33),(AN$33-Sheep!$R$352-Sheep!$N$248                                )&lt;=0),"WeanAlt1","")
&amp;                   IF(AND((AN$33-Sheep!$R$353-Sheep!$N$248                                )&gt;(AN$33-AO$33),(AN$33-Sheep!$R$353-Sheep!$N$248                                )&lt;=0),"WeanAlt2","")
&amp;IFERROR(IF(AND((AN$33-AN35                                                                                     )&gt;(AN$33-AO$33),(AN$33-AN35                                                                                     )&lt;=0),"Join-"    &amp;AN34,""),"")
&amp;IFERROR(IF(AND((AN$33-AN35-INDEX(Sheep!$V$358:$V$365,AN34,1))&gt;(AN$33-AO$33),(AN$33-AN35-INDEX(Sheep!$V$358:$V$365,AN34,1))&lt;=0),"Scan-"  &amp;AN34,""),"")
&amp;IFERROR(IF(AND((AN$33-AN35-150                                                                            )&gt;(AN$33-AO$33),(AN$33-AN35-150                                                                             )&lt;=0),"Birth-" &amp;AN34,""),"")
&amp;IFERROR(IF(AND((AN$33-AN35-150-Sheep!$R$351                                           )&gt;(AN$33-AO$33),(AN$33-AN35-150-Sheep!$R$351                                            )&lt;=0),"Wean-"&amp;AN34,""),"")
&amp;IFERROR(IF(AND((AN$33-AN35-150-Sheep!$R$352                                           )&gt;(AN$33-AO$33),(AN$33-AN35-150-Sheep!$R$352                                            )&lt;=0),"Alt1-"   &amp;AN34,""),"")
&amp;IFERROR(IF(AND((AN$33-AN35-150-Sheep!$R$353                                           )&gt;(AN$33-AO$33),(AN$33-AN35-150-Sheep!$R$353                                            )&lt;=0),"Alt2-"   &amp;AN34,""),"")</f>
        <v/>
      </c>
      <c r="AO36" s="274" t="str">
        <f xml:space="preserve">                    IF(AND((AO$33                                  -Sheep!$N$248                               )&gt;(AO$33-AP$33),(AO$33                                  -Sheep!$N$248                                )&lt;=0),"Born","")
&amp;                   IF(AND((AO$33-Sheep!$R$351-Sheep!$N$248                                )&gt;(AO$33-AP$33),(AO$33-Sheep!$R$351-Sheep!$N$248                                )&lt;=0),"WeanStd","")
&amp;                   IF(AND((AO$33-Sheep!$R$352-Sheep!$N$248                                )&gt;(AO$33-AP$33),(AO$33-Sheep!$R$352-Sheep!$N$248                                )&lt;=0),"WeanAlt1","")
&amp;                   IF(AND((AO$33-Sheep!$R$353-Sheep!$N$248                                )&gt;(AO$33-AP$33),(AO$33-Sheep!$R$353-Sheep!$N$248                                )&lt;=0),"WeanAlt2","")
&amp;IFERROR(IF(AND((AO$33-AO35                                                                                     )&gt;(AO$33-AP$33),(AO$33-AO35                                                                                     )&lt;=0),"Join-"    &amp;AO34,""),"")
&amp;IFERROR(IF(AND((AO$33-AO35-INDEX(Sheep!$V$358:$V$365,AO34,1))&gt;(AO$33-AP$33),(AO$33-AO35-INDEX(Sheep!$V$358:$V$365,AO34,1))&lt;=0),"Scan-"  &amp;AO34,""),"")
&amp;IFERROR(IF(AND((AO$33-AO35-150                                                                            )&gt;(AO$33-AP$33),(AO$33-AO35-150                                                                             )&lt;=0),"Birth-" &amp;AO34,""),"")
&amp;IFERROR(IF(AND((AO$33-AO35-150-Sheep!$R$351                                           )&gt;(AO$33-AP$33),(AO$33-AO35-150-Sheep!$R$351                                            )&lt;=0),"Wean-"&amp;AO34,""),"")
&amp;IFERROR(IF(AND((AO$33-AO35-150-Sheep!$R$352                                           )&gt;(AO$33-AP$33),(AO$33-AO35-150-Sheep!$R$352                                            )&lt;=0),"Alt1-"   &amp;AO34,""),"")
&amp;IFERROR(IF(AND((AO$33-AO35-150-Sheep!$R$353                                           )&gt;(AO$33-AP$33),(AO$33-AO35-150-Sheep!$R$353                                            )&lt;=0),"Alt2-"   &amp;AO34,""),"")</f>
        <v/>
      </c>
      <c r="AP36" s="274" t="str">
        <f xml:space="preserve">                    IF(AND((AP$33                                  -Sheep!$N$248                               )&gt;(AP$33-AQ$33),(AP$33                                  -Sheep!$N$248                                )&lt;=0),"Born","")
&amp;                   IF(AND((AP$33-Sheep!$R$351-Sheep!$N$248                                )&gt;(AP$33-AQ$33),(AP$33-Sheep!$R$351-Sheep!$N$248                                )&lt;=0),"WeanStd","")
&amp;                   IF(AND((AP$33-Sheep!$R$352-Sheep!$N$248                                )&gt;(AP$33-AQ$33),(AP$33-Sheep!$R$352-Sheep!$N$248                                )&lt;=0),"WeanAlt1","")
&amp;                   IF(AND((AP$33-Sheep!$R$353-Sheep!$N$248                                )&gt;(AP$33-AQ$33),(AP$33-Sheep!$R$353-Sheep!$N$248                                )&lt;=0),"WeanAlt2","")
&amp;IFERROR(IF(AND((AP$33-AP35                                                                                     )&gt;(AP$33-AQ$33),(AP$33-AP35                                                                                     )&lt;=0),"Join-"    &amp;AP34,""),"")
&amp;IFERROR(IF(AND((AP$33-AP35-INDEX(Sheep!$V$358:$V$365,AP34,1))&gt;(AP$33-AQ$33),(AP$33-AP35-INDEX(Sheep!$V$358:$V$365,AP34,1))&lt;=0),"Scan-"  &amp;AP34,""),"")
&amp;IFERROR(IF(AND((AP$33-AP35-150                                                                            )&gt;(AP$33-AQ$33),(AP$33-AP35-150                                                                             )&lt;=0),"Birth-" &amp;AP34,""),"")
&amp;IFERROR(IF(AND((AP$33-AP35-150-Sheep!$R$351                                           )&gt;(AP$33-AQ$33),(AP$33-AP35-150-Sheep!$R$351                                            )&lt;=0),"Wean-"&amp;AP34,""),"")
&amp;IFERROR(IF(AND((AP$33-AP35-150-Sheep!$R$352                                           )&gt;(AP$33-AQ$33),(AP$33-AP35-150-Sheep!$R$352                                            )&lt;=0),"Alt1-"   &amp;AP34,""),"")
&amp;IFERROR(IF(AND((AP$33-AP35-150-Sheep!$R$353                                           )&gt;(AP$33-AQ$33),(AP$33-AP35-150-Sheep!$R$353                                            )&lt;=0),"Alt2-"   &amp;AP34,""),"")</f>
        <v/>
      </c>
      <c r="AQ36" s="274" t="str">
        <f xml:space="preserve">                    IF(AND((AQ$33                                  -Sheep!$N$248                               )&gt;(AQ$33-AR$33),(AQ$33                                  -Sheep!$N$248                                )&lt;=0),"Born","")
&amp;                   IF(AND((AQ$33-Sheep!$R$351-Sheep!$N$248                                )&gt;(AQ$33-AR$33),(AQ$33-Sheep!$R$351-Sheep!$N$248                                )&lt;=0),"WeanStd","")
&amp;                   IF(AND((AQ$33-Sheep!$R$352-Sheep!$N$248                                )&gt;(AQ$33-AR$33),(AQ$33-Sheep!$R$352-Sheep!$N$248                                )&lt;=0),"WeanAlt1","")
&amp;                   IF(AND((AQ$33-Sheep!$R$353-Sheep!$N$248                                )&gt;(AQ$33-AR$33),(AQ$33-Sheep!$R$353-Sheep!$N$248                                )&lt;=0),"WeanAlt2","")
&amp;IFERROR(IF(AND((AQ$33-AQ35                                                                                     )&gt;(AQ$33-AR$33),(AQ$33-AQ35                                                                                     )&lt;=0),"Join-"    &amp;AQ34,""),"")
&amp;IFERROR(IF(AND((AQ$33-AQ35-INDEX(Sheep!$V$358:$V$365,AQ34,1))&gt;(AQ$33-AR$33),(AQ$33-AQ35-INDEX(Sheep!$V$358:$V$365,AQ34,1))&lt;=0),"Scan-"  &amp;AQ34,""),"")
&amp;IFERROR(IF(AND((AQ$33-AQ35-150                                                                            )&gt;(AQ$33-AR$33),(AQ$33-AQ35-150                                                                             )&lt;=0),"Birth-" &amp;AQ34,""),"")
&amp;IFERROR(IF(AND((AQ$33-AQ35-150-Sheep!$R$351                                           )&gt;(AQ$33-AR$33),(AQ$33-AQ35-150-Sheep!$R$351                                            )&lt;=0),"Wean-"&amp;AQ34,""),"")
&amp;IFERROR(IF(AND((AQ$33-AQ35-150-Sheep!$R$352                                           )&gt;(AQ$33-AR$33),(AQ$33-AQ35-150-Sheep!$R$352                                            )&lt;=0),"Alt1-"   &amp;AQ34,""),"")
&amp;IFERROR(IF(AND((AQ$33-AQ35-150-Sheep!$R$353                                           )&gt;(AQ$33-AR$33),(AQ$33-AQ35-150-Sheep!$R$353                                            )&lt;=0),"Alt2-"   &amp;AQ34,""),"")</f>
        <v>WeanStd</v>
      </c>
      <c r="AR36" s="274" t="str">
        <f xml:space="preserve">                    IF(AND((AR$33                                  -Sheep!$N$248                               )&gt;(AR$33-AS$33),(AR$33                                  -Sheep!$N$248                                )&lt;=0),"Born","")
&amp;                   IF(AND((AR$33-Sheep!$R$351-Sheep!$N$248                                )&gt;(AR$33-AS$33),(AR$33-Sheep!$R$351-Sheep!$N$248                                )&lt;=0),"WeanStd","")
&amp;                   IF(AND((AR$33-Sheep!$R$352-Sheep!$N$248                                )&gt;(AR$33-AS$33),(AR$33-Sheep!$R$352-Sheep!$N$248                                )&lt;=0),"WeanAlt1","")
&amp;                   IF(AND((AR$33-Sheep!$R$353-Sheep!$N$248                                )&gt;(AR$33-AS$33),(AR$33-Sheep!$R$353-Sheep!$N$248                                )&lt;=0),"WeanAlt2","")
&amp;IFERROR(IF(AND((AR$33-AR35                                                                                     )&gt;(AR$33-AS$33),(AR$33-AR35                                                                                     )&lt;=0),"Join-"    &amp;AR34,""),"")
&amp;IFERROR(IF(AND((AR$33-AR35-INDEX(Sheep!$V$358:$V$365,AR34,1))&gt;(AR$33-AS$33),(AR$33-AR35-INDEX(Sheep!$V$358:$V$365,AR34,1))&lt;=0),"Scan-"  &amp;AR34,""),"")
&amp;IFERROR(IF(AND((AR$33-AR35-150                                                                            )&gt;(AR$33-AS$33),(AR$33-AR35-150                                                                             )&lt;=0),"Birth-" &amp;AR34,""),"")
&amp;IFERROR(IF(AND((AR$33-AR35-150-Sheep!$R$351                                           )&gt;(AR$33-AS$33),(AR$33-AR35-150-Sheep!$R$351                                            )&lt;=0),"Wean-"&amp;AR34,""),"")
&amp;IFERROR(IF(AND((AR$33-AR35-150-Sheep!$R$352                                           )&gt;(AR$33-AS$33),(AR$33-AR35-150-Sheep!$R$352                                            )&lt;=0),"Alt1-"   &amp;AR34,""),"")
&amp;IFERROR(IF(AND((AR$33-AR35-150-Sheep!$R$353                                           )&gt;(AR$33-AS$33),(AR$33-AR35-150-Sheep!$R$353                                            )&lt;=0),"Alt2-"   &amp;AR34,""),"")</f>
        <v/>
      </c>
      <c r="AS36" s="274" t="str">
        <f xml:space="preserve">                    IF(AND((AS$33                                  -Sheep!$N$248                               )&gt;(AS$33-AT$33),(AS$33                                  -Sheep!$N$248                                )&lt;=0),"Born","")
&amp;                   IF(AND((AS$33-Sheep!$R$351-Sheep!$N$248                                )&gt;(AS$33-AT$33),(AS$33-Sheep!$R$351-Sheep!$N$248                                )&lt;=0),"WeanStd","")
&amp;                   IF(AND((AS$33-Sheep!$R$352-Sheep!$N$248                                )&gt;(AS$33-AT$33),(AS$33-Sheep!$R$352-Sheep!$N$248                                )&lt;=0),"WeanAlt1","")
&amp;                   IF(AND((AS$33-Sheep!$R$353-Sheep!$N$248                                )&gt;(AS$33-AT$33),(AS$33-Sheep!$R$353-Sheep!$N$248                                )&lt;=0),"WeanAlt2","")
&amp;IFERROR(IF(AND((AS$33-AS35                                                                                     )&gt;(AS$33-AT$33),(AS$33-AS35                                                                                     )&lt;=0),"Join-"    &amp;AS34,""),"")
&amp;IFERROR(IF(AND((AS$33-AS35-INDEX(Sheep!$V$358:$V$365,AS34,1))&gt;(AS$33-AT$33),(AS$33-AS35-INDEX(Sheep!$V$358:$V$365,AS34,1))&lt;=0),"Scan-"  &amp;AS34,""),"")
&amp;IFERROR(IF(AND((AS$33-AS35-150                                                                            )&gt;(AS$33-AT$33),(AS$33-AS35-150                                                                             )&lt;=0),"Birth-" &amp;AS34,""),"")
&amp;IFERROR(IF(AND((AS$33-AS35-150-Sheep!$R$351                                           )&gt;(AS$33-AT$33),(AS$33-AS35-150-Sheep!$R$351                                            )&lt;=0),"Wean-"&amp;AS34,""),"")
&amp;IFERROR(IF(AND((AS$33-AS35-150-Sheep!$R$352                                           )&gt;(AS$33-AT$33),(AS$33-AS35-150-Sheep!$R$352                                            )&lt;=0),"Alt1-"   &amp;AS34,""),"")
&amp;IFERROR(IF(AND((AS$33-AS35-150-Sheep!$R$353                                           )&gt;(AS$33-AT$33),(AS$33-AS35-150-Sheep!$R$353                                            )&lt;=0),"Alt2-"   &amp;AS34,""),"")</f>
        <v/>
      </c>
      <c r="AT36" s="274" t="str">
        <f xml:space="preserve">                    IF(AND((AT$33                                  -Sheep!$N$248                               )&gt;(AT$33-AU$33),(AT$33                                  -Sheep!$N$248                                )&lt;=0),"Born","")
&amp;                   IF(AND((AT$33-Sheep!$R$351-Sheep!$N$248                                )&gt;(AT$33-AU$33),(AT$33-Sheep!$R$351-Sheep!$N$248                                )&lt;=0),"WeanStd","")
&amp;                   IF(AND((AT$33-Sheep!$R$352-Sheep!$N$248                                )&gt;(AT$33-AU$33),(AT$33-Sheep!$R$352-Sheep!$N$248                                )&lt;=0),"WeanAlt1","")
&amp;                   IF(AND((AT$33-Sheep!$R$353-Sheep!$N$248                                )&gt;(AT$33-AU$33),(AT$33-Sheep!$R$353-Sheep!$N$248                                )&lt;=0),"WeanAlt2","")
&amp;IFERROR(IF(AND((AT$33-AT35                                                                                     )&gt;(AT$33-AU$33),(AT$33-AT35                                                                                     )&lt;=0),"Join-"    &amp;AT34,""),"")
&amp;IFERROR(IF(AND((AT$33-AT35-INDEX(Sheep!$V$358:$V$365,AT34,1))&gt;(AT$33-AU$33),(AT$33-AT35-INDEX(Sheep!$V$358:$V$365,AT34,1))&lt;=0),"Scan-"  &amp;AT34,""),"")
&amp;IFERROR(IF(AND((AT$33-AT35-150                                                                            )&gt;(AT$33-AU$33),(AT$33-AT35-150                                                                             )&lt;=0),"Birth-" &amp;AT34,""),"")
&amp;IFERROR(IF(AND((AT$33-AT35-150-Sheep!$R$351                                           )&gt;(AT$33-AU$33),(AT$33-AT35-150-Sheep!$R$351                                            )&lt;=0),"Wean-"&amp;AT34,""),"")
&amp;IFERROR(IF(AND((AT$33-AT35-150-Sheep!$R$352                                           )&gt;(AT$33-AU$33),(AT$33-AT35-150-Sheep!$R$352                                            )&lt;=0),"Alt1-"   &amp;AT34,""),"")
&amp;IFERROR(IF(AND((AT$33-AT35-150-Sheep!$R$353                                           )&gt;(AT$33-AU$33),(AT$33-AT35-150-Sheep!$R$353                                            )&lt;=0),"Alt2-"   &amp;AT34,""),"")</f>
        <v/>
      </c>
      <c r="AU36" s="274" t="str">
        <f xml:space="preserve">                    IF(AND((AU$33                                  -Sheep!$N$248                               )&gt;(AU$33-AV$33),(AU$33                                  -Sheep!$N$248                                )&lt;=0),"Born","")
&amp;                   IF(AND((AU$33-Sheep!$R$351-Sheep!$N$248                                )&gt;(AU$33-AV$33),(AU$33-Sheep!$R$351-Sheep!$N$248                                )&lt;=0),"WeanStd","")
&amp;                   IF(AND((AU$33-Sheep!$R$352-Sheep!$N$248                                )&gt;(AU$33-AV$33),(AU$33-Sheep!$R$352-Sheep!$N$248                                )&lt;=0),"WeanAlt1","")
&amp;                   IF(AND((AU$33-Sheep!$R$353-Sheep!$N$248                                )&gt;(AU$33-AV$33),(AU$33-Sheep!$R$353-Sheep!$N$248                                )&lt;=0),"WeanAlt2","")
&amp;IFERROR(IF(AND((AU$33-AU35                                                                                     )&gt;(AU$33-AV$33),(AU$33-AU35                                                                                     )&lt;=0),"Join-"    &amp;AU34,""),"")
&amp;IFERROR(IF(AND((AU$33-AU35-INDEX(Sheep!$V$358:$V$365,AU34,1))&gt;(AU$33-AV$33),(AU$33-AU35-INDEX(Sheep!$V$358:$V$365,AU34,1))&lt;=0),"Scan-"  &amp;AU34,""),"")
&amp;IFERROR(IF(AND((AU$33-AU35-150                                                                            )&gt;(AU$33-AV$33),(AU$33-AU35-150                                                                             )&lt;=0),"Birth-" &amp;AU34,""),"")
&amp;IFERROR(IF(AND((AU$33-AU35-150-Sheep!$R$351                                           )&gt;(AU$33-AV$33),(AU$33-AU35-150-Sheep!$R$351                                            )&lt;=0),"Wean-"&amp;AU34,""),"")
&amp;IFERROR(IF(AND((AU$33-AU35-150-Sheep!$R$352                                           )&gt;(AU$33-AV$33),(AU$33-AU35-150-Sheep!$R$352                                            )&lt;=0),"Alt1-"   &amp;AU34,""),"")
&amp;IFERROR(IF(AND((AU$33-AU35-150-Sheep!$R$353                                           )&gt;(AU$33-AV$33),(AU$33-AU35-150-Sheep!$R$353                                            )&lt;=0),"Alt2-"   &amp;AU34,""),"")</f>
        <v>WeanAlt1</v>
      </c>
      <c r="AV36" s="274" t="str">
        <f xml:space="preserve">                    IF(AND((AV$33                                  -Sheep!$N$248                               )&gt;(AV$33-AW$33),(AV$33                                  -Sheep!$N$248                                )&lt;=0),"Born","")
&amp;                   IF(AND((AV$33-Sheep!$R$351-Sheep!$N$248                                )&gt;(AV$33-AW$33),(AV$33-Sheep!$R$351-Sheep!$N$248                                )&lt;=0),"WeanStd","")
&amp;                   IF(AND((AV$33-Sheep!$R$352-Sheep!$N$248                                )&gt;(AV$33-AW$33),(AV$33-Sheep!$R$352-Sheep!$N$248                                )&lt;=0),"WeanAlt1","")
&amp;                   IF(AND((AV$33-Sheep!$R$353-Sheep!$N$248                                )&gt;(AV$33-AW$33),(AV$33-Sheep!$R$353-Sheep!$N$248                                )&lt;=0),"WeanAlt2","")
&amp;IFERROR(IF(AND((AV$33-AV35                                                                                     )&gt;(AV$33-AW$33),(AV$33-AV35                                                                                     )&lt;=0),"Join-"    &amp;AV34,""),"")
&amp;IFERROR(IF(AND((AV$33-AV35-INDEX(Sheep!$V$358:$V$365,AV34,1))&gt;(AV$33-AW$33),(AV$33-AV35-INDEX(Sheep!$V$358:$V$365,AV34,1))&lt;=0),"Scan-"  &amp;AV34,""),"")
&amp;IFERROR(IF(AND((AV$33-AV35-150                                                                            )&gt;(AV$33-AW$33),(AV$33-AV35-150                                                                             )&lt;=0),"Birth-" &amp;AV34,""),"")
&amp;IFERROR(IF(AND((AV$33-AV35-150-Sheep!$R$351                                           )&gt;(AV$33-AW$33),(AV$33-AV35-150-Sheep!$R$351                                            )&lt;=0),"Wean-"&amp;AV34,""),"")
&amp;IFERROR(IF(AND((AV$33-AV35-150-Sheep!$R$352                                           )&gt;(AV$33-AW$33),(AV$33-AV35-150-Sheep!$R$352                                            )&lt;=0),"Alt1-"   &amp;AV34,""),"")
&amp;IFERROR(IF(AND((AV$33-AV35-150-Sheep!$R$353                                           )&gt;(AV$33-AW$33),(AV$33-AV35-150-Sheep!$R$353                                            )&lt;=0),"Alt2-"   &amp;AV34,""),"")</f>
        <v/>
      </c>
      <c r="AW36" s="274" t="str">
        <f xml:space="preserve">                    IF(AND((AW$33                                  -Sheep!$N$248                               )&gt;(AW$33-AX$33),(AW$33                                  -Sheep!$N$248                                )&lt;=0),"Born","")
&amp;                   IF(AND((AW$33-Sheep!$R$351-Sheep!$N$248                                )&gt;(AW$33-AX$33),(AW$33-Sheep!$R$351-Sheep!$N$248                                )&lt;=0),"WeanStd","")
&amp;                   IF(AND((AW$33-Sheep!$R$352-Sheep!$N$248                                )&gt;(AW$33-AX$33),(AW$33-Sheep!$R$352-Sheep!$N$248                                )&lt;=0),"WeanAlt1","")
&amp;                   IF(AND((AW$33-Sheep!$R$353-Sheep!$N$248                                )&gt;(AW$33-AX$33),(AW$33-Sheep!$R$353-Sheep!$N$248                                )&lt;=0),"WeanAlt2","")
&amp;IFERROR(IF(AND((AW$33-AW35                                                                                     )&gt;(AW$33-AX$33),(AW$33-AW35                                                                                     )&lt;=0),"Join-"    &amp;AW34,""),"")
&amp;IFERROR(IF(AND((AW$33-AW35-INDEX(Sheep!$V$358:$V$365,AW34,1))&gt;(AW$33-AX$33),(AW$33-AW35-INDEX(Sheep!$V$358:$V$365,AW34,1))&lt;=0),"Scan-"  &amp;AW34,""),"")
&amp;IFERROR(IF(AND((AW$33-AW35-150                                                                            )&gt;(AW$33-AX$33),(AW$33-AW35-150                                                                             )&lt;=0),"Birth-" &amp;AW34,""),"")
&amp;IFERROR(IF(AND((AW$33-AW35-150-Sheep!$R$351                                           )&gt;(AW$33-AX$33),(AW$33-AW35-150-Sheep!$R$351                                            )&lt;=0),"Wean-"&amp;AW34,""),"")
&amp;IFERROR(IF(AND((AW$33-AW35-150-Sheep!$R$352                                           )&gt;(AW$33-AX$33),(AW$33-AW35-150-Sheep!$R$352                                            )&lt;=0),"Alt1-"   &amp;AW34,""),"")
&amp;IFERROR(IF(AND((AW$33-AW35-150-Sheep!$R$353                                           )&gt;(AW$33-AX$33),(AW$33-AW35-150-Sheep!$R$353                                            )&lt;=0),"Alt2-"   &amp;AW34,""),"")</f>
        <v/>
      </c>
      <c r="AX36" s="274" t="str">
        <f xml:space="preserve">                    IF(AND((AX$33                                  -Sheep!$N$248                               )&gt;(AX$33-AY$33),(AX$33                                  -Sheep!$N$248                                )&lt;=0),"Born","")
&amp;                   IF(AND((AX$33-Sheep!$R$351-Sheep!$N$248                                )&gt;(AX$33-AY$33),(AX$33-Sheep!$R$351-Sheep!$N$248                                )&lt;=0),"WeanStd","")
&amp;                   IF(AND((AX$33-Sheep!$R$352-Sheep!$N$248                                )&gt;(AX$33-AY$33),(AX$33-Sheep!$R$352-Sheep!$N$248                                )&lt;=0),"WeanAlt1","")
&amp;                   IF(AND((AX$33-Sheep!$R$353-Sheep!$N$248                                )&gt;(AX$33-AY$33),(AX$33-Sheep!$R$353-Sheep!$N$248                                )&lt;=0),"WeanAlt2","")
&amp;IFERROR(IF(AND((AX$33-AX35                                                                                     )&gt;(AX$33-AY$33),(AX$33-AX35                                                                                     )&lt;=0),"Join-"    &amp;AX34,""),"")
&amp;IFERROR(IF(AND((AX$33-AX35-INDEX(Sheep!$V$358:$V$365,AX34,1))&gt;(AX$33-AY$33),(AX$33-AX35-INDEX(Sheep!$V$358:$V$365,AX34,1))&lt;=0),"Scan-"  &amp;AX34,""),"")
&amp;IFERROR(IF(AND((AX$33-AX35-150                                                                            )&gt;(AX$33-AY$33),(AX$33-AX35-150                                                                             )&lt;=0),"Birth-" &amp;AX34,""),"")
&amp;IFERROR(IF(AND((AX$33-AX35-150-Sheep!$R$351                                           )&gt;(AX$33-AY$33),(AX$33-AX35-150-Sheep!$R$351                                            )&lt;=0),"Wean-"&amp;AX34,""),"")
&amp;IFERROR(IF(AND((AX$33-AX35-150-Sheep!$R$352                                           )&gt;(AX$33-AY$33),(AX$33-AX35-150-Sheep!$R$352                                            )&lt;=0),"Alt1-"   &amp;AX34,""),"")
&amp;IFERROR(IF(AND((AX$33-AX35-150-Sheep!$R$353                                           )&gt;(AX$33-AY$33),(AX$33-AX35-150-Sheep!$R$353                                            )&lt;=0),"Alt2-"   &amp;AX34,""),"")</f>
        <v/>
      </c>
      <c r="AY36" s="274" t="str">
        <f xml:space="preserve">                    IF(AND((AY$33                                  -Sheep!$N$248                               )&gt;(AY$33-AZ$33),(AY$33                                  -Sheep!$N$248                                )&lt;=0),"Born","")
&amp;                   IF(AND((AY$33-Sheep!$R$351-Sheep!$N$248                                )&gt;(AY$33-AZ$33),(AY$33-Sheep!$R$351-Sheep!$N$248                                )&lt;=0),"WeanStd","")
&amp;                   IF(AND((AY$33-Sheep!$R$352-Sheep!$N$248                                )&gt;(AY$33-AZ$33),(AY$33-Sheep!$R$352-Sheep!$N$248                                )&lt;=0),"WeanAlt1","")
&amp;                   IF(AND((AY$33-Sheep!$R$353-Sheep!$N$248                                )&gt;(AY$33-AZ$33),(AY$33-Sheep!$R$353-Sheep!$N$248                                )&lt;=0),"WeanAlt2","")
&amp;IFERROR(IF(AND((AY$33-AY35                                                                                     )&gt;(AY$33-AZ$33),(AY$33-AY35                                                                                     )&lt;=0),"Join-"    &amp;AY34,""),"")
&amp;IFERROR(IF(AND((AY$33-AY35-INDEX(Sheep!$V$358:$V$365,AY34,1))&gt;(AY$33-AZ$33),(AY$33-AY35-INDEX(Sheep!$V$358:$V$365,AY34,1))&lt;=0),"Scan-"  &amp;AY34,""),"")
&amp;IFERROR(IF(AND((AY$33-AY35-150                                                                            )&gt;(AY$33-AZ$33),(AY$33-AY35-150                                                                             )&lt;=0),"Birth-" &amp;AY34,""),"")
&amp;IFERROR(IF(AND((AY$33-AY35-150-Sheep!$R$351                                           )&gt;(AY$33-AZ$33),(AY$33-AY35-150-Sheep!$R$351                                            )&lt;=0),"Wean-"&amp;AY34,""),"")
&amp;IFERROR(IF(AND((AY$33-AY35-150-Sheep!$R$352                                           )&gt;(AY$33-AZ$33),(AY$33-AY35-150-Sheep!$R$352                                            )&lt;=0),"Alt1-"   &amp;AY34,""),"")
&amp;IFERROR(IF(AND((AY$33-AY35-150-Sheep!$R$353                                           )&gt;(AY$33-AZ$33),(AY$33-AY35-150-Sheep!$R$353                                            )&lt;=0),"Alt2-"   &amp;AY34,""),"")</f>
        <v>WeanAlt2</v>
      </c>
      <c r="AZ36" s="274" t="str">
        <f xml:space="preserve">                    IF(AND((AZ$33                                  -Sheep!$N$248                               )&gt;(AZ$33-BA$33),(AZ$33                                  -Sheep!$N$248                                )&lt;=0),"Born","")
&amp;                   IF(AND((AZ$33-Sheep!$R$351-Sheep!$N$248                                )&gt;(AZ$33-BA$33),(AZ$33-Sheep!$R$351-Sheep!$N$248                                )&lt;=0),"WeanStd","")
&amp;                   IF(AND((AZ$33-Sheep!$R$352-Sheep!$N$248                                )&gt;(AZ$33-BA$33),(AZ$33-Sheep!$R$352-Sheep!$N$248                                )&lt;=0),"WeanAlt1","")
&amp;                   IF(AND((AZ$33-Sheep!$R$353-Sheep!$N$248                                )&gt;(AZ$33-BA$33),(AZ$33-Sheep!$R$353-Sheep!$N$248                                )&lt;=0),"WeanAlt2","")
&amp;IFERROR(IF(AND((AZ$33-AZ35                                                                                     )&gt;(AZ$33-BA$33),(AZ$33-AZ35                                                                                     )&lt;=0),"Join-"    &amp;AZ34,""),"")
&amp;IFERROR(IF(AND((AZ$33-AZ35-INDEX(Sheep!$V$358:$V$365,AZ34,1))&gt;(AZ$33-BA$33),(AZ$33-AZ35-INDEX(Sheep!$V$358:$V$365,AZ34,1))&lt;=0),"Scan-"  &amp;AZ34,""),"")
&amp;IFERROR(IF(AND((AZ$33-AZ35-150                                                                            )&gt;(AZ$33-BA$33),(AZ$33-AZ35-150                                                                             )&lt;=0),"Birth-" &amp;AZ34,""),"")
&amp;IFERROR(IF(AND((AZ$33-AZ35-150-Sheep!$R$351                                           )&gt;(AZ$33-BA$33),(AZ$33-AZ35-150-Sheep!$R$351                                            )&lt;=0),"Wean-"&amp;AZ34,""),"")
&amp;IFERROR(IF(AND((AZ$33-AZ35-150-Sheep!$R$352                                           )&gt;(AZ$33-BA$33),(AZ$33-AZ35-150-Sheep!$R$352                                            )&lt;=0),"Alt1-"   &amp;AZ34,""),"")
&amp;IFERROR(IF(AND((AZ$33-AZ35-150-Sheep!$R$353                                           )&gt;(AZ$33-BA$33),(AZ$33-AZ35-150-Sheep!$R$353                                            )&lt;=0),"Alt2-"   &amp;AZ34,""),"")</f>
        <v/>
      </c>
      <c r="BA36" s="274" t="str">
        <f xml:space="preserve">                    IF(AND((BA$33                                  -Sheep!$N$248                               )&gt;(BA$33-BB$33),(BA$33                                  -Sheep!$N$248                                )&lt;=0),"Born","")
&amp;                   IF(AND((BA$33-Sheep!$R$351-Sheep!$N$248                                )&gt;(BA$33-BB$33),(BA$33-Sheep!$R$351-Sheep!$N$248                                )&lt;=0),"WeanStd","")
&amp;                   IF(AND((BA$33-Sheep!$R$352-Sheep!$N$248                                )&gt;(BA$33-BB$33),(BA$33-Sheep!$R$352-Sheep!$N$248                                )&lt;=0),"WeanAlt1","")
&amp;                   IF(AND((BA$33-Sheep!$R$353-Sheep!$N$248                                )&gt;(BA$33-BB$33),(BA$33-Sheep!$R$353-Sheep!$N$248                                )&lt;=0),"WeanAlt2","")
&amp;IFERROR(IF(AND((BA$33-BA35                                                                                     )&gt;(BA$33-BB$33),(BA$33-BA35                                                                                     )&lt;=0),"Join-"    &amp;BA34,""),"")
&amp;IFERROR(IF(AND((BA$33-BA35-INDEX(Sheep!$V$358:$V$365,BA34,1))&gt;(BA$33-BB$33),(BA$33-BA35-INDEX(Sheep!$V$358:$V$365,BA34,1))&lt;=0),"Scan-"  &amp;BA34,""),"")
&amp;IFERROR(IF(AND((BA$33-BA35-150                                                                            )&gt;(BA$33-BB$33),(BA$33-BA35-150                                                                             )&lt;=0),"Birth-" &amp;BA34,""),"")
&amp;IFERROR(IF(AND((BA$33-BA35-150-Sheep!$R$351                                           )&gt;(BA$33-BB$33),(BA$33-BA35-150-Sheep!$R$351                                            )&lt;=0),"Wean-"&amp;BA34,""),"")
&amp;IFERROR(IF(AND((BA$33-BA35-150-Sheep!$R$352                                           )&gt;(BA$33-BB$33),(BA$33-BA35-150-Sheep!$R$352                                            )&lt;=0),"Alt1-"   &amp;BA34,""),"")
&amp;IFERROR(IF(AND((BA$33-BA35-150-Sheep!$R$353                                           )&gt;(BA$33-BB$33),(BA$33-BA35-150-Sheep!$R$353                                            )&lt;=0),"Alt2-"   &amp;BA34,""),"")</f>
        <v/>
      </c>
      <c r="BB36" s="274" t="str">
        <f xml:space="preserve">                    IF(AND((BB$33                                  -Sheep!$N$248                               )&gt;(BB$33-BC$33),(BB$33                                  -Sheep!$N$248                                )&lt;=0),"Born","")
&amp;                   IF(AND((BB$33-Sheep!$R$351-Sheep!$N$248                                )&gt;(BB$33-BC$33),(BB$33-Sheep!$R$351-Sheep!$N$248                                )&lt;=0),"WeanStd","")
&amp;                   IF(AND((BB$33-Sheep!$R$352-Sheep!$N$248                                )&gt;(BB$33-BC$33),(BB$33-Sheep!$R$352-Sheep!$N$248                                )&lt;=0),"WeanAlt1","")
&amp;                   IF(AND((BB$33-Sheep!$R$353-Sheep!$N$248                                )&gt;(BB$33-BC$33),(BB$33-Sheep!$R$353-Sheep!$N$248                                )&lt;=0),"WeanAlt2","")
&amp;IFERROR(IF(AND((BB$33-BB35                                                                                     )&gt;(BB$33-BC$33),(BB$33-BB35                                                                                     )&lt;=0),"Join-"    &amp;BB34,""),"")
&amp;IFERROR(IF(AND((BB$33-BB35-INDEX(Sheep!$V$358:$V$365,BB34,1))&gt;(BB$33-BC$33),(BB$33-BB35-INDEX(Sheep!$V$358:$V$365,BB34,1))&lt;=0),"Scan-"  &amp;BB34,""),"")
&amp;IFERROR(IF(AND((BB$33-BB35-150                                                                            )&gt;(BB$33-BC$33),(BB$33-BB35-150                                                                             )&lt;=0),"Birth-" &amp;BB34,""),"")
&amp;IFERROR(IF(AND((BB$33-BB35-150-Sheep!$R$351                                           )&gt;(BB$33-BC$33),(BB$33-BB35-150-Sheep!$R$351                                            )&lt;=0),"Wean-"&amp;BB34,""),"")
&amp;IFERROR(IF(AND((BB$33-BB35-150-Sheep!$R$352                                           )&gt;(BB$33-BC$33),(BB$33-BB35-150-Sheep!$R$352                                            )&lt;=0),"Alt1-"   &amp;BB34,""),"")
&amp;IFERROR(IF(AND((BB$33-BB35-150-Sheep!$R$353                                           )&gt;(BB$33-BC$33),(BB$33-BB35-150-Sheep!$R$353                                            )&lt;=0),"Alt2-"   &amp;BB34,""),"")</f>
        <v/>
      </c>
      <c r="BC36" s="274" t="str">
        <f xml:space="preserve">                    IF(AND((BC$33                                  -Sheep!$N$248                               )&gt;(BC$33-BD$33),(BC$33                                  -Sheep!$N$248                                )&lt;=0),"Born","")
&amp;                   IF(AND((BC$33-Sheep!$R$351-Sheep!$N$248                                )&gt;(BC$33-BD$33),(BC$33-Sheep!$R$351-Sheep!$N$248                                )&lt;=0),"WeanStd","")
&amp;                   IF(AND((BC$33-Sheep!$R$352-Sheep!$N$248                                )&gt;(BC$33-BD$33),(BC$33-Sheep!$R$352-Sheep!$N$248                                )&lt;=0),"WeanAlt1","")
&amp;                   IF(AND((BC$33-Sheep!$R$353-Sheep!$N$248                                )&gt;(BC$33-BD$33),(BC$33-Sheep!$R$353-Sheep!$N$248                                )&lt;=0),"WeanAlt2","")
&amp;IFERROR(IF(AND((BC$33-BC35                                                                                     )&gt;(BC$33-BD$33),(BC$33-BC35                                                                                     )&lt;=0),"Join-"    &amp;BC34,""),"")
&amp;IFERROR(IF(AND((BC$33-BC35-INDEX(Sheep!$V$358:$V$365,BC34,1))&gt;(BC$33-BD$33),(BC$33-BC35-INDEX(Sheep!$V$358:$V$365,BC34,1))&lt;=0),"Scan-"  &amp;BC34,""),"")
&amp;IFERROR(IF(AND((BC$33-BC35-150                                                                            )&gt;(BC$33-BD$33),(BC$33-BC35-150                                                                             )&lt;=0),"Birth-" &amp;BC34,""),"")
&amp;IFERROR(IF(AND((BC$33-BC35-150-Sheep!$R$351                                           )&gt;(BC$33-BD$33),(BC$33-BC35-150-Sheep!$R$351                                            )&lt;=0),"Wean-"&amp;BC34,""),"")
&amp;IFERROR(IF(AND((BC$33-BC35-150-Sheep!$R$352                                           )&gt;(BC$33-BD$33),(BC$33-BC35-150-Sheep!$R$352                                            )&lt;=0),"Alt1-"   &amp;BC34,""),"")
&amp;IFERROR(IF(AND((BC$33-BC35-150-Sheep!$R$353                                           )&gt;(BC$33-BD$33),(BC$33-BC35-150-Sheep!$R$353                                            )&lt;=0),"Alt2-"   &amp;BC34,""),"")</f>
        <v/>
      </c>
      <c r="BD36" s="274" t="str">
        <f xml:space="preserve">                    IF(AND((BD$33                                  -Sheep!$N$248                               )&gt;(BD$33-BE$33),(BD$33                                  -Sheep!$N$248                                )&lt;=0),"Born","")
&amp;                   IF(AND((BD$33-Sheep!$R$351-Sheep!$N$248                                )&gt;(BD$33-BE$33),(BD$33-Sheep!$R$351-Sheep!$N$248                                )&lt;=0),"WeanStd","")
&amp;                   IF(AND((BD$33-Sheep!$R$352-Sheep!$N$248                                )&gt;(BD$33-BE$33),(BD$33-Sheep!$R$352-Sheep!$N$248                                )&lt;=0),"WeanAlt1","")
&amp;                   IF(AND((BD$33-Sheep!$R$353-Sheep!$N$248                                )&gt;(BD$33-BE$33),(BD$33-Sheep!$R$353-Sheep!$N$248                                )&lt;=0),"WeanAlt2","")
&amp;IFERROR(IF(AND((BD$33-BD35                                                                                     )&gt;(BD$33-BE$33),(BD$33-BD35                                                                                     )&lt;=0),"Join-"    &amp;BD34,""),"")
&amp;IFERROR(IF(AND((BD$33-BD35-INDEX(Sheep!$V$358:$V$365,BD34,1))&gt;(BD$33-BE$33),(BD$33-BD35-INDEX(Sheep!$V$358:$V$365,BD34,1))&lt;=0),"Scan-"  &amp;BD34,""),"")
&amp;IFERROR(IF(AND((BD$33-BD35-150                                                                            )&gt;(BD$33-BE$33),(BD$33-BD35-150                                                                             )&lt;=0),"Birth-" &amp;BD34,""),"")
&amp;IFERROR(IF(AND((BD$33-BD35-150-Sheep!$R$351                                           )&gt;(BD$33-BE$33),(BD$33-BD35-150-Sheep!$R$351                                            )&lt;=0),"Wean-"&amp;BD34,""),"")
&amp;IFERROR(IF(AND((BD$33-BD35-150-Sheep!$R$352                                           )&gt;(BD$33-BE$33),(BD$33-BD35-150-Sheep!$R$352                                            )&lt;=0),"Alt1-"   &amp;BD34,""),"")
&amp;IFERROR(IF(AND((BD$33-BD35-150-Sheep!$R$353                                           )&gt;(BD$33-BE$33),(BD$33-BD35-150-Sheep!$R$353                                            )&lt;=0),"Alt2-"   &amp;BD34,""),"")</f>
        <v/>
      </c>
      <c r="BE36" s="274" t="str">
        <f xml:space="preserve">                    IF(AND((BE$33                                  -Sheep!$N$248                               )&gt;(BE$33-BF$33),(BE$33                                  -Sheep!$N$248                                )&lt;=0),"Born","")
&amp;                   IF(AND((BE$33-Sheep!$R$351-Sheep!$N$248                                )&gt;(BE$33-BF$33),(BE$33-Sheep!$R$351-Sheep!$N$248                                )&lt;=0),"WeanStd","")
&amp;                   IF(AND((BE$33-Sheep!$R$352-Sheep!$N$248                                )&gt;(BE$33-BF$33),(BE$33-Sheep!$R$352-Sheep!$N$248                                )&lt;=0),"WeanAlt1","")
&amp;                   IF(AND((BE$33-Sheep!$R$353-Sheep!$N$248                                )&gt;(BE$33-BF$33),(BE$33-Sheep!$R$353-Sheep!$N$248                                )&lt;=0),"WeanAlt2","")
&amp;IFERROR(IF(AND((BE$33-BE35                                                                                     )&gt;(BE$33-BF$33),(BE$33-BE35                                                                                     )&lt;=0),"Join-"    &amp;BE34,""),"")
&amp;IFERROR(IF(AND((BE$33-BE35-INDEX(Sheep!$V$358:$V$365,BE34,1))&gt;(BE$33-BF$33),(BE$33-BE35-INDEX(Sheep!$V$358:$V$365,BE34,1))&lt;=0),"Scan-"  &amp;BE34,""),"")
&amp;IFERROR(IF(AND((BE$33-BE35-150                                                                            )&gt;(BE$33-BF$33),(BE$33-BE35-150                                                                             )&lt;=0),"Birth-" &amp;BE34,""),"")
&amp;IFERROR(IF(AND((BE$33-BE35-150-Sheep!$R$351                                           )&gt;(BE$33-BF$33),(BE$33-BE35-150-Sheep!$R$351                                            )&lt;=0),"Wean-"&amp;BE34,""),"")
&amp;IFERROR(IF(AND((BE$33-BE35-150-Sheep!$R$352                                           )&gt;(BE$33-BF$33),(BE$33-BE35-150-Sheep!$R$352                                            )&lt;=0),"Alt1-"   &amp;BE34,""),"")
&amp;IFERROR(IF(AND((BE$33-BE35-150-Sheep!$R$353                                           )&gt;(BE$33-BF$33),(BE$33-BE35-150-Sheep!$R$353                                            )&lt;=0),"Alt2-"   &amp;BE34,""),"")</f>
        <v/>
      </c>
      <c r="BF36" s="274" t="str">
        <f xml:space="preserve">                    IF(AND((BF$33                                  -Sheep!$N$248                               )&gt;(BF$33-BG$33),(BF$33                                  -Sheep!$N$248                                )&lt;=0),"Born","")
&amp;                   IF(AND((BF$33-Sheep!$R$351-Sheep!$N$248                                )&gt;(BF$33-BG$33),(BF$33-Sheep!$R$351-Sheep!$N$248                                )&lt;=0),"WeanStd","")
&amp;                   IF(AND((BF$33-Sheep!$R$352-Sheep!$N$248                                )&gt;(BF$33-BG$33),(BF$33-Sheep!$R$352-Sheep!$N$248                                )&lt;=0),"WeanAlt1","")
&amp;                   IF(AND((BF$33-Sheep!$R$353-Sheep!$N$248                                )&gt;(BF$33-BG$33),(BF$33-Sheep!$R$353-Sheep!$N$248                                )&lt;=0),"WeanAlt2","")
&amp;IFERROR(IF(AND((BF$33-BF35                                                                                     )&gt;(BF$33-BG$33),(BF$33-BF35                                                                                     )&lt;=0),"Join-"    &amp;BF34,""),"")
&amp;IFERROR(IF(AND((BF$33-BF35-INDEX(Sheep!$V$358:$V$365,BF34,1))&gt;(BF$33-BG$33),(BF$33-BF35-INDEX(Sheep!$V$358:$V$365,BF34,1))&lt;=0),"Scan-"  &amp;BF34,""),"")
&amp;IFERROR(IF(AND((BF$33-BF35-150                                                                            )&gt;(BF$33-BG$33),(BF$33-BF35-150                                                                             )&lt;=0),"Birth-" &amp;BF34,""),"")
&amp;IFERROR(IF(AND((BF$33-BF35-150-Sheep!$R$351                                           )&gt;(BF$33-BG$33),(BF$33-BF35-150-Sheep!$R$351                                            )&lt;=0),"Wean-"&amp;BF34,""),"")
&amp;IFERROR(IF(AND((BF$33-BF35-150-Sheep!$R$352                                           )&gt;(BF$33-BG$33),(BF$33-BF35-150-Sheep!$R$352                                            )&lt;=0),"Alt1-"   &amp;BF34,""),"")
&amp;IFERROR(IF(AND((BF$33-BF35-150-Sheep!$R$353                                           )&gt;(BF$33-BG$33),(BF$33-BF35-150-Sheep!$R$353                                            )&lt;=0),"Alt2-"   &amp;BF34,""),"")</f>
        <v/>
      </c>
      <c r="BG36" s="274" t="str">
        <f xml:space="preserve">                    IF(AND((BG$33                                  -Sheep!$N$248                               )&gt;(BG$33-BH$33),(BG$33                                  -Sheep!$N$248                                )&lt;=0),"Born","")
&amp;                   IF(AND((BG$33-Sheep!$R$351-Sheep!$N$248                                )&gt;(BG$33-BH$33),(BG$33-Sheep!$R$351-Sheep!$N$248                                )&lt;=0),"WeanStd","")
&amp;                   IF(AND((BG$33-Sheep!$R$352-Sheep!$N$248                                )&gt;(BG$33-BH$33),(BG$33-Sheep!$R$352-Sheep!$N$248                                )&lt;=0),"WeanAlt1","")
&amp;                   IF(AND((BG$33-Sheep!$R$353-Sheep!$N$248                                )&gt;(BG$33-BH$33),(BG$33-Sheep!$R$353-Sheep!$N$248                                )&lt;=0),"WeanAlt2","")
&amp;IFERROR(IF(AND((BG$33-BG35                                                                                     )&gt;(BG$33-BH$33),(BG$33-BG35                                                                                     )&lt;=0),"Join-"    &amp;BG34,""),"")
&amp;IFERROR(IF(AND((BG$33-BG35-INDEX(Sheep!$V$358:$V$365,BG34,1))&gt;(BG$33-BH$33),(BG$33-BG35-INDEX(Sheep!$V$358:$V$365,BG34,1))&lt;=0),"Scan-"  &amp;BG34,""),"")
&amp;IFERROR(IF(AND((BG$33-BG35-150                                                                            )&gt;(BG$33-BH$33),(BG$33-BG35-150                                                                             )&lt;=0),"Birth-" &amp;BG34,""),"")
&amp;IFERROR(IF(AND((BG$33-BG35-150-Sheep!$R$351                                           )&gt;(BG$33-BH$33),(BG$33-BG35-150-Sheep!$R$351                                            )&lt;=0),"Wean-"&amp;BG34,""),"")
&amp;IFERROR(IF(AND((BG$33-BG35-150-Sheep!$R$352                                           )&gt;(BG$33-BH$33),(BG$33-BG35-150-Sheep!$R$352                                            )&lt;=0),"Alt1-"   &amp;BG34,""),"")
&amp;IFERROR(IF(AND((BG$33-BG35-150-Sheep!$R$353                                           )&gt;(BG$33-BH$33),(BG$33-BG35-150-Sheep!$R$353                                            )&lt;=0),"Alt2-"   &amp;BG34,""),"")</f>
        <v/>
      </c>
      <c r="BH36" s="274" t="str">
        <f xml:space="preserve">                    IF(AND((BH$33                                  -Sheep!$N$248                               )&gt;(BH$33-BI$33),(BH$33                                  -Sheep!$N$248                                )&lt;=0),"Born","")
&amp;                   IF(AND((BH$33-Sheep!$R$351-Sheep!$N$248                                )&gt;(BH$33-BI$33),(BH$33-Sheep!$R$351-Sheep!$N$248                                )&lt;=0),"WeanStd","")
&amp;                   IF(AND((BH$33-Sheep!$R$352-Sheep!$N$248                                )&gt;(BH$33-BI$33),(BH$33-Sheep!$R$352-Sheep!$N$248                                )&lt;=0),"WeanAlt1","")
&amp;                   IF(AND((BH$33-Sheep!$R$353-Sheep!$N$248                                )&gt;(BH$33-BI$33),(BH$33-Sheep!$R$353-Sheep!$N$248                                )&lt;=0),"WeanAlt2","")
&amp;IFERROR(IF(AND((BH$33-BH35                                                                                     )&gt;(BH$33-BI$33),(BH$33-BH35                                                                                     )&lt;=0),"Join-"    &amp;BH34,""),"")
&amp;IFERROR(IF(AND((BH$33-BH35-INDEX(Sheep!$V$358:$V$365,BH34,1))&gt;(BH$33-BI$33),(BH$33-BH35-INDEX(Sheep!$V$358:$V$365,BH34,1))&lt;=0),"Scan-"  &amp;BH34,""),"")
&amp;IFERROR(IF(AND((BH$33-BH35-150                                                                            )&gt;(BH$33-BI$33),(BH$33-BH35-150                                                                             )&lt;=0),"Birth-" &amp;BH34,""),"")
&amp;IFERROR(IF(AND((BH$33-BH35-150-Sheep!$R$351                                           )&gt;(BH$33-BI$33),(BH$33-BH35-150-Sheep!$R$351                                            )&lt;=0),"Wean-"&amp;BH34,""),"")
&amp;IFERROR(IF(AND((BH$33-BH35-150-Sheep!$R$352                                           )&gt;(BH$33-BI$33),(BH$33-BH35-150-Sheep!$R$352                                            )&lt;=0),"Alt1-"   &amp;BH34,""),"")
&amp;IFERROR(IF(AND((BH$33-BH35-150-Sheep!$R$353                                           )&gt;(BH$33-BI$33),(BH$33-BH35-150-Sheep!$R$353                                            )&lt;=0),"Alt2-"   &amp;BH34,""),"")</f>
        <v>Join-1</v>
      </c>
      <c r="BI36" s="274" t="str">
        <f xml:space="preserve">                    IF(AND((BI$33                                  -Sheep!$N$248                               )&gt;(BI$33-BJ$33),(BI$33                                  -Sheep!$N$248                                )&lt;=0),"Born","")
&amp;                   IF(AND((BI$33-Sheep!$R$351-Sheep!$N$248                                )&gt;(BI$33-BJ$33),(BI$33-Sheep!$R$351-Sheep!$N$248                                )&lt;=0),"WeanStd","")
&amp;                   IF(AND((BI$33-Sheep!$R$352-Sheep!$N$248                                )&gt;(BI$33-BJ$33),(BI$33-Sheep!$R$352-Sheep!$N$248                                )&lt;=0),"WeanAlt1","")
&amp;                   IF(AND((BI$33-Sheep!$R$353-Sheep!$N$248                                )&gt;(BI$33-BJ$33),(BI$33-Sheep!$R$353-Sheep!$N$248                                )&lt;=0),"WeanAlt2","")
&amp;IFERROR(IF(AND((BI$33-BI35                                                                                     )&gt;(BI$33-BJ$33),(BI$33-BI35                                                                                     )&lt;=0),"Join-"    &amp;BI34,""),"")
&amp;IFERROR(IF(AND((BI$33-BI35-INDEX(Sheep!$V$358:$V$365,BI34,1))&gt;(BI$33-BJ$33),(BI$33-BI35-INDEX(Sheep!$V$358:$V$365,BI34,1))&lt;=0),"Scan-"  &amp;BI34,""),"")
&amp;IFERROR(IF(AND((BI$33-BI35-150                                                                            )&gt;(BI$33-BJ$33),(BI$33-BI35-150                                                                             )&lt;=0),"Birth-" &amp;BI34,""),"")
&amp;IFERROR(IF(AND((BI$33-BI35-150-Sheep!$R$351                                           )&gt;(BI$33-BJ$33),(BI$33-BI35-150-Sheep!$R$351                                            )&lt;=0),"Wean-"&amp;BI34,""),"")
&amp;IFERROR(IF(AND((BI$33-BI35-150-Sheep!$R$352                                           )&gt;(BI$33-BJ$33),(BI$33-BI35-150-Sheep!$R$352                                            )&lt;=0),"Alt1-"   &amp;BI34,""),"")
&amp;IFERROR(IF(AND((BI$33-BI35-150-Sheep!$R$353                                           )&gt;(BI$33-BJ$33),(BI$33-BI35-150-Sheep!$R$353                                            )&lt;=0),"Alt2-"   &amp;BI34,""),"")</f>
        <v/>
      </c>
      <c r="BJ36" s="274" t="str">
        <f xml:space="preserve">                    IF(AND((BJ$33                                  -Sheep!$N$248                               )&gt;(BJ$33-BK$33),(BJ$33                                  -Sheep!$N$248                                )&lt;=0),"Born","")
&amp;                   IF(AND((BJ$33-Sheep!$R$351-Sheep!$N$248                                )&gt;(BJ$33-BK$33),(BJ$33-Sheep!$R$351-Sheep!$N$248                                )&lt;=0),"WeanStd","")
&amp;                   IF(AND((BJ$33-Sheep!$R$352-Sheep!$N$248                                )&gt;(BJ$33-BK$33),(BJ$33-Sheep!$R$352-Sheep!$N$248                                )&lt;=0),"WeanAlt1","")
&amp;                   IF(AND((BJ$33-Sheep!$R$353-Sheep!$N$248                                )&gt;(BJ$33-BK$33),(BJ$33-Sheep!$R$353-Sheep!$N$248                                )&lt;=0),"WeanAlt2","")
&amp;IFERROR(IF(AND((BJ$33-BJ35                                                                                     )&gt;(BJ$33-BK$33),(BJ$33-BJ35                                                                                     )&lt;=0),"Join-"    &amp;BJ34,""),"")
&amp;IFERROR(IF(AND((BJ$33-BJ35-INDEX(Sheep!$V$358:$V$365,BJ34,1))&gt;(BJ$33-BK$33),(BJ$33-BJ35-INDEX(Sheep!$V$358:$V$365,BJ34,1))&lt;=0),"Scan-"  &amp;BJ34,""),"")
&amp;IFERROR(IF(AND((BJ$33-BJ35-150                                                                            )&gt;(BJ$33-BK$33),(BJ$33-BJ35-150                                                                             )&lt;=0),"Birth-" &amp;BJ34,""),"")
&amp;IFERROR(IF(AND((BJ$33-BJ35-150-Sheep!$R$351                                           )&gt;(BJ$33-BK$33),(BJ$33-BJ35-150-Sheep!$R$351                                            )&lt;=0),"Wean-"&amp;BJ34,""),"")
&amp;IFERROR(IF(AND((BJ$33-BJ35-150-Sheep!$R$352                                           )&gt;(BJ$33-BK$33),(BJ$33-BJ35-150-Sheep!$R$352                                            )&lt;=0),"Alt1-"   &amp;BJ34,""),"")
&amp;IFERROR(IF(AND((BJ$33-BJ35-150-Sheep!$R$353                                           )&gt;(BJ$33-BK$33),(BJ$33-BJ35-150-Sheep!$R$353                                            )&lt;=0),"Alt2-"   &amp;BJ34,""),"")</f>
        <v/>
      </c>
      <c r="BK36" s="274" t="str">
        <f xml:space="preserve">                    IF(AND((BK$33                                  -Sheep!$N$248                               )&gt;(BK$33-BL$33),(BK$33                                  -Sheep!$N$248                                )&lt;=0),"Born","")
&amp;                   IF(AND((BK$33-Sheep!$R$351-Sheep!$N$248                                )&gt;(BK$33-BL$33),(BK$33-Sheep!$R$351-Sheep!$N$248                                )&lt;=0),"WeanStd","")
&amp;                   IF(AND((BK$33-Sheep!$R$352-Sheep!$N$248                                )&gt;(BK$33-BL$33),(BK$33-Sheep!$R$352-Sheep!$N$248                                )&lt;=0),"WeanAlt1","")
&amp;                   IF(AND((BK$33-Sheep!$R$353-Sheep!$N$248                                )&gt;(BK$33-BL$33),(BK$33-Sheep!$R$353-Sheep!$N$248                                )&lt;=0),"WeanAlt2","")
&amp;IFERROR(IF(AND((BK$33-BK35                                                                                     )&gt;(BK$33-BL$33),(BK$33-BK35                                                                                     )&lt;=0),"Join-"    &amp;BK34,""),"")
&amp;IFERROR(IF(AND((BK$33-BK35-INDEX(Sheep!$V$358:$V$365,BK34,1))&gt;(BK$33-BL$33),(BK$33-BK35-INDEX(Sheep!$V$358:$V$365,BK34,1))&lt;=0),"Scan-"  &amp;BK34,""),"")
&amp;IFERROR(IF(AND((BK$33-BK35-150                                                                            )&gt;(BK$33-BL$33),(BK$33-BK35-150                                                                             )&lt;=0),"Birth-" &amp;BK34,""),"")
&amp;IFERROR(IF(AND((BK$33-BK35-150-Sheep!$R$351                                           )&gt;(BK$33-BL$33),(BK$33-BK35-150-Sheep!$R$351                                            )&lt;=0),"Wean-"&amp;BK34,""),"")
&amp;IFERROR(IF(AND((BK$33-BK35-150-Sheep!$R$352                                           )&gt;(BK$33-BL$33),(BK$33-BK35-150-Sheep!$R$352                                            )&lt;=0),"Alt1-"   &amp;BK34,""),"")
&amp;IFERROR(IF(AND((BK$33-BK35-150-Sheep!$R$353                                           )&gt;(BK$33-BL$33),(BK$33-BK35-150-Sheep!$R$353                                            )&lt;=0),"Alt2-"   &amp;BK34,""),"")</f>
        <v/>
      </c>
      <c r="BL36" s="274" t="str">
        <f xml:space="preserve">                    IF(AND((BL$33                                  -Sheep!$N$248                               )&gt;(BL$33-BM$33),(BL$33                                  -Sheep!$N$248                                )&lt;=0),"Born","")
&amp;                   IF(AND((BL$33-Sheep!$R$351-Sheep!$N$248                                )&gt;(BL$33-BM$33),(BL$33-Sheep!$R$351-Sheep!$N$248                                )&lt;=0),"WeanStd","")
&amp;                   IF(AND((BL$33-Sheep!$R$352-Sheep!$N$248                                )&gt;(BL$33-BM$33),(BL$33-Sheep!$R$352-Sheep!$N$248                                )&lt;=0),"WeanAlt1","")
&amp;                   IF(AND((BL$33-Sheep!$R$353-Sheep!$N$248                                )&gt;(BL$33-BM$33),(BL$33-Sheep!$R$353-Sheep!$N$248                                )&lt;=0),"WeanAlt2","")
&amp;IFERROR(IF(AND((BL$33-BL35                                                                                     )&gt;(BL$33-BM$33),(BL$33-BL35                                                                                     )&lt;=0),"Join-"    &amp;BL34,""),"")
&amp;IFERROR(IF(AND((BL$33-BL35-INDEX(Sheep!$V$358:$V$365,BL34,1))&gt;(BL$33-BM$33),(BL$33-BL35-INDEX(Sheep!$V$358:$V$365,BL34,1))&lt;=0),"Scan-"  &amp;BL34,""),"")
&amp;IFERROR(IF(AND((BL$33-BL35-150                                                                            )&gt;(BL$33-BM$33),(BL$33-BL35-150                                                                             )&lt;=0),"Birth-" &amp;BL34,""),"")
&amp;IFERROR(IF(AND((BL$33-BL35-150-Sheep!$R$351                                           )&gt;(BL$33-BM$33),(BL$33-BL35-150-Sheep!$R$351                                            )&lt;=0),"Wean-"&amp;BL34,""),"")
&amp;IFERROR(IF(AND((BL$33-BL35-150-Sheep!$R$352                                           )&gt;(BL$33-BM$33),(BL$33-BL35-150-Sheep!$R$352                                            )&lt;=0),"Alt1-"   &amp;BL34,""),"")
&amp;IFERROR(IF(AND((BL$33-BL35-150-Sheep!$R$353                                           )&gt;(BL$33-BM$33),(BL$33-BL35-150-Sheep!$R$353                                            )&lt;=0),"Alt2-"   &amp;BL34,""),"")</f>
        <v/>
      </c>
      <c r="BM36" s="274" t="str">
        <f xml:space="preserve">                    IF(AND((BM$33                                  -Sheep!$N$248                               )&gt;(BM$33-BN$33),(BM$33                                  -Sheep!$N$248                                )&lt;=0),"Born","")
&amp;                   IF(AND((BM$33-Sheep!$R$351-Sheep!$N$248                                )&gt;(BM$33-BN$33),(BM$33-Sheep!$R$351-Sheep!$N$248                                )&lt;=0),"WeanStd","")
&amp;                   IF(AND((BM$33-Sheep!$R$352-Sheep!$N$248                                )&gt;(BM$33-BN$33),(BM$33-Sheep!$R$352-Sheep!$N$248                                )&lt;=0),"WeanAlt1","")
&amp;                   IF(AND((BM$33-Sheep!$R$353-Sheep!$N$248                                )&gt;(BM$33-BN$33),(BM$33-Sheep!$R$353-Sheep!$N$248                                )&lt;=0),"WeanAlt2","")
&amp;IFERROR(IF(AND((BM$33-BM35                                                                                     )&gt;(BM$33-BN$33),(BM$33-BM35                                                                                     )&lt;=0),"Join-"    &amp;BM34,""),"")
&amp;IFERROR(IF(AND((BM$33-BM35-INDEX(Sheep!$V$358:$V$365,BM34,1))&gt;(BM$33-BN$33),(BM$33-BM35-INDEX(Sheep!$V$358:$V$365,BM34,1))&lt;=0),"Scan-"  &amp;BM34,""),"")
&amp;IFERROR(IF(AND((BM$33-BM35-150                                                                            )&gt;(BM$33-BN$33),(BM$33-BM35-150                                                                             )&lt;=0),"Birth-" &amp;BM34,""),"")
&amp;IFERROR(IF(AND((BM$33-BM35-150-Sheep!$R$351                                           )&gt;(BM$33-BN$33),(BM$33-BM35-150-Sheep!$R$351                                            )&lt;=0),"Wean-"&amp;BM34,""),"")
&amp;IFERROR(IF(AND((BM$33-BM35-150-Sheep!$R$352                                           )&gt;(BM$33-BN$33),(BM$33-BM35-150-Sheep!$R$352                                            )&lt;=0),"Alt1-"   &amp;BM34,""),"")
&amp;IFERROR(IF(AND((BM$33-BM35-150-Sheep!$R$353                                           )&gt;(BM$33-BN$33),(BM$33-BM35-150-Sheep!$R$353                                            )&lt;=0),"Alt2-"   &amp;BM34,""),"")</f>
        <v/>
      </c>
      <c r="BN36" s="274" t="str">
        <f xml:space="preserve">                    IF(AND((BN$33                                  -Sheep!$N$248                               )&gt;(BN$33-BO$33),(BN$33                                  -Sheep!$N$248                                )&lt;=0),"Born","")
&amp;                   IF(AND((BN$33-Sheep!$R$351-Sheep!$N$248                                )&gt;(BN$33-BO$33),(BN$33-Sheep!$R$351-Sheep!$N$248                                )&lt;=0),"WeanStd","")
&amp;                   IF(AND((BN$33-Sheep!$R$352-Sheep!$N$248                                )&gt;(BN$33-BO$33),(BN$33-Sheep!$R$352-Sheep!$N$248                                )&lt;=0),"WeanAlt1","")
&amp;                   IF(AND((BN$33-Sheep!$R$353-Sheep!$N$248                                )&gt;(BN$33-BO$33),(BN$33-Sheep!$R$353-Sheep!$N$248                                )&lt;=0),"WeanAlt2","")
&amp;IFERROR(IF(AND((BN$33-BN35                                                                                     )&gt;(BN$33-BO$33),(BN$33-BN35                                                                                     )&lt;=0),"Join-"    &amp;BN34,""),"")
&amp;IFERROR(IF(AND((BN$33-BN35-INDEX(Sheep!$V$358:$V$365,BN34,1))&gt;(BN$33-BO$33),(BN$33-BN35-INDEX(Sheep!$V$358:$V$365,BN34,1))&lt;=0),"Scan-"  &amp;BN34,""),"")
&amp;IFERROR(IF(AND((BN$33-BN35-150                                                                            )&gt;(BN$33-BO$33),(BN$33-BN35-150                                                                             )&lt;=0),"Birth-" &amp;BN34,""),"")
&amp;IFERROR(IF(AND((BN$33-BN35-150-Sheep!$R$351                                           )&gt;(BN$33-BO$33),(BN$33-BN35-150-Sheep!$R$351                                            )&lt;=0),"Wean-"&amp;BN34,""),"")
&amp;IFERROR(IF(AND((BN$33-BN35-150-Sheep!$R$352                                           )&gt;(BN$33-BO$33),(BN$33-BN35-150-Sheep!$R$352                                            )&lt;=0),"Alt1-"   &amp;BN34,""),"")
&amp;IFERROR(IF(AND((BN$33-BN35-150-Sheep!$R$353                                           )&gt;(BN$33-BO$33),(BN$33-BN35-150-Sheep!$R$353                                            )&lt;=0),"Alt2-"   &amp;BN34,""),"")</f>
        <v/>
      </c>
      <c r="BO36" s="274" t="str">
        <f xml:space="preserve">                    IF(AND((BO$33                                  -Sheep!$N$248                               )&gt;(BO$33-BP$33),(BO$33                                  -Sheep!$N$248                                )&lt;=0),"Born","")
&amp;                   IF(AND((BO$33-Sheep!$R$351-Sheep!$N$248                                )&gt;(BO$33-BP$33),(BO$33-Sheep!$R$351-Sheep!$N$248                                )&lt;=0),"WeanStd","")
&amp;                   IF(AND((BO$33-Sheep!$R$352-Sheep!$N$248                                )&gt;(BO$33-BP$33),(BO$33-Sheep!$R$352-Sheep!$N$248                                )&lt;=0),"WeanAlt1","")
&amp;                   IF(AND((BO$33-Sheep!$R$353-Sheep!$N$248                                )&gt;(BO$33-BP$33),(BO$33-Sheep!$R$353-Sheep!$N$248                                )&lt;=0),"WeanAlt2","")
&amp;IFERROR(IF(AND((BO$33-BO35                                                                                     )&gt;(BO$33-BP$33),(BO$33-BO35                                                                                     )&lt;=0),"Join-"    &amp;BO34,""),"")
&amp;IFERROR(IF(AND((BO$33-BO35-INDEX(Sheep!$V$358:$V$365,BO34,1))&gt;(BO$33-BP$33),(BO$33-BO35-INDEX(Sheep!$V$358:$V$365,BO34,1))&lt;=0),"Scan-"  &amp;BO34,""),"")
&amp;IFERROR(IF(AND((BO$33-BO35-150                                                                            )&gt;(BO$33-BP$33),(BO$33-BO35-150                                                                             )&lt;=0),"Birth-" &amp;BO34,""),"")
&amp;IFERROR(IF(AND((BO$33-BO35-150-Sheep!$R$351                                           )&gt;(BO$33-BP$33),(BO$33-BO35-150-Sheep!$R$351                                            )&lt;=0),"Wean-"&amp;BO34,""),"")
&amp;IFERROR(IF(AND((BO$33-BO35-150-Sheep!$R$352                                           )&gt;(BO$33-BP$33),(BO$33-BO35-150-Sheep!$R$352                                            )&lt;=0),"Alt1-"   &amp;BO34,""),"")
&amp;IFERROR(IF(AND((BO$33-BO35-150-Sheep!$R$353                                           )&gt;(BO$33-BP$33),(BO$33-BO35-150-Sheep!$R$353                                            )&lt;=0),"Alt2-"   &amp;BO34,""),"")</f>
        <v/>
      </c>
      <c r="BP36" s="274" t="str">
        <f xml:space="preserve">                    IF(AND((BP$33                                  -Sheep!$N$248                               )&gt;(BP$33-BQ$33),(BP$33                                  -Sheep!$N$248                                )&lt;=0),"Born","")
&amp;                   IF(AND((BP$33-Sheep!$R$351-Sheep!$N$248                                )&gt;(BP$33-BQ$33),(BP$33-Sheep!$R$351-Sheep!$N$248                                )&lt;=0),"WeanStd","")
&amp;                   IF(AND((BP$33-Sheep!$R$352-Sheep!$N$248                                )&gt;(BP$33-BQ$33),(BP$33-Sheep!$R$352-Sheep!$N$248                                )&lt;=0),"WeanAlt1","")
&amp;                   IF(AND((BP$33-Sheep!$R$353-Sheep!$N$248                                )&gt;(BP$33-BQ$33),(BP$33-Sheep!$R$353-Sheep!$N$248                                )&lt;=0),"WeanAlt2","")
&amp;IFERROR(IF(AND((BP$33-BP35                                                                                     )&gt;(BP$33-BQ$33),(BP$33-BP35                                                                                     )&lt;=0),"Join-"    &amp;BP34,""),"")
&amp;IFERROR(IF(AND((BP$33-BP35-INDEX(Sheep!$V$358:$V$365,BP34,1))&gt;(BP$33-BQ$33),(BP$33-BP35-INDEX(Sheep!$V$358:$V$365,BP34,1))&lt;=0),"Scan-"  &amp;BP34,""),"")
&amp;IFERROR(IF(AND((BP$33-BP35-150                                                                            )&gt;(BP$33-BQ$33),(BP$33-BP35-150                                                                             )&lt;=0),"Birth-" &amp;BP34,""),"")
&amp;IFERROR(IF(AND((BP$33-BP35-150-Sheep!$R$351                                           )&gt;(BP$33-BQ$33),(BP$33-BP35-150-Sheep!$R$351                                            )&lt;=0),"Wean-"&amp;BP34,""),"")
&amp;IFERROR(IF(AND((BP$33-BP35-150-Sheep!$R$352                                           )&gt;(BP$33-BQ$33),(BP$33-BP35-150-Sheep!$R$352                                            )&lt;=0),"Alt1-"   &amp;BP34,""),"")
&amp;IFERROR(IF(AND((BP$33-BP35-150-Sheep!$R$353                                           )&gt;(BP$33-BQ$33),(BP$33-BP35-150-Sheep!$R$353                                            )&lt;=0),"Alt2-"   &amp;BP34,""),"")</f>
        <v/>
      </c>
      <c r="BQ36" s="274" t="str">
        <f xml:space="preserve">                    IF(AND((BQ$33                                  -Sheep!$N$248                               )&gt;(BQ$33-BR$33),(BQ$33                                  -Sheep!$N$248                                )&lt;=0),"Born","")
&amp;                   IF(AND((BQ$33-Sheep!$R$351-Sheep!$N$248                                )&gt;(BQ$33-BR$33),(BQ$33-Sheep!$R$351-Sheep!$N$248                                )&lt;=0),"WeanStd","")
&amp;                   IF(AND((BQ$33-Sheep!$R$352-Sheep!$N$248                                )&gt;(BQ$33-BR$33),(BQ$33-Sheep!$R$352-Sheep!$N$248                                )&lt;=0),"WeanAlt1","")
&amp;                   IF(AND((BQ$33-Sheep!$R$353-Sheep!$N$248                                )&gt;(BQ$33-BR$33),(BQ$33-Sheep!$R$353-Sheep!$N$248                                )&lt;=0),"WeanAlt2","")
&amp;IFERROR(IF(AND((BQ$33-BQ35                                                                                     )&gt;(BQ$33-BR$33),(BQ$33-BQ35                                                                                     )&lt;=0),"Join-"    &amp;BQ34,""),"")
&amp;IFERROR(IF(AND((BQ$33-BQ35-INDEX(Sheep!$V$358:$V$365,BQ34,1))&gt;(BQ$33-BR$33),(BQ$33-BQ35-INDEX(Sheep!$V$358:$V$365,BQ34,1))&lt;=0),"Scan-"  &amp;BQ34,""),"")
&amp;IFERROR(IF(AND((BQ$33-BQ35-150                                                                            )&gt;(BQ$33-BR$33),(BQ$33-BQ35-150                                                                             )&lt;=0),"Birth-" &amp;BQ34,""),"")
&amp;IFERROR(IF(AND((BQ$33-BQ35-150-Sheep!$R$351                                           )&gt;(BQ$33-BR$33),(BQ$33-BQ35-150-Sheep!$R$351                                            )&lt;=0),"Wean-"&amp;BQ34,""),"")
&amp;IFERROR(IF(AND((BQ$33-BQ35-150-Sheep!$R$352                                           )&gt;(BQ$33-BR$33),(BQ$33-BQ35-150-Sheep!$R$352                                            )&lt;=0),"Alt1-"   &amp;BQ34,""),"")
&amp;IFERROR(IF(AND((BQ$33-BQ35-150-Sheep!$R$353                                           )&gt;(BQ$33-BR$33),(BQ$33-BQ35-150-Sheep!$R$353                                            )&lt;=0),"Alt2-"   &amp;BQ34,""),"")</f>
        <v/>
      </c>
      <c r="BR36" s="274" t="str">
        <f xml:space="preserve">                    IF(AND((BR$33                                  -Sheep!$N$248                               )&gt;(BR$33-BS$33),(BR$33                                  -Sheep!$N$248                                )&lt;=0),"Born","")
&amp;                   IF(AND((BR$33-Sheep!$R$351-Sheep!$N$248                                )&gt;(BR$33-BS$33),(BR$33-Sheep!$R$351-Sheep!$N$248                                )&lt;=0),"WeanStd","")
&amp;                   IF(AND((BR$33-Sheep!$R$352-Sheep!$N$248                                )&gt;(BR$33-BS$33),(BR$33-Sheep!$R$352-Sheep!$N$248                                )&lt;=0),"WeanAlt1","")
&amp;                   IF(AND((BR$33-Sheep!$R$353-Sheep!$N$248                                )&gt;(BR$33-BS$33),(BR$33-Sheep!$R$353-Sheep!$N$248                                )&lt;=0),"WeanAlt2","")
&amp;IFERROR(IF(AND((BR$33-BR35                                                                                     )&gt;(BR$33-BS$33),(BR$33-BR35                                                                                     )&lt;=0),"Join-"    &amp;BR34,""),"")
&amp;IFERROR(IF(AND((BR$33-BR35-INDEX(Sheep!$V$358:$V$365,BR34,1))&gt;(BR$33-BS$33),(BR$33-BR35-INDEX(Sheep!$V$358:$V$365,BR34,1))&lt;=0),"Scan-"  &amp;BR34,""),"")
&amp;IFERROR(IF(AND((BR$33-BR35-150                                                                            )&gt;(BR$33-BS$33),(BR$33-BR35-150                                                                             )&lt;=0),"Birth-" &amp;BR34,""),"")
&amp;IFERROR(IF(AND((BR$33-BR35-150-Sheep!$R$351                                           )&gt;(BR$33-BS$33),(BR$33-BR35-150-Sheep!$R$351                                            )&lt;=0),"Wean-"&amp;BR34,""),"")
&amp;IFERROR(IF(AND((BR$33-BR35-150-Sheep!$R$352                                           )&gt;(BR$33-BS$33),(BR$33-BR35-150-Sheep!$R$352                                            )&lt;=0),"Alt1-"   &amp;BR34,""),"")
&amp;IFERROR(IF(AND((BR$33-BR35-150-Sheep!$R$353                                           )&gt;(BR$33-BS$33),(BR$33-BR35-150-Sheep!$R$353                                            )&lt;=0),"Alt2-"   &amp;BR34,""),"")</f>
        <v>Scan-1</v>
      </c>
      <c r="BS36" s="274" t="str">
        <f xml:space="preserve">                    IF(AND((BS$33                                  -Sheep!$N$248                               )&gt;(BS$33-BT$33),(BS$33                                  -Sheep!$N$248                                )&lt;=0),"Born","")
&amp;                   IF(AND((BS$33-Sheep!$R$351-Sheep!$N$248                                )&gt;(BS$33-BT$33),(BS$33-Sheep!$R$351-Sheep!$N$248                                )&lt;=0),"WeanStd","")
&amp;                   IF(AND((BS$33-Sheep!$R$352-Sheep!$N$248                                )&gt;(BS$33-BT$33),(BS$33-Sheep!$R$352-Sheep!$N$248                                )&lt;=0),"WeanAlt1","")
&amp;                   IF(AND((BS$33-Sheep!$R$353-Sheep!$N$248                                )&gt;(BS$33-BT$33),(BS$33-Sheep!$R$353-Sheep!$N$248                                )&lt;=0),"WeanAlt2","")
&amp;IFERROR(IF(AND((BS$33-BS35                                                                                     )&gt;(BS$33-BT$33),(BS$33-BS35                                                                                     )&lt;=0),"Join-"    &amp;BS34,""),"")
&amp;IFERROR(IF(AND((BS$33-BS35-INDEX(Sheep!$V$358:$V$365,BS34,1))&gt;(BS$33-BT$33),(BS$33-BS35-INDEX(Sheep!$V$358:$V$365,BS34,1))&lt;=0),"Scan-"  &amp;BS34,""),"")
&amp;IFERROR(IF(AND((BS$33-BS35-150                                                                            )&gt;(BS$33-BT$33),(BS$33-BS35-150                                                                             )&lt;=0),"Birth-" &amp;BS34,""),"")
&amp;IFERROR(IF(AND((BS$33-BS35-150-Sheep!$R$351                                           )&gt;(BS$33-BT$33),(BS$33-BS35-150-Sheep!$R$351                                            )&lt;=0),"Wean-"&amp;BS34,""),"")
&amp;IFERROR(IF(AND((BS$33-BS35-150-Sheep!$R$352                                           )&gt;(BS$33-BT$33),(BS$33-BS35-150-Sheep!$R$352                                            )&lt;=0),"Alt1-"   &amp;BS34,""),"")
&amp;IFERROR(IF(AND((BS$33-BS35-150-Sheep!$R$353                                           )&gt;(BS$33-BT$33),(BS$33-BS35-150-Sheep!$R$353                                            )&lt;=0),"Alt2-"   &amp;BS34,""),"")</f>
        <v/>
      </c>
      <c r="BT36" s="274" t="str">
        <f xml:space="preserve">                    IF(AND((BT$33                                  -Sheep!$N$248                               )&gt;(BT$33-BU$33),(BT$33                                  -Sheep!$N$248                                )&lt;=0),"Born","")
&amp;                   IF(AND((BT$33-Sheep!$R$351-Sheep!$N$248                                )&gt;(BT$33-BU$33),(BT$33-Sheep!$R$351-Sheep!$N$248                                )&lt;=0),"WeanStd","")
&amp;                   IF(AND((BT$33-Sheep!$R$352-Sheep!$N$248                                )&gt;(BT$33-BU$33),(BT$33-Sheep!$R$352-Sheep!$N$248                                )&lt;=0),"WeanAlt1","")
&amp;                   IF(AND((BT$33-Sheep!$R$353-Sheep!$N$248                                )&gt;(BT$33-BU$33),(BT$33-Sheep!$R$353-Sheep!$N$248                                )&lt;=0),"WeanAlt2","")
&amp;IFERROR(IF(AND((BT$33-BT35                                                                                     )&gt;(BT$33-BU$33),(BT$33-BT35                                                                                     )&lt;=0),"Join-"    &amp;BT34,""),"")
&amp;IFERROR(IF(AND((BT$33-BT35-INDEX(Sheep!$V$358:$V$365,BT34,1))&gt;(BT$33-BU$33),(BT$33-BT35-INDEX(Sheep!$V$358:$V$365,BT34,1))&lt;=0),"Scan-"  &amp;BT34,""),"")
&amp;IFERROR(IF(AND((BT$33-BT35-150                                                                            )&gt;(BT$33-BU$33),(BT$33-BT35-150                                                                             )&lt;=0),"Birth-" &amp;BT34,""),"")
&amp;IFERROR(IF(AND((BT$33-BT35-150-Sheep!$R$351                                           )&gt;(BT$33-BU$33),(BT$33-BT35-150-Sheep!$R$351                                            )&lt;=0),"Wean-"&amp;BT34,""),"")
&amp;IFERROR(IF(AND((BT$33-BT35-150-Sheep!$R$352                                           )&gt;(BT$33-BU$33),(BT$33-BT35-150-Sheep!$R$352                                            )&lt;=0),"Alt1-"   &amp;BT34,""),"")
&amp;IFERROR(IF(AND((BT$33-BT35-150-Sheep!$R$353                                           )&gt;(BT$33-BU$33),(BT$33-BT35-150-Sheep!$R$353                                            )&lt;=0),"Alt2-"   &amp;BT34,""),"")</f>
        <v/>
      </c>
      <c r="BU36" s="274" t="str">
        <f xml:space="preserve">                    IF(AND((BU$33                                  -Sheep!$N$248                               )&gt;(BU$33-BV$33),(BU$33                                  -Sheep!$N$248                                )&lt;=0),"Born","")
&amp;                   IF(AND((BU$33-Sheep!$R$351-Sheep!$N$248                                )&gt;(BU$33-BV$33),(BU$33-Sheep!$R$351-Sheep!$N$248                                )&lt;=0),"WeanStd","")
&amp;                   IF(AND((BU$33-Sheep!$R$352-Sheep!$N$248                                )&gt;(BU$33-BV$33),(BU$33-Sheep!$R$352-Sheep!$N$248                                )&lt;=0),"WeanAlt1","")
&amp;                   IF(AND((BU$33-Sheep!$R$353-Sheep!$N$248                                )&gt;(BU$33-BV$33),(BU$33-Sheep!$R$353-Sheep!$N$248                                )&lt;=0),"WeanAlt2","")
&amp;IFERROR(IF(AND((BU$33-BU35                                                                                     )&gt;(BU$33-BV$33),(BU$33-BU35                                                                                     )&lt;=0),"Join-"    &amp;BU34,""),"")
&amp;IFERROR(IF(AND((BU$33-BU35-INDEX(Sheep!$V$358:$V$365,BU34,1))&gt;(BU$33-BV$33),(BU$33-BU35-INDEX(Sheep!$V$358:$V$365,BU34,1))&lt;=0),"Scan-"  &amp;BU34,""),"")
&amp;IFERROR(IF(AND((BU$33-BU35-150                                                                            )&gt;(BU$33-BV$33),(BU$33-BU35-150                                                                             )&lt;=0),"Birth-" &amp;BU34,""),"")
&amp;IFERROR(IF(AND((BU$33-BU35-150-Sheep!$R$351                                           )&gt;(BU$33-BV$33),(BU$33-BU35-150-Sheep!$R$351                                            )&lt;=0),"Wean-"&amp;BU34,""),"")
&amp;IFERROR(IF(AND((BU$33-BU35-150-Sheep!$R$352                                           )&gt;(BU$33-BV$33),(BU$33-BU35-150-Sheep!$R$352                                            )&lt;=0),"Alt1-"   &amp;BU34,""),"")
&amp;IFERROR(IF(AND((BU$33-BU35-150-Sheep!$R$353                                           )&gt;(BU$33-BV$33),(BU$33-BU35-150-Sheep!$R$353                                            )&lt;=0),"Alt2-"   &amp;BU34,""),"")</f>
        <v/>
      </c>
      <c r="BV36" s="274" t="str">
        <f xml:space="preserve">                    IF(AND((BV$33                                  -Sheep!$N$248                               )&gt;(BV$33-BW$33),(BV$33                                  -Sheep!$N$248                                )&lt;=0),"Born","")
&amp;                   IF(AND((BV$33-Sheep!$R$351-Sheep!$N$248                                )&gt;(BV$33-BW$33),(BV$33-Sheep!$R$351-Sheep!$N$248                                )&lt;=0),"WeanStd","")
&amp;                   IF(AND((BV$33-Sheep!$R$352-Sheep!$N$248                                )&gt;(BV$33-BW$33),(BV$33-Sheep!$R$352-Sheep!$N$248                                )&lt;=0),"WeanAlt1","")
&amp;                   IF(AND((BV$33-Sheep!$R$353-Sheep!$N$248                                )&gt;(BV$33-BW$33),(BV$33-Sheep!$R$353-Sheep!$N$248                                )&lt;=0),"WeanAlt2","")
&amp;IFERROR(IF(AND((BV$33-BV35                                                                                     )&gt;(BV$33-BW$33),(BV$33-BV35                                                                                     )&lt;=0),"Join-"    &amp;BV34,""),"")
&amp;IFERROR(IF(AND((BV$33-BV35-INDEX(Sheep!$V$358:$V$365,BV34,1))&gt;(BV$33-BW$33),(BV$33-BV35-INDEX(Sheep!$V$358:$V$365,BV34,1))&lt;=0),"Scan-"  &amp;BV34,""),"")
&amp;IFERROR(IF(AND((BV$33-BV35-150                                                                            )&gt;(BV$33-BW$33),(BV$33-BV35-150                                                                             )&lt;=0),"Birth-" &amp;BV34,""),"")
&amp;IFERROR(IF(AND((BV$33-BV35-150-Sheep!$R$351                                           )&gt;(BV$33-BW$33),(BV$33-BV35-150-Sheep!$R$351                                            )&lt;=0),"Wean-"&amp;BV34,""),"")
&amp;IFERROR(IF(AND((BV$33-BV35-150-Sheep!$R$352                                           )&gt;(BV$33-BW$33),(BV$33-BV35-150-Sheep!$R$352                                            )&lt;=0),"Alt1-"   &amp;BV34,""),"")
&amp;IFERROR(IF(AND((BV$33-BV35-150-Sheep!$R$353                                           )&gt;(BV$33-BW$33),(BV$33-BV35-150-Sheep!$R$353                                            )&lt;=0),"Alt2-"   &amp;BV34,""),"")</f>
        <v/>
      </c>
      <c r="BW36" s="274" t="str">
        <f xml:space="preserve">                    IF(AND((BW$33                                  -Sheep!$N$248                               )&gt;(BW$33-BX$33),(BW$33                                  -Sheep!$N$248                                )&lt;=0),"Born","")
&amp;                   IF(AND((BW$33-Sheep!$R$351-Sheep!$N$248                                )&gt;(BW$33-BX$33),(BW$33-Sheep!$R$351-Sheep!$N$248                                )&lt;=0),"WeanStd","")
&amp;                   IF(AND((BW$33-Sheep!$R$352-Sheep!$N$248                                )&gt;(BW$33-BX$33),(BW$33-Sheep!$R$352-Sheep!$N$248                                )&lt;=0),"WeanAlt1","")
&amp;                   IF(AND((BW$33-Sheep!$R$353-Sheep!$N$248                                )&gt;(BW$33-BX$33),(BW$33-Sheep!$R$353-Sheep!$N$248                                )&lt;=0),"WeanAlt2","")
&amp;IFERROR(IF(AND((BW$33-BW35                                                                                     )&gt;(BW$33-BX$33),(BW$33-BW35                                                                                     )&lt;=0),"Join-"    &amp;BW34,""),"")
&amp;IFERROR(IF(AND((BW$33-BW35-INDEX(Sheep!$V$358:$V$365,BW34,1))&gt;(BW$33-BX$33),(BW$33-BW35-INDEX(Sheep!$V$358:$V$365,BW34,1))&lt;=0),"Scan-"  &amp;BW34,""),"")
&amp;IFERROR(IF(AND((BW$33-BW35-150                                                                            )&gt;(BW$33-BX$33),(BW$33-BW35-150                                                                             )&lt;=0),"Birth-" &amp;BW34,""),"")
&amp;IFERROR(IF(AND((BW$33-BW35-150-Sheep!$R$351                                           )&gt;(BW$33-BX$33),(BW$33-BW35-150-Sheep!$R$351                                            )&lt;=0),"Wean-"&amp;BW34,""),"")
&amp;IFERROR(IF(AND((BW$33-BW35-150-Sheep!$R$352                                           )&gt;(BW$33-BX$33),(BW$33-BW35-150-Sheep!$R$352                                            )&lt;=0),"Alt1-"   &amp;BW34,""),"")
&amp;IFERROR(IF(AND((BW$33-BW35-150-Sheep!$R$353                                           )&gt;(BW$33-BX$33),(BW$33-BW35-150-Sheep!$R$353                                            )&lt;=0),"Alt2-"   &amp;BW34,""),"")</f>
        <v/>
      </c>
      <c r="BX36" s="274" t="str">
        <f xml:space="preserve">                    IF(AND((BX$33                                  -Sheep!$N$248                               )&gt;(BX$33-BY$33),(BX$33                                  -Sheep!$N$248                                )&lt;=0),"Born","")
&amp;                   IF(AND((BX$33-Sheep!$R$351-Sheep!$N$248                                )&gt;(BX$33-BY$33),(BX$33-Sheep!$R$351-Sheep!$N$248                                )&lt;=0),"WeanStd","")
&amp;                   IF(AND((BX$33-Sheep!$R$352-Sheep!$N$248                                )&gt;(BX$33-BY$33),(BX$33-Sheep!$R$352-Sheep!$N$248                                )&lt;=0),"WeanAlt1","")
&amp;                   IF(AND((BX$33-Sheep!$R$353-Sheep!$N$248                                )&gt;(BX$33-BY$33),(BX$33-Sheep!$R$353-Sheep!$N$248                                )&lt;=0),"WeanAlt2","")
&amp;IFERROR(IF(AND((BX$33-BX35                                                                                     )&gt;(BX$33-BY$33),(BX$33-BX35                                                                                     )&lt;=0),"Join-"    &amp;BX34,""),"")
&amp;IFERROR(IF(AND((BX$33-BX35-INDEX(Sheep!$V$358:$V$365,BX34,1))&gt;(BX$33-BY$33),(BX$33-BX35-INDEX(Sheep!$V$358:$V$365,BX34,1))&lt;=0),"Scan-"  &amp;BX34,""),"")
&amp;IFERROR(IF(AND((BX$33-BX35-150                                                                            )&gt;(BX$33-BY$33),(BX$33-BX35-150                                                                             )&lt;=0),"Birth-" &amp;BX34,""),"")
&amp;IFERROR(IF(AND((BX$33-BX35-150-Sheep!$R$351                                           )&gt;(BX$33-BY$33),(BX$33-BX35-150-Sheep!$R$351                                            )&lt;=0),"Wean-"&amp;BX34,""),"")
&amp;IFERROR(IF(AND((BX$33-BX35-150-Sheep!$R$352                                           )&gt;(BX$33-BY$33),(BX$33-BX35-150-Sheep!$R$352                                            )&lt;=0),"Alt1-"   &amp;BX34,""),"")
&amp;IFERROR(IF(AND((BX$33-BX35-150-Sheep!$R$353                                           )&gt;(BX$33-BY$33),(BX$33-BX35-150-Sheep!$R$353                                            )&lt;=0),"Alt2-"   &amp;BX34,""),"")</f>
        <v/>
      </c>
      <c r="BY36" s="274" t="str">
        <f xml:space="preserve">                    IF(AND((BY$33                                  -Sheep!$N$248                               )&gt;(BY$33-BZ$33),(BY$33                                  -Sheep!$N$248                                )&lt;=0),"Born","")
&amp;                   IF(AND((BY$33-Sheep!$R$351-Sheep!$N$248                                )&gt;(BY$33-BZ$33),(BY$33-Sheep!$R$351-Sheep!$N$248                                )&lt;=0),"WeanStd","")
&amp;                   IF(AND((BY$33-Sheep!$R$352-Sheep!$N$248                                )&gt;(BY$33-BZ$33),(BY$33-Sheep!$R$352-Sheep!$N$248                                )&lt;=0),"WeanAlt1","")
&amp;                   IF(AND((BY$33-Sheep!$R$353-Sheep!$N$248                                )&gt;(BY$33-BZ$33),(BY$33-Sheep!$R$353-Sheep!$N$248                                )&lt;=0),"WeanAlt2","")
&amp;IFERROR(IF(AND((BY$33-BY35                                                                                     )&gt;(BY$33-BZ$33),(BY$33-BY35                                                                                     )&lt;=0),"Join-"    &amp;BY34,""),"")
&amp;IFERROR(IF(AND((BY$33-BY35-INDEX(Sheep!$V$358:$V$365,BY34,1))&gt;(BY$33-BZ$33),(BY$33-BY35-INDEX(Sheep!$V$358:$V$365,BY34,1))&lt;=0),"Scan-"  &amp;BY34,""),"")
&amp;IFERROR(IF(AND((BY$33-BY35-150                                                                            )&gt;(BY$33-BZ$33),(BY$33-BY35-150                                                                             )&lt;=0),"Birth-" &amp;BY34,""),"")
&amp;IFERROR(IF(AND((BY$33-BY35-150-Sheep!$R$351                                           )&gt;(BY$33-BZ$33),(BY$33-BY35-150-Sheep!$R$351                                            )&lt;=0),"Wean-"&amp;BY34,""),"")
&amp;IFERROR(IF(AND((BY$33-BY35-150-Sheep!$R$352                                           )&gt;(BY$33-BZ$33),(BY$33-BY35-150-Sheep!$R$352                                            )&lt;=0),"Alt1-"   &amp;BY34,""),"")
&amp;IFERROR(IF(AND((BY$33-BY35-150-Sheep!$R$353                                           )&gt;(BY$33-BZ$33),(BY$33-BY35-150-Sheep!$R$353                                            )&lt;=0),"Alt2-"   &amp;BY34,""),"")</f>
        <v/>
      </c>
      <c r="BZ36" s="274" t="str">
        <f xml:space="preserve">                    IF(AND((BZ$33                                  -Sheep!$N$248                               )&gt;(BZ$33-CA$33),(BZ$33                                  -Sheep!$N$248                                )&lt;=0),"Born","")
&amp;                   IF(AND((BZ$33-Sheep!$R$351-Sheep!$N$248                                )&gt;(BZ$33-CA$33),(BZ$33-Sheep!$R$351-Sheep!$N$248                                )&lt;=0),"WeanStd","")
&amp;                   IF(AND((BZ$33-Sheep!$R$352-Sheep!$N$248                                )&gt;(BZ$33-CA$33),(BZ$33-Sheep!$R$352-Sheep!$N$248                                )&lt;=0),"WeanAlt1","")
&amp;                   IF(AND((BZ$33-Sheep!$R$353-Sheep!$N$248                                )&gt;(BZ$33-CA$33),(BZ$33-Sheep!$R$353-Sheep!$N$248                                )&lt;=0),"WeanAlt2","")
&amp;IFERROR(IF(AND((BZ$33-BZ35                                                                                     )&gt;(BZ$33-CA$33),(BZ$33-BZ35                                                                                     )&lt;=0),"Join-"    &amp;BZ34,""),"")
&amp;IFERROR(IF(AND((BZ$33-BZ35-INDEX(Sheep!$V$358:$V$365,BZ34,1))&gt;(BZ$33-CA$33),(BZ$33-BZ35-INDEX(Sheep!$V$358:$V$365,BZ34,1))&lt;=0),"Scan-"  &amp;BZ34,""),"")
&amp;IFERROR(IF(AND((BZ$33-BZ35-150                                                                            )&gt;(BZ$33-CA$33),(BZ$33-BZ35-150                                                                             )&lt;=0),"Birth-" &amp;BZ34,""),"")
&amp;IFERROR(IF(AND((BZ$33-BZ35-150-Sheep!$R$351                                           )&gt;(BZ$33-CA$33),(BZ$33-BZ35-150-Sheep!$R$351                                            )&lt;=0),"Wean-"&amp;BZ34,""),"")
&amp;IFERROR(IF(AND((BZ$33-BZ35-150-Sheep!$R$352                                           )&gt;(BZ$33-CA$33),(BZ$33-BZ35-150-Sheep!$R$352                                            )&lt;=0),"Alt1-"   &amp;BZ34,""),"")
&amp;IFERROR(IF(AND((BZ$33-BZ35-150-Sheep!$R$353                                           )&gt;(BZ$33-CA$33),(BZ$33-BZ35-150-Sheep!$R$353                                            )&lt;=0),"Alt2-"   &amp;BZ34,""),"")</f>
        <v/>
      </c>
      <c r="CA36" s="274" t="str">
        <f xml:space="preserve">                    IF(AND((CA$33                                  -Sheep!$N$248                               )&gt;(CA$33-CB$33),(CA$33                                  -Sheep!$N$248                                )&lt;=0),"Born","")
&amp;                   IF(AND((CA$33-Sheep!$R$351-Sheep!$N$248                                )&gt;(CA$33-CB$33),(CA$33-Sheep!$R$351-Sheep!$N$248                                )&lt;=0),"WeanStd","")
&amp;                   IF(AND((CA$33-Sheep!$R$352-Sheep!$N$248                                )&gt;(CA$33-CB$33),(CA$33-Sheep!$R$352-Sheep!$N$248                                )&lt;=0),"WeanAlt1","")
&amp;                   IF(AND((CA$33-Sheep!$R$353-Sheep!$N$248                                )&gt;(CA$33-CB$33),(CA$33-Sheep!$R$353-Sheep!$N$248                                )&lt;=0),"WeanAlt2","")
&amp;IFERROR(IF(AND((CA$33-CA35                                                                                     )&gt;(CA$33-CB$33),(CA$33-CA35                                                                                     )&lt;=0),"Join-"    &amp;CA34,""),"")
&amp;IFERROR(IF(AND((CA$33-CA35-INDEX(Sheep!$V$358:$V$365,CA34,1))&gt;(CA$33-CB$33),(CA$33-CA35-INDEX(Sheep!$V$358:$V$365,CA34,1))&lt;=0),"Scan-"  &amp;CA34,""),"")
&amp;IFERROR(IF(AND((CA$33-CA35-150                                                                            )&gt;(CA$33-CB$33),(CA$33-CA35-150                                                                             )&lt;=0),"Birth-" &amp;CA34,""),"")
&amp;IFERROR(IF(AND((CA$33-CA35-150-Sheep!$R$351                                           )&gt;(CA$33-CB$33),(CA$33-CA35-150-Sheep!$R$351                                            )&lt;=0),"Wean-"&amp;CA34,""),"")
&amp;IFERROR(IF(AND((CA$33-CA35-150-Sheep!$R$352                                           )&gt;(CA$33-CB$33),(CA$33-CA35-150-Sheep!$R$352                                            )&lt;=0),"Alt1-"   &amp;CA34,""),"")
&amp;IFERROR(IF(AND((CA$33-CA35-150-Sheep!$R$353                                           )&gt;(CA$33-CB$33),(CA$33-CA35-150-Sheep!$R$353                                            )&lt;=0),"Alt2-"   &amp;CA34,""),"")</f>
        <v/>
      </c>
      <c r="CB36" s="274" t="str">
        <f xml:space="preserve">                    IF(AND((CB$33                                  -Sheep!$N$248                               )&gt;(CB$33-CC$33),(CB$33                                  -Sheep!$N$248                                )&lt;=0),"Born","")
&amp;                   IF(AND((CB$33-Sheep!$R$351-Sheep!$N$248                                )&gt;(CB$33-CC$33),(CB$33-Sheep!$R$351-Sheep!$N$248                                )&lt;=0),"WeanStd","")
&amp;                   IF(AND((CB$33-Sheep!$R$352-Sheep!$N$248                                )&gt;(CB$33-CC$33),(CB$33-Sheep!$R$352-Sheep!$N$248                                )&lt;=0),"WeanAlt1","")
&amp;                   IF(AND((CB$33-Sheep!$R$353-Sheep!$N$248                                )&gt;(CB$33-CC$33),(CB$33-Sheep!$R$353-Sheep!$N$248                                )&lt;=0),"WeanAlt2","")
&amp;IFERROR(IF(AND((CB$33-CB35                                                                                     )&gt;(CB$33-CC$33),(CB$33-CB35                                                                                     )&lt;=0),"Join-"    &amp;CB34,""),"")
&amp;IFERROR(IF(AND((CB$33-CB35-INDEX(Sheep!$V$358:$V$365,CB34,1))&gt;(CB$33-CC$33),(CB$33-CB35-INDEX(Sheep!$V$358:$V$365,CB34,1))&lt;=0),"Scan-"  &amp;CB34,""),"")
&amp;IFERROR(IF(AND((CB$33-CB35-150                                                                            )&gt;(CB$33-CC$33),(CB$33-CB35-150                                                                             )&lt;=0),"Birth-" &amp;CB34,""),"")
&amp;IFERROR(IF(AND((CB$33-CB35-150-Sheep!$R$351                                           )&gt;(CB$33-CC$33),(CB$33-CB35-150-Sheep!$R$351                                            )&lt;=0),"Wean-"&amp;CB34,""),"")
&amp;IFERROR(IF(AND((CB$33-CB35-150-Sheep!$R$352                                           )&gt;(CB$33-CC$33),(CB$33-CB35-150-Sheep!$R$352                                            )&lt;=0),"Alt1-"   &amp;CB34,""),"")
&amp;IFERROR(IF(AND((CB$33-CB35-150-Sheep!$R$353                                           )&gt;(CB$33-CC$33),(CB$33-CB35-150-Sheep!$R$353                                            )&lt;=0),"Alt2-"   &amp;CB34,""),"")</f>
        <v/>
      </c>
      <c r="CC36" s="274" t="str">
        <f xml:space="preserve">                    IF(AND((CC$33                                  -Sheep!$N$248                               )&gt;(CC$33-CD$33),(CC$33                                  -Sheep!$N$248                                )&lt;=0),"Born","")
&amp;                   IF(AND((CC$33-Sheep!$R$351-Sheep!$N$248                                )&gt;(CC$33-CD$33),(CC$33-Sheep!$R$351-Sheep!$N$248                                )&lt;=0),"WeanStd","")
&amp;                   IF(AND((CC$33-Sheep!$R$352-Sheep!$N$248                                )&gt;(CC$33-CD$33),(CC$33-Sheep!$R$352-Sheep!$N$248                                )&lt;=0),"WeanAlt1","")
&amp;                   IF(AND((CC$33-Sheep!$R$353-Sheep!$N$248                                )&gt;(CC$33-CD$33),(CC$33-Sheep!$R$353-Sheep!$N$248                                )&lt;=0),"WeanAlt2","")
&amp;IFERROR(IF(AND((CC$33-CC35                                                                                     )&gt;(CC$33-CD$33),(CC$33-CC35                                                                                     )&lt;=0),"Join-"    &amp;CC34,""),"")
&amp;IFERROR(IF(AND((CC$33-CC35-INDEX(Sheep!$V$358:$V$365,CC34,1))&gt;(CC$33-CD$33),(CC$33-CC35-INDEX(Sheep!$V$358:$V$365,CC34,1))&lt;=0),"Scan-"  &amp;CC34,""),"")
&amp;IFERROR(IF(AND((CC$33-CC35-150                                                                            )&gt;(CC$33-CD$33),(CC$33-CC35-150                                                                             )&lt;=0),"Birth-" &amp;CC34,""),"")
&amp;IFERROR(IF(AND((CC$33-CC35-150-Sheep!$R$351                                           )&gt;(CC$33-CD$33),(CC$33-CC35-150-Sheep!$R$351                                            )&lt;=0),"Wean-"&amp;CC34,""),"")
&amp;IFERROR(IF(AND((CC$33-CC35-150-Sheep!$R$352                                           )&gt;(CC$33-CD$33),(CC$33-CC35-150-Sheep!$R$352                                            )&lt;=0),"Alt1-"   &amp;CC34,""),"")
&amp;IFERROR(IF(AND((CC$33-CC35-150-Sheep!$R$353                                           )&gt;(CC$33-CD$33),(CC$33-CC35-150-Sheep!$R$353                                            )&lt;=0),"Alt2-"   &amp;CC34,""),"")</f>
        <v/>
      </c>
      <c r="CD36" s="274" t="str">
        <f xml:space="preserve">                    IF(AND((CD$33                                  -Sheep!$N$248                               )&gt;(CD$33-CE$33),(CD$33                                  -Sheep!$N$248                                )&lt;=0),"Born","")
&amp;                   IF(AND((CD$33-Sheep!$R$351-Sheep!$N$248                                )&gt;(CD$33-CE$33),(CD$33-Sheep!$R$351-Sheep!$N$248                                )&lt;=0),"WeanStd","")
&amp;                   IF(AND((CD$33-Sheep!$R$352-Sheep!$N$248                                )&gt;(CD$33-CE$33),(CD$33-Sheep!$R$352-Sheep!$N$248                                )&lt;=0),"WeanAlt1","")
&amp;                   IF(AND((CD$33-Sheep!$R$353-Sheep!$N$248                                )&gt;(CD$33-CE$33),(CD$33-Sheep!$R$353-Sheep!$N$248                                )&lt;=0),"WeanAlt2","")
&amp;IFERROR(IF(AND((CD$33-CD35                                                                                     )&gt;(CD$33-CE$33),(CD$33-CD35                                                                                     )&lt;=0),"Join-"    &amp;CD34,""),"")
&amp;IFERROR(IF(AND((CD$33-CD35-INDEX(Sheep!$V$358:$V$365,CD34,1))&gt;(CD$33-CE$33),(CD$33-CD35-INDEX(Sheep!$V$358:$V$365,CD34,1))&lt;=0),"Scan-"  &amp;CD34,""),"")
&amp;IFERROR(IF(AND((CD$33-CD35-150                                                                            )&gt;(CD$33-CE$33),(CD$33-CD35-150                                                                             )&lt;=0),"Birth-" &amp;CD34,""),"")
&amp;IFERROR(IF(AND((CD$33-CD35-150-Sheep!$R$351                                           )&gt;(CD$33-CE$33),(CD$33-CD35-150-Sheep!$R$351                                            )&lt;=0),"Wean-"&amp;CD34,""),"")
&amp;IFERROR(IF(AND((CD$33-CD35-150-Sheep!$R$352                                           )&gt;(CD$33-CE$33),(CD$33-CD35-150-Sheep!$R$352                                            )&lt;=0),"Alt1-"   &amp;CD34,""),"")
&amp;IFERROR(IF(AND((CD$33-CD35-150-Sheep!$R$353                                           )&gt;(CD$33-CE$33),(CD$33-CD35-150-Sheep!$R$353                                            )&lt;=0),"Alt2-"   &amp;CD34,""),"")</f>
        <v>Birth-1</v>
      </c>
      <c r="CE36" s="274" t="str">
        <f xml:space="preserve">                    IF(AND((CE$33                                  -Sheep!$N$248                               )&gt;(CE$33-CF$33),(CE$33                                  -Sheep!$N$248                                )&lt;=0),"Born","")
&amp;                   IF(AND((CE$33-Sheep!$R$351-Sheep!$N$248                                )&gt;(CE$33-CF$33),(CE$33-Sheep!$R$351-Sheep!$N$248                                )&lt;=0),"WeanStd","")
&amp;                   IF(AND((CE$33-Sheep!$R$352-Sheep!$N$248                                )&gt;(CE$33-CF$33),(CE$33-Sheep!$R$352-Sheep!$N$248                                )&lt;=0),"WeanAlt1","")
&amp;                   IF(AND((CE$33-Sheep!$R$353-Sheep!$N$248                                )&gt;(CE$33-CF$33),(CE$33-Sheep!$R$353-Sheep!$N$248                                )&lt;=0),"WeanAlt2","")
&amp;IFERROR(IF(AND((CE$33-CE35                                                                                     )&gt;(CE$33-CF$33),(CE$33-CE35                                                                                     )&lt;=0),"Join-"    &amp;CE34,""),"")
&amp;IFERROR(IF(AND((CE$33-CE35-INDEX(Sheep!$V$358:$V$365,CE34,1))&gt;(CE$33-CF$33),(CE$33-CE35-INDEX(Sheep!$V$358:$V$365,CE34,1))&lt;=0),"Scan-"  &amp;CE34,""),"")
&amp;IFERROR(IF(AND((CE$33-CE35-150                                                                            )&gt;(CE$33-CF$33),(CE$33-CE35-150                                                                             )&lt;=0),"Birth-" &amp;CE34,""),"")
&amp;IFERROR(IF(AND((CE$33-CE35-150-Sheep!$R$351                                           )&gt;(CE$33-CF$33),(CE$33-CE35-150-Sheep!$R$351                                            )&lt;=0),"Wean-"&amp;CE34,""),"")
&amp;IFERROR(IF(AND((CE$33-CE35-150-Sheep!$R$352                                           )&gt;(CE$33-CF$33),(CE$33-CE35-150-Sheep!$R$352                                            )&lt;=0),"Alt1-"   &amp;CE34,""),"")
&amp;IFERROR(IF(AND((CE$33-CE35-150-Sheep!$R$353                                           )&gt;(CE$33-CF$33),(CE$33-CE35-150-Sheep!$R$353                                            )&lt;=0),"Alt2-"   &amp;CE34,""),"")</f>
        <v/>
      </c>
      <c r="CF36" s="274" t="str">
        <f xml:space="preserve">                    IF(AND((CF$33                                  -Sheep!$N$248                               )&gt;(CF$33-CG$33),(CF$33                                  -Sheep!$N$248                                )&lt;=0),"Born","")
&amp;                   IF(AND((CF$33-Sheep!$R$351-Sheep!$N$248                                )&gt;(CF$33-CG$33),(CF$33-Sheep!$R$351-Sheep!$N$248                                )&lt;=0),"WeanStd","")
&amp;                   IF(AND((CF$33-Sheep!$R$352-Sheep!$N$248                                )&gt;(CF$33-CG$33),(CF$33-Sheep!$R$352-Sheep!$N$248                                )&lt;=0),"WeanAlt1","")
&amp;                   IF(AND((CF$33-Sheep!$R$353-Sheep!$N$248                                )&gt;(CF$33-CG$33),(CF$33-Sheep!$R$353-Sheep!$N$248                                )&lt;=0),"WeanAlt2","")
&amp;IFERROR(IF(AND((CF$33-CF35                                                                                     )&gt;(CF$33-CG$33),(CF$33-CF35                                                                                     )&lt;=0),"Join-"    &amp;CF34,""),"")
&amp;IFERROR(IF(AND((CF$33-CF35-INDEX(Sheep!$V$358:$V$365,CF34,1))&gt;(CF$33-CG$33),(CF$33-CF35-INDEX(Sheep!$V$358:$V$365,CF34,1))&lt;=0),"Scan-"  &amp;CF34,""),"")
&amp;IFERROR(IF(AND((CF$33-CF35-150                                                                            )&gt;(CF$33-CG$33),(CF$33-CF35-150                                                                             )&lt;=0),"Birth-" &amp;CF34,""),"")
&amp;IFERROR(IF(AND((CF$33-CF35-150-Sheep!$R$351                                           )&gt;(CF$33-CG$33),(CF$33-CF35-150-Sheep!$R$351                                            )&lt;=0),"Wean-"&amp;CF34,""),"")
&amp;IFERROR(IF(AND((CF$33-CF35-150-Sheep!$R$352                                           )&gt;(CF$33-CG$33),(CF$33-CF35-150-Sheep!$R$352                                            )&lt;=0),"Alt1-"   &amp;CF34,""),"")
&amp;IFERROR(IF(AND((CF$33-CF35-150-Sheep!$R$353                                           )&gt;(CF$33-CG$33),(CF$33-CF35-150-Sheep!$R$353                                            )&lt;=0),"Alt2-"   &amp;CF34,""),"")</f>
        <v/>
      </c>
      <c r="CG36" s="274" t="str">
        <f xml:space="preserve">                    IF(AND((CG$33                                  -Sheep!$N$248                               )&gt;(CG$33-CH$33),(CG$33                                  -Sheep!$N$248                                )&lt;=0),"Born","")
&amp;                   IF(AND((CG$33-Sheep!$R$351-Sheep!$N$248                                )&gt;(CG$33-CH$33),(CG$33-Sheep!$R$351-Sheep!$N$248                                )&lt;=0),"WeanStd","")
&amp;                   IF(AND((CG$33-Sheep!$R$352-Sheep!$N$248                                )&gt;(CG$33-CH$33),(CG$33-Sheep!$R$352-Sheep!$N$248                                )&lt;=0),"WeanAlt1","")
&amp;                   IF(AND((CG$33-Sheep!$R$353-Sheep!$N$248                                )&gt;(CG$33-CH$33),(CG$33-Sheep!$R$353-Sheep!$N$248                                )&lt;=0),"WeanAlt2","")
&amp;IFERROR(IF(AND((CG$33-CG35                                                                                     )&gt;(CG$33-CH$33),(CG$33-CG35                                                                                     )&lt;=0),"Join-"    &amp;CG34,""),"")
&amp;IFERROR(IF(AND((CG$33-CG35-INDEX(Sheep!$V$358:$V$365,CG34,1))&gt;(CG$33-CH$33),(CG$33-CG35-INDEX(Sheep!$V$358:$V$365,CG34,1))&lt;=0),"Scan-"  &amp;CG34,""),"")
&amp;IFERROR(IF(AND((CG$33-CG35-150                                                                            )&gt;(CG$33-CH$33),(CG$33-CG35-150                                                                             )&lt;=0),"Birth-" &amp;CG34,""),"")
&amp;IFERROR(IF(AND((CG$33-CG35-150-Sheep!$R$351                                           )&gt;(CG$33-CH$33),(CG$33-CG35-150-Sheep!$R$351                                            )&lt;=0),"Wean-"&amp;CG34,""),"")
&amp;IFERROR(IF(AND((CG$33-CG35-150-Sheep!$R$352                                           )&gt;(CG$33-CH$33),(CG$33-CG35-150-Sheep!$R$352                                            )&lt;=0),"Alt1-"   &amp;CG34,""),"")
&amp;IFERROR(IF(AND((CG$33-CG35-150-Sheep!$R$353                                           )&gt;(CG$33-CH$33),(CG$33-CG35-150-Sheep!$R$353                                            )&lt;=0),"Alt2-"   &amp;CG34,""),"")</f>
        <v/>
      </c>
      <c r="CH36" s="274" t="str">
        <f xml:space="preserve">                    IF(AND((CH$33                                  -Sheep!$N$248                               )&gt;(CH$33-CI$33),(CH$33                                  -Sheep!$N$248                                )&lt;=0),"Born","")
&amp;                   IF(AND((CH$33-Sheep!$R$351-Sheep!$N$248                                )&gt;(CH$33-CI$33),(CH$33-Sheep!$R$351-Sheep!$N$248                                )&lt;=0),"WeanStd","")
&amp;                   IF(AND((CH$33-Sheep!$R$352-Sheep!$N$248                                )&gt;(CH$33-CI$33),(CH$33-Sheep!$R$352-Sheep!$N$248                                )&lt;=0),"WeanAlt1","")
&amp;                   IF(AND((CH$33-Sheep!$R$353-Sheep!$N$248                                )&gt;(CH$33-CI$33),(CH$33-Sheep!$R$353-Sheep!$N$248                                )&lt;=0),"WeanAlt2","")
&amp;IFERROR(IF(AND((CH$33-CH35                                                                                     )&gt;(CH$33-CI$33),(CH$33-CH35                                                                                     )&lt;=0),"Join-"    &amp;CH34,""),"")
&amp;IFERROR(IF(AND((CH$33-CH35-INDEX(Sheep!$V$358:$V$365,CH34,1))&gt;(CH$33-CI$33),(CH$33-CH35-INDEX(Sheep!$V$358:$V$365,CH34,1))&lt;=0),"Scan-"  &amp;CH34,""),"")
&amp;IFERROR(IF(AND((CH$33-CH35-150                                                                            )&gt;(CH$33-CI$33),(CH$33-CH35-150                                                                             )&lt;=0),"Birth-" &amp;CH34,""),"")
&amp;IFERROR(IF(AND((CH$33-CH35-150-Sheep!$R$351                                           )&gt;(CH$33-CI$33),(CH$33-CH35-150-Sheep!$R$351                                            )&lt;=0),"Wean-"&amp;CH34,""),"")
&amp;IFERROR(IF(AND((CH$33-CH35-150-Sheep!$R$352                                           )&gt;(CH$33-CI$33),(CH$33-CH35-150-Sheep!$R$352                                            )&lt;=0),"Alt1-"   &amp;CH34,""),"")
&amp;IFERROR(IF(AND((CH$33-CH35-150-Sheep!$R$353                                           )&gt;(CH$33-CI$33),(CH$33-CH35-150-Sheep!$R$353                                            )&lt;=0),"Alt2-"   &amp;CH34,""),"")</f>
        <v/>
      </c>
      <c r="CI36" s="274" t="str">
        <f xml:space="preserve">                    IF(AND((CI$33                                  -Sheep!$N$248                               )&gt;(CI$33-CJ$33),(CI$33                                  -Sheep!$N$248                                )&lt;=0),"Born","")
&amp;                   IF(AND((CI$33-Sheep!$R$351-Sheep!$N$248                                )&gt;(CI$33-CJ$33),(CI$33-Sheep!$R$351-Sheep!$N$248                                )&lt;=0),"WeanStd","")
&amp;                   IF(AND((CI$33-Sheep!$R$352-Sheep!$N$248                                )&gt;(CI$33-CJ$33),(CI$33-Sheep!$R$352-Sheep!$N$248                                )&lt;=0),"WeanAlt1","")
&amp;                   IF(AND((CI$33-Sheep!$R$353-Sheep!$N$248                                )&gt;(CI$33-CJ$33),(CI$33-Sheep!$R$353-Sheep!$N$248                                )&lt;=0),"WeanAlt2","")
&amp;IFERROR(IF(AND((CI$33-CI35                                                                                     )&gt;(CI$33-CJ$33),(CI$33-CI35                                                                                     )&lt;=0),"Join-"    &amp;CI34,""),"")
&amp;IFERROR(IF(AND((CI$33-CI35-INDEX(Sheep!$V$358:$V$365,CI34,1))&gt;(CI$33-CJ$33),(CI$33-CI35-INDEX(Sheep!$V$358:$V$365,CI34,1))&lt;=0),"Scan-"  &amp;CI34,""),"")
&amp;IFERROR(IF(AND((CI$33-CI35-150                                                                            )&gt;(CI$33-CJ$33),(CI$33-CI35-150                                                                             )&lt;=0),"Birth-" &amp;CI34,""),"")
&amp;IFERROR(IF(AND((CI$33-CI35-150-Sheep!$R$351                                           )&gt;(CI$33-CJ$33),(CI$33-CI35-150-Sheep!$R$351                                            )&lt;=0),"Wean-"&amp;CI34,""),"")
&amp;IFERROR(IF(AND((CI$33-CI35-150-Sheep!$R$352                                           )&gt;(CI$33-CJ$33),(CI$33-CI35-150-Sheep!$R$352                                            )&lt;=0),"Alt1-"   &amp;CI34,""),"")
&amp;IFERROR(IF(AND((CI$33-CI35-150-Sheep!$R$353                                           )&gt;(CI$33-CJ$33),(CI$33-CI35-150-Sheep!$R$353                                            )&lt;=0),"Alt2-"   &amp;CI34,""),"")</f>
        <v/>
      </c>
      <c r="CJ36" s="274" t="str">
        <f xml:space="preserve">                    IF(AND((CJ$33                                  -Sheep!$N$248                               )&gt;(CJ$33-CK$33),(CJ$33                                  -Sheep!$N$248                                )&lt;=0),"Born","")
&amp;                   IF(AND((CJ$33-Sheep!$R$351-Sheep!$N$248                                )&gt;(CJ$33-CK$33),(CJ$33-Sheep!$R$351-Sheep!$N$248                                )&lt;=0),"WeanStd","")
&amp;                   IF(AND((CJ$33-Sheep!$R$352-Sheep!$N$248                                )&gt;(CJ$33-CK$33),(CJ$33-Sheep!$R$352-Sheep!$N$248                                )&lt;=0),"WeanAlt1","")
&amp;                   IF(AND((CJ$33-Sheep!$R$353-Sheep!$N$248                                )&gt;(CJ$33-CK$33),(CJ$33-Sheep!$R$353-Sheep!$N$248                                )&lt;=0),"WeanAlt2","")
&amp;IFERROR(IF(AND((CJ$33-CJ35                                                                                     )&gt;(CJ$33-CK$33),(CJ$33-CJ35                                                                                     )&lt;=0),"Join-"    &amp;CJ34,""),"")
&amp;IFERROR(IF(AND((CJ$33-CJ35-INDEX(Sheep!$V$358:$V$365,CJ34,1))&gt;(CJ$33-CK$33),(CJ$33-CJ35-INDEX(Sheep!$V$358:$V$365,CJ34,1))&lt;=0),"Scan-"  &amp;CJ34,""),"")
&amp;IFERROR(IF(AND((CJ$33-CJ35-150                                                                            )&gt;(CJ$33-CK$33),(CJ$33-CJ35-150                                                                             )&lt;=0),"Birth-" &amp;CJ34,""),"")
&amp;IFERROR(IF(AND((CJ$33-CJ35-150-Sheep!$R$351                                           )&gt;(CJ$33-CK$33),(CJ$33-CJ35-150-Sheep!$R$351                                            )&lt;=0),"Wean-"&amp;CJ34,""),"")
&amp;IFERROR(IF(AND((CJ$33-CJ35-150-Sheep!$R$352                                           )&gt;(CJ$33-CK$33),(CJ$33-CJ35-150-Sheep!$R$352                                            )&lt;=0),"Alt1-"   &amp;CJ34,""),"")
&amp;IFERROR(IF(AND((CJ$33-CJ35-150-Sheep!$R$353                                           )&gt;(CJ$33-CK$33),(CJ$33-CJ35-150-Sheep!$R$353                                            )&lt;=0),"Alt2-"   &amp;CJ34,""),"")</f>
        <v/>
      </c>
      <c r="CK36" s="274" t="str">
        <f xml:space="preserve">                    IF(AND((CK$33                                  -Sheep!$N$248                               )&gt;(CK$33-CL$33),(CK$33                                  -Sheep!$N$248                                )&lt;=0),"Born","")
&amp;                   IF(AND((CK$33-Sheep!$R$351-Sheep!$N$248                                )&gt;(CK$33-CL$33),(CK$33-Sheep!$R$351-Sheep!$N$248                                )&lt;=0),"WeanStd","")
&amp;                   IF(AND((CK$33-Sheep!$R$352-Sheep!$N$248                                )&gt;(CK$33-CL$33),(CK$33-Sheep!$R$352-Sheep!$N$248                                )&lt;=0),"WeanAlt1","")
&amp;                   IF(AND((CK$33-Sheep!$R$353-Sheep!$N$248                                )&gt;(CK$33-CL$33),(CK$33-Sheep!$R$353-Sheep!$N$248                                )&lt;=0),"WeanAlt2","")
&amp;IFERROR(IF(AND((CK$33-CK35                                                                                     )&gt;(CK$33-CL$33),(CK$33-CK35                                                                                     )&lt;=0),"Join-"    &amp;CK34,""),"")
&amp;IFERROR(IF(AND((CK$33-CK35-INDEX(Sheep!$V$358:$V$365,CK34,1))&gt;(CK$33-CL$33),(CK$33-CK35-INDEX(Sheep!$V$358:$V$365,CK34,1))&lt;=0),"Scan-"  &amp;CK34,""),"")
&amp;IFERROR(IF(AND((CK$33-CK35-150                                                                            )&gt;(CK$33-CL$33),(CK$33-CK35-150                                                                             )&lt;=0),"Birth-" &amp;CK34,""),"")
&amp;IFERROR(IF(AND((CK$33-CK35-150-Sheep!$R$351                                           )&gt;(CK$33-CL$33),(CK$33-CK35-150-Sheep!$R$351                                            )&lt;=0),"Wean-"&amp;CK34,""),"")
&amp;IFERROR(IF(AND((CK$33-CK35-150-Sheep!$R$352                                           )&gt;(CK$33-CL$33),(CK$33-CK35-150-Sheep!$R$352                                            )&lt;=0),"Alt1-"   &amp;CK34,""),"")
&amp;IFERROR(IF(AND((CK$33-CK35-150-Sheep!$R$353                                           )&gt;(CK$33-CL$33),(CK$33-CK35-150-Sheep!$R$353                                            )&lt;=0),"Alt2-"   &amp;CK34,""),"")</f>
        <v/>
      </c>
      <c r="CL36" s="274" t="str">
        <f xml:space="preserve">                    IF(AND((CL$33                                  -Sheep!$N$248                               )&gt;(CL$33-CM$33),(CL$33                                  -Sheep!$N$248                                )&lt;=0),"Born","")
&amp;                   IF(AND((CL$33-Sheep!$R$351-Sheep!$N$248                                )&gt;(CL$33-CM$33),(CL$33-Sheep!$R$351-Sheep!$N$248                                )&lt;=0),"WeanStd","")
&amp;                   IF(AND((CL$33-Sheep!$R$352-Sheep!$N$248                                )&gt;(CL$33-CM$33),(CL$33-Sheep!$R$352-Sheep!$N$248                                )&lt;=0),"WeanAlt1","")
&amp;                   IF(AND((CL$33-Sheep!$R$353-Sheep!$N$248                                )&gt;(CL$33-CM$33),(CL$33-Sheep!$R$353-Sheep!$N$248                                )&lt;=0),"WeanAlt2","")
&amp;IFERROR(IF(AND((CL$33-CL35                                                                                     )&gt;(CL$33-CM$33),(CL$33-CL35                                                                                     )&lt;=0),"Join-"    &amp;CL34,""),"")
&amp;IFERROR(IF(AND((CL$33-CL35-INDEX(Sheep!$V$358:$V$365,CL34,1))&gt;(CL$33-CM$33),(CL$33-CL35-INDEX(Sheep!$V$358:$V$365,CL34,1))&lt;=0),"Scan-"  &amp;CL34,""),"")
&amp;IFERROR(IF(AND((CL$33-CL35-150                                                                            )&gt;(CL$33-CM$33),(CL$33-CL35-150                                                                             )&lt;=0),"Birth-" &amp;CL34,""),"")
&amp;IFERROR(IF(AND((CL$33-CL35-150-Sheep!$R$351                                           )&gt;(CL$33-CM$33),(CL$33-CL35-150-Sheep!$R$351                                            )&lt;=0),"Wean-"&amp;CL34,""),"")
&amp;IFERROR(IF(AND((CL$33-CL35-150-Sheep!$R$352                                           )&gt;(CL$33-CM$33),(CL$33-CL35-150-Sheep!$R$352                                            )&lt;=0),"Alt1-"   &amp;CL34,""),"")
&amp;IFERROR(IF(AND((CL$33-CL35-150-Sheep!$R$353                                           )&gt;(CL$33-CM$33),(CL$33-CL35-150-Sheep!$R$353                                            )&lt;=0),"Alt2-"   &amp;CL34,""),"")</f>
        <v/>
      </c>
      <c r="CM36" s="274" t="str">
        <f xml:space="preserve">                    IF(AND((CM$33                                  -Sheep!$N$248                               )&gt;(CM$33-CN$33),(CM$33                                  -Sheep!$N$248                                )&lt;=0),"Born","")
&amp;                   IF(AND((CM$33-Sheep!$R$351-Sheep!$N$248                                )&gt;(CM$33-CN$33),(CM$33-Sheep!$R$351-Sheep!$N$248                                )&lt;=0),"WeanStd","")
&amp;                   IF(AND((CM$33-Sheep!$R$352-Sheep!$N$248                                )&gt;(CM$33-CN$33),(CM$33-Sheep!$R$352-Sheep!$N$248                                )&lt;=0),"WeanAlt1","")
&amp;                   IF(AND((CM$33-Sheep!$R$353-Sheep!$N$248                                )&gt;(CM$33-CN$33),(CM$33-Sheep!$R$353-Sheep!$N$248                                )&lt;=0),"WeanAlt2","")
&amp;IFERROR(IF(AND((CM$33-CM35                                                                                     )&gt;(CM$33-CN$33),(CM$33-CM35                                                                                     )&lt;=0),"Join-"    &amp;CM34,""),"")
&amp;IFERROR(IF(AND((CM$33-CM35-INDEX(Sheep!$V$358:$V$365,CM34,1))&gt;(CM$33-CN$33),(CM$33-CM35-INDEX(Sheep!$V$358:$V$365,CM34,1))&lt;=0),"Scan-"  &amp;CM34,""),"")
&amp;IFERROR(IF(AND((CM$33-CM35-150                                                                            )&gt;(CM$33-CN$33),(CM$33-CM35-150                                                                             )&lt;=0),"Birth-" &amp;CM34,""),"")
&amp;IFERROR(IF(AND((CM$33-CM35-150-Sheep!$R$351                                           )&gt;(CM$33-CN$33),(CM$33-CM35-150-Sheep!$R$351                                            )&lt;=0),"Wean-"&amp;CM34,""),"")
&amp;IFERROR(IF(AND((CM$33-CM35-150-Sheep!$R$352                                           )&gt;(CM$33-CN$33),(CM$33-CM35-150-Sheep!$R$352                                            )&lt;=0),"Alt1-"   &amp;CM34,""),"")
&amp;IFERROR(IF(AND((CM$33-CM35-150-Sheep!$R$353                                           )&gt;(CM$33-CN$33),(CM$33-CM35-150-Sheep!$R$353                                            )&lt;=0),"Alt2-"   &amp;CM34,""),"")</f>
        <v/>
      </c>
      <c r="CN36" s="274" t="str">
        <f xml:space="preserve">                    IF(AND((CN$33                                  -Sheep!$N$248                               )&gt;(CN$33-CO$33),(CN$33                                  -Sheep!$N$248                                )&lt;=0),"Born","")
&amp;                   IF(AND((CN$33-Sheep!$R$351-Sheep!$N$248                                )&gt;(CN$33-CO$33),(CN$33-Sheep!$R$351-Sheep!$N$248                                )&lt;=0),"WeanStd","")
&amp;                   IF(AND((CN$33-Sheep!$R$352-Sheep!$N$248                                )&gt;(CN$33-CO$33),(CN$33-Sheep!$R$352-Sheep!$N$248                                )&lt;=0),"WeanAlt1","")
&amp;                   IF(AND((CN$33-Sheep!$R$353-Sheep!$N$248                                )&gt;(CN$33-CO$33),(CN$33-Sheep!$R$353-Sheep!$N$248                                )&lt;=0),"WeanAlt2","")
&amp;IFERROR(IF(AND((CN$33-CN35                                                                                     )&gt;(CN$33-CO$33),(CN$33-CN35                                                                                     )&lt;=0),"Join-"    &amp;CN34,""),"")
&amp;IFERROR(IF(AND((CN$33-CN35-INDEX(Sheep!$V$358:$V$365,CN34,1))&gt;(CN$33-CO$33),(CN$33-CN35-INDEX(Sheep!$V$358:$V$365,CN34,1))&lt;=0),"Scan-"  &amp;CN34,""),"")
&amp;IFERROR(IF(AND((CN$33-CN35-150                                                                            )&gt;(CN$33-CO$33),(CN$33-CN35-150                                                                             )&lt;=0),"Birth-" &amp;CN34,""),"")
&amp;IFERROR(IF(AND((CN$33-CN35-150-Sheep!$R$351                                           )&gt;(CN$33-CO$33),(CN$33-CN35-150-Sheep!$R$351                                            )&lt;=0),"Wean-"&amp;CN34,""),"")
&amp;IFERROR(IF(AND((CN$33-CN35-150-Sheep!$R$352                                           )&gt;(CN$33-CO$33),(CN$33-CN35-150-Sheep!$R$352                                            )&lt;=0),"Alt1-"   &amp;CN34,""),"")
&amp;IFERROR(IF(AND((CN$33-CN35-150-Sheep!$R$353                                           )&gt;(CN$33-CO$33),(CN$33-CN35-150-Sheep!$R$353                                            )&lt;=0),"Alt2-"   &amp;CN34,""),"")</f>
        <v/>
      </c>
      <c r="CO36" s="274" t="str">
        <f xml:space="preserve">                    IF(AND((CO$33                                  -Sheep!$N$248                               )&gt;(CO$33-CP$33),(CO$33                                  -Sheep!$N$248                                )&lt;=0),"Born","")
&amp;                   IF(AND((CO$33-Sheep!$R$351-Sheep!$N$248                                )&gt;(CO$33-CP$33),(CO$33-Sheep!$R$351-Sheep!$N$248                                )&lt;=0),"WeanStd","")
&amp;                   IF(AND((CO$33-Sheep!$R$352-Sheep!$N$248                                )&gt;(CO$33-CP$33),(CO$33-Sheep!$R$352-Sheep!$N$248                                )&lt;=0),"WeanAlt1","")
&amp;                   IF(AND((CO$33-Sheep!$R$353-Sheep!$N$248                                )&gt;(CO$33-CP$33),(CO$33-Sheep!$R$353-Sheep!$N$248                                )&lt;=0),"WeanAlt2","")
&amp;IFERROR(IF(AND((CO$33-CO35                                                                                     )&gt;(CO$33-CP$33),(CO$33-CO35                                                                                     )&lt;=0),"Join-"    &amp;CO34,""),"")
&amp;IFERROR(IF(AND((CO$33-CO35-INDEX(Sheep!$V$358:$V$365,CO34,1))&gt;(CO$33-CP$33),(CO$33-CO35-INDEX(Sheep!$V$358:$V$365,CO34,1))&lt;=0),"Scan-"  &amp;CO34,""),"")
&amp;IFERROR(IF(AND((CO$33-CO35-150                                                                            )&gt;(CO$33-CP$33),(CO$33-CO35-150                                                                             )&lt;=0),"Birth-" &amp;CO34,""),"")
&amp;IFERROR(IF(AND((CO$33-CO35-150-Sheep!$R$351                                           )&gt;(CO$33-CP$33),(CO$33-CO35-150-Sheep!$R$351                                            )&lt;=0),"Wean-"&amp;CO34,""),"")
&amp;IFERROR(IF(AND((CO$33-CO35-150-Sheep!$R$352                                           )&gt;(CO$33-CP$33),(CO$33-CO35-150-Sheep!$R$352                                            )&lt;=0),"Alt1-"   &amp;CO34,""),"")
&amp;IFERROR(IF(AND((CO$33-CO35-150-Sheep!$R$353                                           )&gt;(CO$33-CP$33),(CO$33-CO35-150-Sheep!$R$353                                            )&lt;=0),"Alt2-"   &amp;CO34,""),"")</f>
        <v/>
      </c>
      <c r="CP36" s="274" t="str">
        <f xml:space="preserve">                    IF(AND((CP$33                                  -Sheep!$N$248                               )&gt;(CP$33-CQ$33),(CP$33                                  -Sheep!$N$248                                )&lt;=0),"Born","")
&amp;                   IF(AND((CP$33-Sheep!$R$351-Sheep!$N$248                                )&gt;(CP$33-CQ$33),(CP$33-Sheep!$R$351-Sheep!$N$248                                )&lt;=0),"WeanStd","")
&amp;                   IF(AND((CP$33-Sheep!$R$352-Sheep!$N$248                                )&gt;(CP$33-CQ$33),(CP$33-Sheep!$R$352-Sheep!$N$248                                )&lt;=0),"WeanAlt1","")
&amp;                   IF(AND((CP$33-Sheep!$R$353-Sheep!$N$248                                )&gt;(CP$33-CQ$33),(CP$33-Sheep!$R$353-Sheep!$N$248                                )&lt;=0),"WeanAlt2","")
&amp;IFERROR(IF(AND((CP$33-CP35                                                                                     )&gt;(CP$33-CQ$33),(CP$33-CP35                                                                                     )&lt;=0),"Join-"    &amp;CP34,""),"")
&amp;IFERROR(IF(AND((CP$33-CP35-INDEX(Sheep!$V$358:$V$365,CP34,1))&gt;(CP$33-CQ$33),(CP$33-CP35-INDEX(Sheep!$V$358:$V$365,CP34,1))&lt;=0),"Scan-"  &amp;CP34,""),"")
&amp;IFERROR(IF(AND((CP$33-CP35-150                                                                            )&gt;(CP$33-CQ$33),(CP$33-CP35-150                                                                             )&lt;=0),"Birth-" &amp;CP34,""),"")
&amp;IFERROR(IF(AND((CP$33-CP35-150-Sheep!$R$351                                           )&gt;(CP$33-CQ$33),(CP$33-CP35-150-Sheep!$R$351                                            )&lt;=0),"Wean-"&amp;CP34,""),"")
&amp;IFERROR(IF(AND((CP$33-CP35-150-Sheep!$R$352                                           )&gt;(CP$33-CQ$33),(CP$33-CP35-150-Sheep!$R$352                                            )&lt;=0),"Alt1-"   &amp;CP34,""),"")
&amp;IFERROR(IF(AND((CP$33-CP35-150-Sheep!$R$353                                           )&gt;(CP$33-CQ$33),(CP$33-CP35-150-Sheep!$R$353                                            )&lt;=0),"Alt2-"   &amp;CP34,""),"")</f>
        <v/>
      </c>
      <c r="CQ36" s="274" t="str">
        <f xml:space="preserve">                    IF(AND((CQ$33                                  -Sheep!$N$248                               )&gt;(CQ$33-CR$33),(CQ$33                                  -Sheep!$N$248                                )&lt;=0),"Born","")
&amp;                   IF(AND((CQ$33-Sheep!$R$351-Sheep!$N$248                                )&gt;(CQ$33-CR$33),(CQ$33-Sheep!$R$351-Sheep!$N$248                                )&lt;=0),"WeanStd","")
&amp;                   IF(AND((CQ$33-Sheep!$R$352-Sheep!$N$248                                )&gt;(CQ$33-CR$33),(CQ$33-Sheep!$R$352-Sheep!$N$248                                )&lt;=0),"WeanAlt1","")
&amp;                   IF(AND((CQ$33-Sheep!$R$353-Sheep!$N$248                                )&gt;(CQ$33-CR$33),(CQ$33-Sheep!$R$353-Sheep!$N$248                                )&lt;=0),"WeanAlt2","")
&amp;IFERROR(IF(AND((CQ$33-CQ35                                                                                     )&gt;(CQ$33-CR$33),(CQ$33-CQ35                                                                                     )&lt;=0),"Join-"    &amp;CQ34,""),"")
&amp;IFERROR(IF(AND((CQ$33-CQ35-INDEX(Sheep!$V$358:$V$365,CQ34,1))&gt;(CQ$33-CR$33),(CQ$33-CQ35-INDEX(Sheep!$V$358:$V$365,CQ34,1))&lt;=0),"Scan-"  &amp;CQ34,""),"")
&amp;IFERROR(IF(AND((CQ$33-CQ35-150                                                                            )&gt;(CQ$33-CR$33),(CQ$33-CQ35-150                                                                             )&lt;=0),"Birth-" &amp;CQ34,""),"")
&amp;IFERROR(IF(AND((CQ$33-CQ35-150-Sheep!$R$351                                           )&gt;(CQ$33-CR$33),(CQ$33-CQ35-150-Sheep!$R$351                                            )&lt;=0),"Wean-"&amp;CQ34,""),"")
&amp;IFERROR(IF(AND((CQ$33-CQ35-150-Sheep!$R$352                                           )&gt;(CQ$33-CR$33),(CQ$33-CQ35-150-Sheep!$R$352                                            )&lt;=0),"Alt1-"   &amp;CQ34,""),"")
&amp;IFERROR(IF(AND((CQ$33-CQ35-150-Sheep!$R$353                                           )&gt;(CQ$33-CR$33),(CQ$33-CQ35-150-Sheep!$R$353                                            )&lt;=0),"Alt2-"   &amp;CQ34,""),"")</f>
        <v>Wean-1</v>
      </c>
      <c r="CR36" s="274" t="str">
        <f xml:space="preserve">                    IF(AND((CR$33                                  -Sheep!$N$248                               )&gt;(CR$33-CS$33),(CR$33                                  -Sheep!$N$248                                )&lt;=0),"Born","")
&amp;                   IF(AND((CR$33-Sheep!$R$351-Sheep!$N$248                                )&gt;(CR$33-CS$33),(CR$33-Sheep!$R$351-Sheep!$N$248                                )&lt;=0),"WeanStd","")
&amp;                   IF(AND((CR$33-Sheep!$R$352-Sheep!$N$248                                )&gt;(CR$33-CS$33),(CR$33-Sheep!$R$352-Sheep!$N$248                                )&lt;=0),"WeanAlt1","")
&amp;                   IF(AND((CR$33-Sheep!$R$353-Sheep!$N$248                                )&gt;(CR$33-CS$33),(CR$33-Sheep!$R$353-Sheep!$N$248                                )&lt;=0),"WeanAlt2","")
&amp;IFERROR(IF(AND((CR$33-CR35                                                                                     )&gt;(CR$33-CS$33),(CR$33-CR35                                                                                     )&lt;=0),"Join-"    &amp;CR34,""),"")
&amp;IFERROR(IF(AND((CR$33-CR35-INDEX(Sheep!$V$358:$V$365,CR34,1))&gt;(CR$33-CS$33),(CR$33-CR35-INDEX(Sheep!$V$358:$V$365,CR34,1))&lt;=0),"Scan-"  &amp;CR34,""),"")
&amp;IFERROR(IF(AND((CR$33-CR35-150                                                                            )&gt;(CR$33-CS$33),(CR$33-CR35-150                                                                             )&lt;=0),"Birth-" &amp;CR34,""),"")
&amp;IFERROR(IF(AND((CR$33-CR35-150-Sheep!$R$351                                           )&gt;(CR$33-CS$33),(CR$33-CR35-150-Sheep!$R$351                                            )&lt;=0),"Wean-"&amp;CR34,""),"")
&amp;IFERROR(IF(AND((CR$33-CR35-150-Sheep!$R$352                                           )&gt;(CR$33-CS$33),(CR$33-CR35-150-Sheep!$R$352                                            )&lt;=0),"Alt1-"   &amp;CR34,""),"")
&amp;IFERROR(IF(AND((CR$33-CR35-150-Sheep!$R$353                                           )&gt;(CR$33-CS$33),(CR$33-CR35-150-Sheep!$R$353                                            )&lt;=0),"Alt2-"   &amp;CR34,""),"")</f>
        <v/>
      </c>
      <c r="CS36" s="274" t="str">
        <f xml:space="preserve">                    IF(AND((CS$33                                  -Sheep!$N$248                               )&gt;(CS$33-CT$33),(CS$33                                  -Sheep!$N$248                                )&lt;=0),"Born","")
&amp;                   IF(AND((CS$33-Sheep!$R$351-Sheep!$N$248                                )&gt;(CS$33-CT$33),(CS$33-Sheep!$R$351-Sheep!$N$248                                )&lt;=0),"WeanStd","")
&amp;                   IF(AND((CS$33-Sheep!$R$352-Sheep!$N$248                                )&gt;(CS$33-CT$33),(CS$33-Sheep!$R$352-Sheep!$N$248                                )&lt;=0),"WeanAlt1","")
&amp;                   IF(AND((CS$33-Sheep!$R$353-Sheep!$N$248                                )&gt;(CS$33-CT$33),(CS$33-Sheep!$R$353-Sheep!$N$248                                )&lt;=0),"WeanAlt2","")
&amp;IFERROR(IF(AND((CS$33-CS35                                                                                     )&gt;(CS$33-CT$33),(CS$33-CS35                                                                                     )&lt;=0),"Join-"    &amp;CS34,""),"")
&amp;IFERROR(IF(AND((CS$33-CS35-INDEX(Sheep!$V$358:$V$365,CS34,1))&gt;(CS$33-CT$33),(CS$33-CS35-INDEX(Sheep!$V$358:$V$365,CS34,1))&lt;=0),"Scan-"  &amp;CS34,""),"")
&amp;IFERROR(IF(AND((CS$33-CS35-150                                                                            )&gt;(CS$33-CT$33),(CS$33-CS35-150                                                                             )&lt;=0),"Birth-" &amp;CS34,""),"")
&amp;IFERROR(IF(AND((CS$33-CS35-150-Sheep!$R$351                                           )&gt;(CS$33-CT$33),(CS$33-CS35-150-Sheep!$R$351                                            )&lt;=0),"Wean-"&amp;CS34,""),"")
&amp;IFERROR(IF(AND((CS$33-CS35-150-Sheep!$R$352                                           )&gt;(CS$33-CT$33),(CS$33-CS35-150-Sheep!$R$352                                            )&lt;=0),"Alt1-"   &amp;CS34,""),"")
&amp;IFERROR(IF(AND((CS$33-CS35-150-Sheep!$R$353                                           )&gt;(CS$33-CT$33),(CS$33-CS35-150-Sheep!$R$353                                            )&lt;=0),"Alt2-"   &amp;CS34,""),"")</f>
        <v/>
      </c>
      <c r="CT36" s="274" t="str">
        <f xml:space="preserve">                    IF(AND((CT$33                                  -Sheep!$N$248                               )&gt;(CT$33-CU$33),(CT$33                                  -Sheep!$N$248                                )&lt;=0),"Born","")
&amp;                   IF(AND((CT$33-Sheep!$R$351-Sheep!$N$248                                )&gt;(CT$33-CU$33),(CT$33-Sheep!$R$351-Sheep!$N$248                                )&lt;=0),"WeanStd","")
&amp;                   IF(AND((CT$33-Sheep!$R$352-Sheep!$N$248                                )&gt;(CT$33-CU$33),(CT$33-Sheep!$R$352-Sheep!$N$248                                )&lt;=0),"WeanAlt1","")
&amp;                   IF(AND((CT$33-Sheep!$R$353-Sheep!$N$248                                )&gt;(CT$33-CU$33),(CT$33-Sheep!$R$353-Sheep!$N$248                                )&lt;=0),"WeanAlt2","")
&amp;IFERROR(IF(AND((CT$33-CT35                                                                                     )&gt;(CT$33-CU$33),(CT$33-CT35                                                                                     )&lt;=0),"Join-"    &amp;CT34,""),"")
&amp;IFERROR(IF(AND((CT$33-CT35-INDEX(Sheep!$V$358:$V$365,CT34,1))&gt;(CT$33-CU$33),(CT$33-CT35-INDEX(Sheep!$V$358:$V$365,CT34,1))&lt;=0),"Scan-"  &amp;CT34,""),"")
&amp;IFERROR(IF(AND((CT$33-CT35-150                                                                            )&gt;(CT$33-CU$33),(CT$33-CT35-150                                                                             )&lt;=0),"Birth-" &amp;CT34,""),"")
&amp;IFERROR(IF(AND((CT$33-CT35-150-Sheep!$R$351                                           )&gt;(CT$33-CU$33),(CT$33-CT35-150-Sheep!$R$351                                            )&lt;=0),"Wean-"&amp;CT34,""),"")
&amp;IFERROR(IF(AND((CT$33-CT35-150-Sheep!$R$352                                           )&gt;(CT$33-CU$33),(CT$33-CT35-150-Sheep!$R$352                                            )&lt;=0),"Alt1-"   &amp;CT34,""),"")
&amp;IFERROR(IF(AND((CT$33-CT35-150-Sheep!$R$353                                           )&gt;(CT$33-CU$33),(CT$33-CT35-150-Sheep!$R$353                                            )&lt;=0),"Alt2-"   &amp;CT34,""),"")</f>
        <v/>
      </c>
      <c r="CU36" s="274" t="str">
        <f xml:space="preserve">                    IF(AND((CU$33                                  -Sheep!$N$248                               )&gt;(CU$33-CV$33),(CU$33                                  -Sheep!$N$248                                )&lt;=0),"Born","")
&amp;                   IF(AND((CU$33-Sheep!$R$351-Sheep!$N$248                                )&gt;(CU$33-CV$33),(CU$33-Sheep!$R$351-Sheep!$N$248                                )&lt;=0),"WeanStd","")
&amp;                   IF(AND((CU$33-Sheep!$R$352-Sheep!$N$248                                )&gt;(CU$33-CV$33),(CU$33-Sheep!$R$352-Sheep!$N$248                                )&lt;=0),"WeanAlt1","")
&amp;                   IF(AND((CU$33-Sheep!$R$353-Sheep!$N$248                                )&gt;(CU$33-CV$33),(CU$33-Sheep!$R$353-Sheep!$N$248                                )&lt;=0),"WeanAlt2","")
&amp;IFERROR(IF(AND((CU$33-CU35                                                                                     )&gt;(CU$33-CV$33),(CU$33-CU35                                                                                     )&lt;=0),"Join-"    &amp;CU34,""),"")
&amp;IFERROR(IF(AND((CU$33-CU35-INDEX(Sheep!$V$358:$V$365,CU34,1))&gt;(CU$33-CV$33),(CU$33-CU35-INDEX(Sheep!$V$358:$V$365,CU34,1))&lt;=0),"Scan-"  &amp;CU34,""),"")
&amp;IFERROR(IF(AND((CU$33-CU35-150                                                                            )&gt;(CU$33-CV$33),(CU$33-CU35-150                                                                             )&lt;=0),"Birth-" &amp;CU34,""),"")
&amp;IFERROR(IF(AND((CU$33-CU35-150-Sheep!$R$351                                           )&gt;(CU$33-CV$33),(CU$33-CU35-150-Sheep!$R$351                                            )&lt;=0),"Wean-"&amp;CU34,""),"")
&amp;IFERROR(IF(AND((CU$33-CU35-150-Sheep!$R$352                                           )&gt;(CU$33-CV$33),(CU$33-CU35-150-Sheep!$R$352                                            )&lt;=0),"Alt1-"   &amp;CU34,""),"")
&amp;IFERROR(IF(AND((CU$33-CU35-150-Sheep!$R$353                                           )&gt;(CU$33-CV$33),(CU$33-CU35-150-Sheep!$R$353                                            )&lt;=0),"Alt2-"   &amp;CU34,""),"")</f>
        <v>Alt1-1</v>
      </c>
      <c r="CV36" s="274" t="str">
        <f xml:space="preserve">                    IF(AND((CV$33                                  -Sheep!$N$248                               )&gt;(CV$33-CW$33),(CV$33                                  -Sheep!$N$248                                )&lt;=0),"Born","")
&amp;                   IF(AND((CV$33-Sheep!$R$351-Sheep!$N$248                                )&gt;(CV$33-CW$33),(CV$33-Sheep!$R$351-Sheep!$N$248                                )&lt;=0),"WeanStd","")
&amp;                   IF(AND((CV$33-Sheep!$R$352-Sheep!$N$248                                )&gt;(CV$33-CW$33),(CV$33-Sheep!$R$352-Sheep!$N$248                                )&lt;=0),"WeanAlt1","")
&amp;                   IF(AND((CV$33-Sheep!$R$353-Sheep!$N$248                                )&gt;(CV$33-CW$33),(CV$33-Sheep!$R$353-Sheep!$N$248                                )&lt;=0),"WeanAlt2","")
&amp;IFERROR(IF(AND((CV$33-CV35                                                                                     )&gt;(CV$33-CW$33),(CV$33-CV35                                                                                     )&lt;=0),"Join-"    &amp;CV34,""),"")
&amp;IFERROR(IF(AND((CV$33-CV35-INDEX(Sheep!$V$358:$V$365,CV34,1))&gt;(CV$33-CW$33),(CV$33-CV35-INDEX(Sheep!$V$358:$V$365,CV34,1))&lt;=0),"Scan-"  &amp;CV34,""),"")
&amp;IFERROR(IF(AND((CV$33-CV35-150                                                                            )&gt;(CV$33-CW$33),(CV$33-CV35-150                                                                             )&lt;=0),"Birth-" &amp;CV34,""),"")
&amp;IFERROR(IF(AND((CV$33-CV35-150-Sheep!$R$351                                           )&gt;(CV$33-CW$33),(CV$33-CV35-150-Sheep!$R$351                                            )&lt;=0),"Wean-"&amp;CV34,""),"")
&amp;IFERROR(IF(AND((CV$33-CV35-150-Sheep!$R$352                                           )&gt;(CV$33-CW$33),(CV$33-CV35-150-Sheep!$R$352                                            )&lt;=0),"Alt1-"   &amp;CV34,""),"")
&amp;IFERROR(IF(AND((CV$33-CV35-150-Sheep!$R$353                                           )&gt;(CV$33-CW$33),(CV$33-CV35-150-Sheep!$R$353                                            )&lt;=0),"Alt2-"   &amp;CV34,""),"")</f>
        <v/>
      </c>
      <c r="CW36" s="274" t="str">
        <f xml:space="preserve">                    IF(AND((CW$33                                  -Sheep!$N$248                               )&gt;(CW$33-CX$33),(CW$33                                  -Sheep!$N$248                                )&lt;=0),"Born","")
&amp;                   IF(AND((CW$33-Sheep!$R$351-Sheep!$N$248                                )&gt;(CW$33-CX$33),(CW$33-Sheep!$R$351-Sheep!$N$248                                )&lt;=0),"WeanStd","")
&amp;                   IF(AND((CW$33-Sheep!$R$352-Sheep!$N$248                                )&gt;(CW$33-CX$33),(CW$33-Sheep!$R$352-Sheep!$N$248                                )&lt;=0),"WeanAlt1","")
&amp;                   IF(AND((CW$33-Sheep!$R$353-Sheep!$N$248                                )&gt;(CW$33-CX$33),(CW$33-Sheep!$R$353-Sheep!$N$248                                )&lt;=0),"WeanAlt2","")
&amp;IFERROR(IF(AND((CW$33-CW35                                                                                     )&gt;(CW$33-CX$33),(CW$33-CW35                                                                                     )&lt;=0),"Join-"    &amp;CW34,""),"")
&amp;IFERROR(IF(AND((CW$33-CW35-INDEX(Sheep!$V$358:$V$365,CW34,1))&gt;(CW$33-CX$33),(CW$33-CW35-INDEX(Sheep!$V$358:$V$365,CW34,1))&lt;=0),"Scan-"  &amp;CW34,""),"")
&amp;IFERROR(IF(AND((CW$33-CW35-150                                                                            )&gt;(CW$33-CX$33),(CW$33-CW35-150                                                                             )&lt;=0),"Birth-" &amp;CW34,""),"")
&amp;IFERROR(IF(AND((CW$33-CW35-150-Sheep!$R$351                                           )&gt;(CW$33-CX$33),(CW$33-CW35-150-Sheep!$R$351                                            )&lt;=0),"Wean-"&amp;CW34,""),"")
&amp;IFERROR(IF(AND((CW$33-CW35-150-Sheep!$R$352                                           )&gt;(CW$33-CX$33),(CW$33-CW35-150-Sheep!$R$352                                            )&lt;=0),"Alt1-"   &amp;CW34,""),"")
&amp;IFERROR(IF(AND((CW$33-CW35-150-Sheep!$R$353                                           )&gt;(CW$33-CX$33),(CW$33-CW35-150-Sheep!$R$353                                            )&lt;=0),"Alt2-"   &amp;CW34,""),"")</f>
        <v/>
      </c>
      <c r="CX36" s="274" t="str">
        <f xml:space="preserve">                    IF(AND((CX$33                                  -Sheep!$N$248                               )&gt;(CX$33-CY$33),(CX$33                                  -Sheep!$N$248                                )&lt;=0),"Born","")
&amp;                   IF(AND((CX$33-Sheep!$R$351-Sheep!$N$248                                )&gt;(CX$33-CY$33),(CX$33-Sheep!$R$351-Sheep!$N$248                                )&lt;=0),"WeanStd","")
&amp;                   IF(AND((CX$33-Sheep!$R$352-Sheep!$N$248                                )&gt;(CX$33-CY$33),(CX$33-Sheep!$R$352-Sheep!$N$248                                )&lt;=0),"WeanAlt1","")
&amp;                   IF(AND((CX$33-Sheep!$R$353-Sheep!$N$248                                )&gt;(CX$33-CY$33),(CX$33-Sheep!$R$353-Sheep!$N$248                                )&lt;=0),"WeanAlt2","")
&amp;IFERROR(IF(AND((CX$33-CX35                                                                                     )&gt;(CX$33-CY$33),(CX$33-CX35                                                                                     )&lt;=0),"Join-"    &amp;CX34,""),"")
&amp;IFERROR(IF(AND((CX$33-CX35-INDEX(Sheep!$V$358:$V$365,CX34,1))&gt;(CX$33-CY$33),(CX$33-CX35-INDEX(Sheep!$V$358:$V$365,CX34,1))&lt;=0),"Scan-"  &amp;CX34,""),"")
&amp;IFERROR(IF(AND((CX$33-CX35-150                                                                            )&gt;(CX$33-CY$33),(CX$33-CX35-150                                                                             )&lt;=0),"Birth-" &amp;CX34,""),"")
&amp;IFERROR(IF(AND((CX$33-CX35-150-Sheep!$R$351                                           )&gt;(CX$33-CY$33),(CX$33-CX35-150-Sheep!$R$351                                            )&lt;=0),"Wean-"&amp;CX34,""),"")
&amp;IFERROR(IF(AND((CX$33-CX35-150-Sheep!$R$352                                           )&gt;(CX$33-CY$33),(CX$33-CX35-150-Sheep!$R$352                                            )&lt;=0),"Alt1-"   &amp;CX34,""),"")
&amp;IFERROR(IF(AND((CX$33-CX35-150-Sheep!$R$353                                           )&gt;(CX$33-CY$33),(CX$33-CX35-150-Sheep!$R$353                                            )&lt;=0),"Alt2-"   &amp;CX34,""),"")</f>
        <v/>
      </c>
      <c r="CY36" s="274" t="str">
        <f xml:space="preserve">                    IF(AND((CY$33                                  -Sheep!$N$248                               )&gt;(CY$33-CZ$33),(CY$33                                  -Sheep!$N$248                                )&lt;=0),"Born","")
&amp;                   IF(AND((CY$33-Sheep!$R$351-Sheep!$N$248                                )&gt;(CY$33-CZ$33),(CY$33-Sheep!$R$351-Sheep!$N$248                                )&lt;=0),"WeanStd","")
&amp;                   IF(AND((CY$33-Sheep!$R$352-Sheep!$N$248                                )&gt;(CY$33-CZ$33),(CY$33-Sheep!$R$352-Sheep!$N$248                                )&lt;=0),"WeanAlt1","")
&amp;                   IF(AND((CY$33-Sheep!$R$353-Sheep!$N$248                                )&gt;(CY$33-CZ$33),(CY$33-Sheep!$R$353-Sheep!$N$248                                )&lt;=0),"WeanAlt2","")
&amp;IFERROR(IF(AND((CY$33-CY35                                                                                     )&gt;(CY$33-CZ$33),(CY$33-CY35                                                                                     )&lt;=0),"Join-"    &amp;CY34,""),"")
&amp;IFERROR(IF(AND((CY$33-CY35-INDEX(Sheep!$V$358:$V$365,CY34,1))&gt;(CY$33-CZ$33),(CY$33-CY35-INDEX(Sheep!$V$358:$V$365,CY34,1))&lt;=0),"Scan-"  &amp;CY34,""),"")
&amp;IFERROR(IF(AND((CY$33-CY35-150                                                                            )&gt;(CY$33-CZ$33),(CY$33-CY35-150                                                                             )&lt;=0),"Birth-" &amp;CY34,""),"")
&amp;IFERROR(IF(AND((CY$33-CY35-150-Sheep!$R$351                                           )&gt;(CY$33-CZ$33),(CY$33-CY35-150-Sheep!$R$351                                            )&lt;=0),"Wean-"&amp;CY34,""),"")
&amp;IFERROR(IF(AND((CY$33-CY35-150-Sheep!$R$352                                           )&gt;(CY$33-CZ$33),(CY$33-CY35-150-Sheep!$R$352                                            )&lt;=0),"Alt1-"   &amp;CY34,""),"")
&amp;IFERROR(IF(AND((CY$33-CY35-150-Sheep!$R$353                                           )&gt;(CY$33-CZ$33),(CY$33-CY35-150-Sheep!$R$353                                            )&lt;=0),"Alt2-"   &amp;CY34,""),"")</f>
        <v>Alt2-1</v>
      </c>
      <c r="CZ36" s="274" t="str">
        <f xml:space="preserve">                    IF(AND((CZ$33                                  -Sheep!$N$248                               )&gt;(CZ$33-DA$33),(CZ$33                                  -Sheep!$N$248                                )&lt;=0),"Born","")
&amp;                   IF(AND((CZ$33-Sheep!$R$351-Sheep!$N$248                                )&gt;(CZ$33-DA$33),(CZ$33-Sheep!$R$351-Sheep!$N$248                                )&lt;=0),"WeanStd","")
&amp;                   IF(AND((CZ$33-Sheep!$R$352-Sheep!$N$248                                )&gt;(CZ$33-DA$33),(CZ$33-Sheep!$R$352-Sheep!$N$248                                )&lt;=0),"WeanAlt1","")
&amp;                   IF(AND((CZ$33-Sheep!$R$353-Sheep!$N$248                                )&gt;(CZ$33-DA$33),(CZ$33-Sheep!$R$353-Sheep!$N$248                                )&lt;=0),"WeanAlt2","")
&amp;IFERROR(IF(AND((CZ$33-CZ35                                                                                     )&gt;(CZ$33-DA$33),(CZ$33-CZ35                                                                                     )&lt;=0),"Join-"    &amp;CZ34,""),"")
&amp;IFERROR(IF(AND((CZ$33-CZ35-INDEX(Sheep!$V$358:$V$365,CZ34,1))&gt;(CZ$33-DA$33),(CZ$33-CZ35-INDEX(Sheep!$V$358:$V$365,CZ34,1))&lt;=0),"Scan-"  &amp;CZ34,""),"")
&amp;IFERROR(IF(AND((CZ$33-CZ35-150                                                                            )&gt;(CZ$33-DA$33),(CZ$33-CZ35-150                                                                             )&lt;=0),"Birth-" &amp;CZ34,""),"")
&amp;IFERROR(IF(AND((CZ$33-CZ35-150-Sheep!$R$351                                           )&gt;(CZ$33-DA$33),(CZ$33-CZ35-150-Sheep!$R$351                                            )&lt;=0),"Wean-"&amp;CZ34,""),"")
&amp;IFERROR(IF(AND((CZ$33-CZ35-150-Sheep!$R$352                                           )&gt;(CZ$33-DA$33),(CZ$33-CZ35-150-Sheep!$R$352                                            )&lt;=0),"Alt1-"   &amp;CZ34,""),"")
&amp;IFERROR(IF(AND((CZ$33-CZ35-150-Sheep!$R$353                                           )&gt;(CZ$33-DA$33),(CZ$33-CZ35-150-Sheep!$R$353                                            )&lt;=0),"Alt2-"   &amp;CZ34,""),"")</f>
        <v/>
      </c>
      <c r="DA36" s="274" t="str">
        <f xml:space="preserve">                    IF(AND((DA$33                                  -Sheep!$N$248                               )&gt;(DA$33-DB$33),(DA$33                                  -Sheep!$N$248                                )&lt;=0),"Born","")
&amp;                   IF(AND((DA$33-Sheep!$R$351-Sheep!$N$248                                )&gt;(DA$33-DB$33),(DA$33-Sheep!$R$351-Sheep!$N$248                                )&lt;=0),"WeanStd","")
&amp;                   IF(AND((DA$33-Sheep!$R$352-Sheep!$N$248                                )&gt;(DA$33-DB$33),(DA$33-Sheep!$R$352-Sheep!$N$248                                )&lt;=0),"WeanAlt1","")
&amp;                   IF(AND((DA$33-Sheep!$R$353-Sheep!$N$248                                )&gt;(DA$33-DB$33),(DA$33-Sheep!$R$353-Sheep!$N$248                                )&lt;=0),"WeanAlt2","")
&amp;IFERROR(IF(AND((DA$33-DA35                                                                                     )&gt;(DA$33-DB$33),(DA$33-DA35                                                                                     )&lt;=0),"Join-"    &amp;DA34,""),"")
&amp;IFERROR(IF(AND((DA$33-DA35-INDEX(Sheep!$V$358:$V$365,DA34,1))&gt;(DA$33-DB$33),(DA$33-DA35-INDEX(Sheep!$V$358:$V$365,DA34,1))&lt;=0),"Scan-"  &amp;DA34,""),"")
&amp;IFERROR(IF(AND((DA$33-DA35-150                                                                            )&gt;(DA$33-DB$33),(DA$33-DA35-150                                                                             )&lt;=0),"Birth-" &amp;DA34,""),"")
&amp;IFERROR(IF(AND((DA$33-DA35-150-Sheep!$R$351                                           )&gt;(DA$33-DB$33),(DA$33-DA35-150-Sheep!$R$351                                            )&lt;=0),"Wean-"&amp;DA34,""),"")
&amp;IFERROR(IF(AND((DA$33-DA35-150-Sheep!$R$352                                           )&gt;(DA$33-DB$33),(DA$33-DA35-150-Sheep!$R$352                                            )&lt;=0),"Alt1-"   &amp;DA34,""),"")
&amp;IFERROR(IF(AND((DA$33-DA35-150-Sheep!$R$353                                           )&gt;(DA$33-DB$33),(DA$33-DA35-150-Sheep!$R$353                                            )&lt;=0),"Alt2-"   &amp;DA34,""),"")</f>
        <v/>
      </c>
      <c r="DB36" s="274" t="str">
        <f xml:space="preserve">                    IF(AND((DB$33                                  -Sheep!$N$248                               )&gt;(DB$33-DC$33),(DB$33                                  -Sheep!$N$248                                )&lt;=0),"Born","")
&amp;                   IF(AND((DB$33-Sheep!$R$351-Sheep!$N$248                                )&gt;(DB$33-DC$33),(DB$33-Sheep!$R$351-Sheep!$N$248                                )&lt;=0),"WeanStd","")
&amp;                   IF(AND((DB$33-Sheep!$R$352-Sheep!$N$248                                )&gt;(DB$33-DC$33),(DB$33-Sheep!$R$352-Sheep!$N$248                                )&lt;=0),"WeanAlt1","")
&amp;                   IF(AND((DB$33-Sheep!$R$353-Sheep!$N$248                                )&gt;(DB$33-DC$33),(DB$33-Sheep!$R$353-Sheep!$N$248                                )&lt;=0),"WeanAlt2","")
&amp;IFERROR(IF(AND((DB$33-DB35                                                                                     )&gt;(DB$33-DC$33),(DB$33-DB35                                                                                     )&lt;=0),"Join-"    &amp;DB34,""),"")
&amp;IFERROR(IF(AND((DB$33-DB35-INDEX(Sheep!$V$358:$V$365,DB34,1))&gt;(DB$33-DC$33),(DB$33-DB35-INDEX(Sheep!$V$358:$V$365,DB34,1))&lt;=0),"Scan-"  &amp;DB34,""),"")
&amp;IFERROR(IF(AND((DB$33-DB35-150                                                                            )&gt;(DB$33-DC$33),(DB$33-DB35-150                                                                             )&lt;=0),"Birth-" &amp;DB34,""),"")
&amp;IFERROR(IF(AND((DB$33-DB35-150-Sheep!$R$351                                           )&gt;(DB$33-DC$33),(DB$33-DB35-150-Sheep!$R$351                                            )&lt;=0),"Wean-"&amp;DB34,""),"")
&amp;IFERROR(IF(AND((DB$33-DB35-150-Sheep!$R$352                                           )&gt;(DB$33-DC$33),(DB$33-DB35-150-Sheep!$R$352                                            )&lt;=0),"Alt1-"   &amp;DB34,""),"")
&amp;IFERROR(IF(AND((DB$33-DB35-150-Sheep!$R$353                                           )&gt;(DB$33-DC$33),(DB$33-DB35-150-Sheep!$R$353                                            )&lt;=0),"Alt2-"   &amp;DB34,""),"")</f>
        <v/>
      </c>
      <c r="DC36" s="274" t="str">
        <f xml:space="preserve">                    IF(AND((DC$33                                  -Sheep!$N$248                               )&gt;(DC$33-DD$33),(DC$33                                  -Sheep!$N$248                                )&lt;=0),"Born","")
&amp;                   IF(AND((DC$33-Sheep!$R$351-Sheep!$N$248                                )&gt;(DC$33-DD$33),(DC$33-Sheep!$R$351-Sheep!$N$248                                )&lt;=0),"WeanStd","")
&amp;                   IF(AND((DC$33-Sheep!$R$352-Sheep!$N$248                                )&gt;(DC$33-DD$33),(DC$33-Sheep!$R$352-Sheep!$N$248                                )&lt;=0),"WeanAlt1","")
&amp;                   IF(AND((DC$33-Sheep!$R$353-Sheep!$N$248                                )&gt;(DC$33-DD$33),(DC$33-Sheep!$R$353-Sheep!$N$248                                )&lt;=0),"WeanAlt2","")
&amp;IFERROR(IF(AND((DC$33-DC35                                                                                     )&gt;(DC$33-DD$33),(DC$33-DC35                                                                                     )&lt;=0),"Join-"    &amp;DC34,""),"")
&amp;IFERROR(IF(AND((DC$33-DC35-INDEX(Sheep!$V$358:$V$365,DC34,1))&gt;(DC$33-DD$33),(DC$33-DC35-INDEX(Sheep!$V$358:$V$365,DC34,1))&lt;=0),"Scan-"  &amp;DC34,""),"")
&amp;IFERROR(IF(AND((DC$33-DC35-150                                                                            )&gt;(DC$33-DD$33),(DC$33-DC35-150                                                                             )&lt;=0),"Birth-" &amp;DC34,""),"")
&amp;IFERROR(IF(AND((DC$33-DC35-150-Sheep!$R$351                                           )&gt;(DC$33-DD$33),(DC$33-DC35-150-Sheep!$R$351                                            )&lt;=0),"Wean-"&amp;DC34,""),"")
&amp;IFERROR(IF(AND((DC$33-DC35-150-Sheep!$R$352                                           )&gt;(DC$33-DD$33),(DC$33-DC35-150-Sheep!$R$352                                            )&lt;=0),"Alt1-"   &amp;DC34,""),"")
&amp;IFERROR(IF(AND((DC$33-DC35-150-Sheep!$R$353                                           )&gt;(DC$33-DD$33),(DC$33-DC35-150-Sheep!$R$353                                            )&lt;=0),"Alt2-"   &amp;DC34,""),"")</f>
        <v/>
      </c>
      <c r="DD36" s="274" t="str">
        <f xml:space="preserve">                    IF(AND((DD$33                                  -Sheep!$N$248                               )&gt;(DD$33-DE$33),(DD$33                                  -Sheep!$N$248                                )&lt;=0),"Born","")
&amp;                   IF(AND((DD$33-Sheep!$R$351-Sheep!$N$248                                )&gt;(DD$33-DE$33),(DD$33-Sheep!$R$351-Sheep!$N$248                                )&lt;=0),"WeanStd","")
&amp;                   IF(AND((DD$33-Sheep!$R$352-Sheep!$N$248                                )&gt;(DD$33-DE$33),(DD$33-Sheep!$R$352-Sheep!$N$248                                )&lt;=0),"WeanAlt1","")
&amp;                   IF(AND((DD$33-Sheep!$R$353-Sheep!$N$248                                )&gt;(DD$33-DE$33),(DD$33-Sheep!$R$353-Sheep!$N$248                                )&lt;=0),"WeanAlt2","")
&amp;IFERROR(IF(AND((DD$33-DD35                                                                                     )&gt;(DD$33-DE$33),(DD$33-DD35                                                                                     )&lt;=0),"Join-"    &amp;DD34,""),"")
&amp;IFERROR(IF(AND((DD$33-DD35-INDEX(Sheep!$V$358:$V$365,DD34,1))&gt;(DD$33-DE$33),(DD$33-DD35-INDEX(Sheep!$V$358:$V$365,DD34,1))&lt;=0),"Scan-"  &amp;DD34,""),"")
&amp;IFERROR(IF(AND((DD$33-DD35-150                                                                            )&gt;(DD$33-DE$33),(DD$33-DD35-150                                                                             )&lt;=0),"Birth-" &amp;DD34,""),"")
&amp;IFERROR(IF(AND((DD$33-DD35-150-Sheep!$R$351                                           )&gt;(DD$33-DE$33),(DD$33-DD35-150-Sheep!$R$351                                            )&lt;=0),"Wean-"&amp;DD34,""),"")
&amp;IFERROR(IF(AND((DD$33-DD35-150-Sheep!$R$352                                           )&gt;(DD$33-DE$33),(DD$33-DD35-150-Sheep!$R$352                                            )&lt;=0),"Alt1-"   &amp;DD34,""),"")
&amp;IFERROR(IF(AND((DD$33-DD35-150-Sheep!$R$353                                           )&gt;(DD$33-DE$33),(DD$33-DD35-150-Sheep!$R$353                                            )&lt;=0),"Alt2-"   &amp;DD34,""),"")</f>
        <v/>
      </c>
      <c r="DE36" s="274" t="str">
        <f xml:space="preserve">                    IF(AND((DE$33                                  -Sheep!$N$248                               )&gt;(DE$33-DF$33),(DE$33                                  -Sheep!$N$248                                )&lt;=0),"Born","")
&amp;                   IF(AND((DE$33-Sheep!$R$351-Sheep!$N$248                                )&gt;(DE$33-DF$33),(DE$33-Sheep!$R$351-Sheep!$N$248                                )&lt;=0),"WeanStd","")
&amp;                   IF(AND((DE$33-Sheep!$R$352-Sheep!$N$248                                )&gt;(DE$33-DF$33),(DE$33-Sheep!$R$352-Sheep!$N$248                                )&lt;=0),"WeanAlt1","")
&amp;                   IF(AND((DE$33-Sheep!$R$353-Sheep!$N$248                                )&gt;(DE$33-DF$33),(DE$33-Sheep!$R$353-Sheep!$N$248                                )&lt;=0),"WeanAlt2","")
&amp;IFERROR(IF(AND((DE$33-DE35                                                                                     )&gt;(DE$33-DF$33),(DE$33-DE35                                                                                     )&lt;=0),"Join-"    &amp;DE34,""),"")
&amp;IFERROR(IF(AND((DE$33-DE35-INDEX(Sheep!$V$358:$V$365,DE34,1))&gt;(DE$33-DF$33),(DE$33-DE35-INDEX(Sheep!$V$358:$V$365,DE34,1))&lt;=0),"Scan-"  &amp;DE34,""),"")
&amp;IFERROR(IF(AND((DE$33-DE35-150                                                                            )&gt;(DE$33-DF$33),(DE$33-DE35-150                                                                             )&lt;=0),"Birth-" &amp;DE34,""),"")
&amp;IFERROR(IF(AND((DE$33-DE35-150-Sheep!$R$351                                           )&gt;(DE$33-DF$33),(DE$33-DE35-150-Sheep!$R$351                                            )&lt;=0),"Wean-"&amp;DE34,""),"")
&amp;IFERROR(IF(AND((DE$33-DE35-150-Sheep!$R$352                                           )&gt;(DE$33-DF$33),(DE$33-DE35-150-Sheep!$R$352                                            )&lt;=0),"Alt1-"   &amp;DE34,""),"")
&amp;IFERROR(IF(AND((DE$33-DE35-150-Sheep!$R$353                                           )&gt;(DE$33-DF$33),(DE$33-DE35-150-Sheep!$R$353                                            )&lt;=0),"Alt2-"   &amp;DE34,""),"")</f>
        <v/>
      </c>
      <c r="DF36" s="274" t="str">
        <f xml:space="preserve">                    IF(AND((DF$33                                  -Sheep!$N$248                               )&gt;(DF$33-DG$33),(DF$33                                  -Sheep!$N$248                                )&lt;=0),"Born","")
&amp;                   IF(AND((DF$33-Sheep!$R$351-Sheep!$N$248                                )&gt;(DF$33-DG$33),(DF$33-Sheep!$R$351-Sheep!$N$248                                )&lt;=0),"WeanStd","")
&amp;                   IF(AND((DF$33-Sheep!$R$352-Sheep!$N$248                                )&gt;(DF$33-DG$33),(DF$33-Sheep!$R$352-Sheep!$N$248                                )&lt;=0),"WeanAlt1","")
&amp;                   IF(AND((DF$33-Sheep!$R$353-Sheep!$N$248                                )&gt;(DF$33-DG$33),(DF$33-Sheep!$R$353-Sheep!$N$248                                )&lt;=0),"WeanAlt2","")
&amp;IFERROR(IF(AND((DF$33-DF35                                                                                     )&gt;(DF$33-DG$33),(DF$33-DF35                                                                                     )&lt;=0),"Join-"    &amp;DF34,""),"")
&amp;IFERROR(IF(AND((DF$33-DF35-INDEX(Sheep!$V$358:$V$365,DF34,1))&gt;(DF$33-DG$33),(DF$33-DF35-INDEX(Sheep!$V$358:$V$365,DF34,1))&lt;=0),"Scan-"  &amp;DF34,""),"")
&amp;IFERROR(IF(AND((DF$33-DF35-150                                                                            )&gt;(DF$33-DG$33),(DF$33-DF35-150                                                                             )&lt;=0),"Birth-" &amp;DF34,""),"")
&amp;IFERROR(IF(AND((DF$33-DF35-150-Sheep!$R$351                                           )&gt;(DF$33-DG$33),(DF$33-DF35-150-Sheep!$R$351                                            )&lt;=0),"Wean-"&amp;DF34,""),"")
&amp;IFERROR(IF(AND((DF$33-DF35-150-Sheep!$R$352                                           )&gt;(DF$33-DG$33),(DF$33-DF35-150-Sheep!$R$352                                            )&lt;=0),"Alt1-"   &amp;DF34,""),"")
&amp;IFERROR(IF(AND((DF$33-DF35-150-Sheep!$R$353                                           )&gt;(DF$33-DG$33),(DF$33-DF35-150-Sheep!$R$353                                            )&lt;=0),"Alt2-"   &amp;DF34,""),"")</f>
        <v/>
      </c>
      <c r="DG36" s="274" t="str">
        <f xml:space="preserve">                    IF(AND((DG$33                                  -Sheep!$N$248                               )&gt;(DG$33-DH$33),(DG$33                                  -Sheep!$N$248                                )&lt;=0),"Born","")
&amp;                   IF(AND((DG$33-Sheep!$R$351-Sheep!$N$248                                )&gt;(DG$33-DH$33),(DG$33-Sheep!$R$351-Sheep!$N$248                                )&lt;=0),"WeanStd","")
&amp;                   IF(AND((DG$33-Sheep!$R$352-Sheep!$N$248                                )&gt;(DG$33-DH$33),(DG$33-Sheep!$R$352-Sheep!$N$248                                )&lt;=0),"WeanAlt1","")
&amp;                   IF(AND((DG$33-Sheep!$R$353-Sheep!$N$248                                )&gt;(DG$33-DH$33),(DG$33-Sheep!$R$353-Sheep!$N$248                                )&lt;=0),"WeanAlt2","")
&amp;IFERROR(IF(AND((DG$33-DG35                                                                                     )&gt;(DG$33-DH$33),(DG$33-DG35                                                                                     )&lt;=0),"Join-"    &amp;DG34,""),"")
&amp;IFERROR(IF(AND((DG$33-DG35-INDEX(Sheep!$V$358:$V$365,DG34,1))&gt;(DG$33-DH$33),(DG$33-DG35-INDEX(Sheep!$V$358:$V$365,DG34,1))&lt;=0),"Scan-"  &amp;DG34,""),"")
&amp;IFERROR(IF(AND((DG$33-DG35-150                                                                            )&gt;(DG$33-DH$33),(DG$33-DG35-150                                                                             )&lt;=0),"Birth-" &amp;DG34,""),"")
&amp;IFERROR(IF(AND((DG$33-DG35-150-Sheep!$R$351                                           )&gt;(DG$33-DH$33),(DG$33-DG35-150-Sheep!$R$351                                            )&lt;=0),"Wean-"&amp;DG34,""),"")
&amp;IFERROR(IF(AND((DG$33-DG35-150-Sheep!$R$352                                           )&gt;(DG$33-DH$33),(DG$33-DG35-150-Sheep!$R$352                                            )&lt;=0),"Alt1-"   &amp;DG34,""),"")
&amp;IFERROR(IF(AND((DG$33-DG35-150-Sheep!$R$353                                           )&gt;(DG$33-DH$33),(DG$33-DG35-150-Sheep!$R$353                                            )&lt;=0),"Alt2-"   &amp;DG34,""),"")</f>
        <v/>
      </c>
      <c r="DH36" s="274" t="str">
        <f xml:space="preserve">                    IF(AND((DH$33                                  -Sheep!$N$248                               )&gt;(DH$33-DI$33),(DH$33                                  -Sheep!$N$248                                )&lt;=0),"Born","")
&amp;                   IF(AND((DH$33-Sheep!$R$351-Sheep!$N$248                                )&gt;(DH$33-DI$33),(DH$33-Sheep!$R$351-Sheep!$N$248                                )&lt;=0),"WeanStd","")
&amp;                   IF(AND((DH$33-Sheep!$R$352-Sheep!$N$248                                )&gt;(DH$33-DI$33),(DH$33-Sheep!$R$352-Sheep!$N$248                                )&lt;=0),"WeanAlt1","")
&amp;                   IF(AND((DH$33-Sheep!$R$353-Sheep!$N$248                                )&gt;(DH$33-DI$33),(DH$33-Sheep!$R$353-Sheep!$N$248                                )&lt;=0),"WeanAlt2","")
&amp;IFERROR(IF(AND((DH$33-DH35                                                                                     )&gt;(DH$33-DI$33),(DH$33-DH35                                                                                     )&lt;=0),"Join-"    &amp;DH34,""),"")
&amp;IFERROR(IF(AND((DH$33-DH35-INDEX(Sheep!$V$358:$V$365,DH34,1))&gt;(DH$33-DI$33),(DH$33-DH35-INDEX(Sheep!$V$358:$V$365,DH34,1))&lt;=0),"Scan-"  &amp;DH34,""),"")
&amp;IFERROR(IF(AND((DH$33-DH35-150                                                                            )&gt;(DH$33-DI$33),(DH$33-DH35-150                                                                             )&lt;=0),"Birth-" &amp;DH34,""),"")
&amp;IFERROR(IF(AND((DH$33-DH35-150-Sheep!$R$351                                           )&gt;(DH$33-DI$33),(DH$33-DH35-150-Sheep!$R$351                                            )&lt;=0),"Wean-"&amp;DH34,""),"")
&amp;IFERROR(IF(AND((DH$33-DH35-150-Sheep!$R$352                                           )&gt;(DH$33-DI$33),(DH$33-DH35-150-Sheep!$R$352                                            )&lt;=0),"Alt1-"   &amp;DH34,""),"")
&amp;IFERROR(IF(AND((DH$33-DH35-150-Sheep!$R$353                                           )&gt;(DH$33-DI$33),(DH$33-DH35-150-Sheep!$R$353                                            )&lt;=0),"Alt2-"   &amp;DH34,""),"")</f>
        <v>Join-2</v>
      </c>
      <c r="DI36" s="274" t="str">
        <f xml:space="preserve">                    IF(AND((DI$33                                  -Sheep!$N$248                               )&gt;(DI$33-DJ$33),(DI$33                                  -Sheep!$N$248                                )&lt;=0),"Born","")
&amp;                   IF(AND((DI$33-Sheep!$R$351-Sheep!$N$248                                )&gt;(DI$33-DJ$33),(DI$33-Sheep!$R$351-Sheep!$N$248                                )&lt;=0),"WeanStd","")
&amp;                   IF(AND((DI$33-Sheep!$R$352-Sheep!$N$248                                )&gt;(DI$33-DJ$33),(DI$33-Sheep!$R$352-Sheep!$N$248                                )&lt;=0),"WeanAlt1","")
&amp;                   IF(AND((DI$33-Sheep!$R$353-Sheep!$N$248                                )&gt;(DI$33-DJ$33),(DI$33-Sheep!$R$353-Sheep!$N$248                                )&lt;=0),"WeanAlt2","")
&amp;IFERROR(IF(AND((DI$33-DI35                                                                                     )&gt;(DI$33-DJ$33),(DI$33-DI35                                                                                     )&lt;=0),"Join-"    &amp;DI34,""),"")
&amp;IFERROR(IF(AND((DI$33-DI35-INDEX(Sheep!$V$358:$V$365,DI34,1))&gt;(DI$33-DJ$33),(DI$33-DI35-INDEX(Sheep!$V$358:$V$365,DI34,1))&lt;=0),"Scan-"  &amp;DI34,""),"")
&amp;IFERROR(IF(AND((DI$33-DI35-150                                                                            )&gt;(DI$33-DJ$33),(DI$33-DI35-150                                                                             )&lt;=0),"Birth-" &amp;DI34,""),"")
&amp;IFERROR(IF(AND((DI$33-DI35-150-Sheep!$R$351                                           )&gt;(DI$33-DJ$33),(DI$33-DI35-150-Sheep!$R$351                                            )&lt;=0),"Wean-"&amp;DI34,""),"")
&amp;IFERROR(IF(AND((DI$33-DI35-150-Sheep!$R$352                                           )&gt;(DI$33-DJ$33),(DI$33-DI35-150-Sheep!$R$352                                            )&lt;=0),"Alt1-"   &amp;DI34,""),"")
&amp;IFERROR(IF(AND((DI$33-DI35-150-Sheep!$R$353                                           )&gt;(DI$33-DJ$33),(DI$33-DI35-150-Sheep!$R$353                                            )&lt;=0),"Alt2-"   &amp;DI34,""),"")</f>
        <v/>
      </c>
      <c r="DJ36" s="274" t="str">
        <f xml:space="preserve">                    IF(AND((DJ$33                                  -Sheep!$N$248                               )&gt;(DJ$33-DK$33),(DJ$33                                  -Sheep!$N$248                                )&lt;=0),"Born","")
&amp;                   IF(AND((DJ$33-Sheep!$R$351-Sheep!$N$248                                )&gt;(DJ$33-DK$33),(DJ$33-Sheep!$R$351-Sheep!$N$248                                )&lt;=0),"WeanStd","")
&amp;                   IF(AND((DJ$33-Sheep!$R$352-Sheep!$N$248                                )&gt;(DJ$33-DK$33),(DJ$33-Sheep!$R$352-Sheep!$N$248                                )&lt;=0),"WeanAlt1","")
&amp;                   IF(AND((DJ$33-Sheep!$R$353-Sheep!$N$248                                )&gt;(DJ$33-DK$33),(DJ$33-Sheep!$R$353-Sheep!$N$248                                )&lt;=0),"WeanAlt2","")
&amp;IFERROR(IF(AND((DJ$33-DJ35                                                                                     )&gt;(DJ$33-DK$33),(DJ$33-DJ35                                                                                     )&lt;=0),"Join-"    &amp;DJ34,""),"")
&amp;IFERROR(IF(AND((DJ$33-DJ35-INDEX(Sheep!$V$358:$V$365,DJ34,1))&gt;(DJ$33-DK$33),(DJ$33-DJ35-INDEX(Sheep!$V$358:$V$365,DJ34,1))&lt;=0),"Scan-"  &amp;DJ34,""),"")
&amp;IFERROR(IF(AND((DJ$33-DJ35-150                                                                            )&gt;(DJ$33-DK$33),(DJ$33-DJ35-150                                                                             )&lt;=0),"Birth-" &amp;DJ34,""),"")
&amp;IFERROR(IF(AND((DJ$33-DJ35-150-Sheep!$R$351                                           )&gt;(DJ$33-DK$33),(DJ$33-DJ35-150-Sheep!$R$351                                            )&lt;=0),"Wean-"&amp;DJ34,""),"")
&amp;IFERROR(IF(AND((DJ$33-DJ35-150-Sheep!$R$352                                           )&gt;(DJ$33-DK$33),(DJ$33-DJ35-150-Sheep!$R$352                                            )&lt;=0),"Alt1-"   &amp;DJ34,""),"")
&amp;IFERROR(IF(AND((DJ$33-DJ35-150-Sheep!$R$353                                           )&gt;(DJ$33-DK$33),(DJ$33-DJ35-150-Sheep!$R$353                                            )&lt;=0),"Alt2-"   &amp;DJ34,""),"")</f>
        <v/>
      </c>
      <c r="DK36" s="274" t="str">
        <f xml:space="preserve">                    IF(AND((DK$33                                  -Sheep!$N$248                               )&gt;(DK$33-DL$33),(DK$33                                  -Sheep!$N$248                                )&lt;=0),"Born","")
&amp;                   IF(AND((DK$33-Sheep!$R$351-Sheep!$N$248                                )&gt;(DK$33-DL$33),(DK$33-Sheep!$R$351-Sheep!$N$248                                )&lt;=0),"WeanStd","")
&amp;                   IF(AND((DK$33-Sheep!$R$352-Sheep!$N$248                                )&gt;(DK$33-DL$33),(DK$33-Sheep!$R$352-Sheep!$N$248                                )&lt;=0),"WeanAlt1","")
&amp;                   IF(AND((DK$33-Sheep!$R$353-Sheep!$N$248                                )&gt;(DK$33-DL$33),(DK$33-Sheep!$R$353-Sheep!$N$248                                )&lt;=0),"WeanAlt2","")
&amp;IFERROR(IF(AND((DK$33-DK35                                                                                     )&gt;(DK$33-DL$33),(DK$33-DK35                                                                                     )&lt;=0),"Join-"    &amp;DK34,""),"")
&amp;IFERROR(IF(AND((DK$33-DK35-INDEX(Sheep!$V$358:$V$365,DK34,1))&gt;(DK$33-DL$33),(DK$33-DK35-INDEX(Sheep!$V$358:$V$365,DK34,1))&lt;=0),"Scan-"  &amp;DK34,""),"")
&amp;IFERROR(IF(AND((DK$33-DK35-150                                                                            )&gt;(DK$33-DL$33),(DK$33-DK35-150                                                                             )&lt;=0),"Birth-" &amp;DK34,""),"")
&amp;IFERROR(IF(AND((DK$33-DK35-150-Sheep!$R$351                                           )&gt;(DK$33-DL$33),(DK$33-DK35-150-Sheep!$R$351                                            )&lt;=0),"Wean-"&amp;DK34,""),"")
&amp;IFERROR(IF(AND((DK$33-DK35-150-Sheep!$R$352                                           )&gt;(DK$33-DL$33),(DK$33-DK35-150-Sheep!$R$352                                            )&lt;=0),"Alt1-"   &amp;DK34,""),"")
&amp;IFERROR(IF(AND((DK$33-DK35-150-Sheep!$R$353                                           )&gt;(DK$33-DL$33),(DK$33-DK35-150-Sheep!$R$353                                            )&lt;=0),"Alt2-"   &amp;DK34,""),"")</f>
        <v/>
      </c>
      <c r="DL36" s="274" t="str">
        <f xml:space="preserve">                    IF(AND((DL$33                                  -Sheep!$N$248                               )&gt;(DL$33-DM$33),(DL$33                                  -Sheep!$N$248                                )&lt;=0),"Born","")
&amp;                   IF(AND((DL$33-Sheep!$R$351-Sheep!$N$248                                )&gt;(DL$33-DM$33),(DL$33-Sheep!$R$351-Sheep!$N$248                                )&lt;=0),"WeanStd","")
&amp;                   IF(AND((DL$33-Sheep!$R$352-Sheep!$N$248                                )&gt;(DL$33-DM$33),(DL$33-Sheep!$R$352-Sheep!$N$248                                )&lt;=0),"WeanAlt1","")
&amp;                   IF(AND((DL$33-Sheep!$R$353-Sheep!$N$248                                )&gt;(DL$33-DM$33),(DL$33-Sheep!$R$353-Sheep!$N$248                                )&lt;=0),"WeanAlt2","")
&amp;IFERROR(IF(AND((DL$33-DL35                                                                                     )&gt;(DL$33-DM$33),(DL$33-DL35                                                                                     )&lt;=0),"Join-"    &amp;DL34,""),"")
&amp;IFERROR(IF(AND((DL$33-DL35-INDEX(Sheep!$V$358:$V$365,DL34,1))&gt;(DL$33-DM$33),(DL$33-DL35-INDEX(Sheep!$V$358:$V$365,DL34,1))&lt;=0),"Scan-"  &amp;DL34,""),"")
&amp;IFERROR(IF(AND((DL$33-DL35-150                                                                            )&gt;(DL$33-DM$33),(DL$33-DL35-150                                                                             )&lt;=0),"Birth-" &amp;DL34,""),"")
&amp;IFERROR(IF(AND((DL$33-DL35-150-Sheep!$R$351                                           )&gt;(DL$33-DM$33),(DL$33-DL35-150-Sheep!$R$351                                            )&lt;=0),"Wean-"&amp;DL34,""),"")
&amp;IFERROR(IF(AND((DL$33-DL35-150-Sheep!$R$352                                           )&gt;(DL$33-DM$33),(DL$33-DL35-150-Sheep!$R$352                                            )&lt;=0),"Alt1-"   &amp;DL34,""),"")
&amp;IFERROR(IF(AND((DL$33-DL35-150-Sheep!$R$353                                           )&gt;(DL$33-DM$33),(DL$33-DL35-150-Sheep!$R$353                                            )&lt;=0),"Alt2-"   &amp;DL34,""),"")</f>
        <v/>
      </c>
      <c r="DM36" s="274" t="str">
        <f xml:space="preserve">                    IF(AND((DM$33                                  -Sheep!$N$248                               )&gt;(DM$33-DN$33),(DM$33                                  -Sheep!$N$248                                )&lt;=0),"Born","")
&amp;                   IF(AND((DM$33-Sheep!$R$351-Sheep!$N$248                                )&gt;(DM$33-DN$33),(DM$33-Sheep!$R$351-Sheep!$N$248                                )&lt;=0),"WeanStd","")
&amp;                   IF(AND((DM$33-Sheep!$R$352-Sheep!$N$248                                )&gt;(DM$33-DN$33),(DM$33-Sheep!$R$352-Sheep!$N$248                                )&lt;=0),"WeanAlt1","")
&amp;                   IF(AND((DM$33-Sheep!$R$353-Sheep!$N$248                                )&gt;(DM$33-DN$33),(DM$33-Sheep!$R$353-Sheep!$N$248                                )&lt;=0),"WeanAlt2","")
&amp;IFERROR(IF(AND((DM$33-DM35                                                                                     )&gt;(DM$33-DN$33),(DM$33-DM35                                                                                     )&lt;=0),"Join-"    &amp;DM34,""),"")
&amp;IFERROR(IF(AND((DM$33-DM35-INDEX(Sheep!$V$358:$V$365,DM34,1))&gt;(DM$33-DN$33),(DM$33-DM35-INDEX(Sheep!$V$358:$V$365,DM34,1))&lt;=0),"Scan-"  &amp;DM34,""),"")
&amp;IFERROR(IF(AND((DM$33-DM35-150                                                                            )&gt;(DM$33-DN$33),(DM$33-DM35-150                                                                             )&lt;=0),"Birth-" &amp;DM34,""),"")
&amp;IFERROR(IF(AND((DM$33-DM35-150-Sheep!$R$351                                           )&gt;(DM$33-DN$33),(DM$33-DM35-150-Sheep!$R$351                                            )&lt;=0),"Wean-"&amp;DM34,""),"")
&amp;IFERROR(IF(AND((DM$33-DM35-150-Sheep!$R$352                                           )&gt;(DM$33-DN$33),(DM$33-DM35-150-Sheep!$R$352                                            )&lt;=0),"Alt1-"   &amp;DM34,""),"")
&amp;IFERROR(IF(AND((DM$33-DM35-150-Sheep!$R$353                                           )&gt;(DM$33-DN$33),(DM$33-DM35-150-Sheep!$R$353                                            )&lt;=0),"Alt2-"   &amp;DM34,""),"")</f>
        <v/>
      </c>
      <c r="DN36" s="274" t="str">
        <f xml:space="preserve">                    IF(AND((DN$33                                  -Sheep!$N$248                               )&gt;(DN$33-DO$33),(DN$33                                  -Sheep!$N$248                                )&lt;=0),"Born","")
&amp;                   IF(AND((DN$33-Sheep!$R$351-Sheep!$N$248                                )&gt;(DN$33-DO$33),(DN$33-Sheep!$R$351-Sheep!$N$248                                )&lt;=0),"WeanStd","")
&amp;                   IF(AND((DN$33-Sheep!$R$352-Sheep!$N$248                                )&gt;(DN$33-DO$33),(DN$33-Sheep!$R$352-Sheep!$N$248                                )&lt;=0),"WeanAlt1","")
&amp;                   IF(AND((DN$33-Sheep!$R$353-Sheep!$N$248                                )&gt;(DN$33-DO$33),(DN$33-Sheep!$R$353-Sheep!$N$248                                )&lt;=0),"WeanAlt2","")
&amp;IFERROR(IF(AND((DN$33-DN35                                                                                     )&gt;(DN$33-DO$33),(DN$33-DN35                                                                                     )&lt;=0),"Join-"    &amp;DN34,""),"")
&amp;IFERROR(IF(AND((DN$33-DN35-INDEX(Sheep!$V$358:$V$365,DN34,1))&gt;(DN$33-DO$33),(DN$33-DN35-INDEX(Sheep!$V$358:$V$365,DN34,1))&lt;=0),"Scan-"  &amp;DN34,""),"")
&amp;IFERROR(IF(AND((DN$33-DN35-150                                                                            )&gt;(DN$33-DO$33),(DN$33-DN35-150                                                                             )&lt;=0),"Birth-" &amp;DN34,""),"")
&amp;IFERROR(IF(AND((DN$33-DN35-150-Sheep!$R$351                                           )&gt;(DN$33-DO$33),(DN$33-DN35-150-Sheep!$R$351                                            )&lt;=0),"Wean-"&amp;DN34,""),"")
&amp;IFERROR(IF(AND((DN$33-DN35-150-Sheep!$R$352                                           )&gt;(DN$33-DO$33),(DN$33-DN35-150-Sheep!$R$352                                            )&lt;=0),"Alt1-"   &amp;DN34,""),"")
&amp;IFERROR(IF(AND((DN$33-DN35-150-Sheep!$R$353                                           )&gt;(DN$33-DO$33),(DN$33-DN35-150-Sheep!$R$353                                            )&lt;=0),"Alt2-"   &amp;DN34,""),"")</f>
        <v/>
      </c>
      <c r="DO36" s="274" t="str">
        <f xml:space="preserve">                    IF(AND((DO$33                                  -Sheep!$N$248                               )&gt;(DO$33-DP$33),(DO$33                                  -Sheep!$N$248                                )&lt;=0),"Born","")
&amp;                   IF(AND((DO$33-Sheep!$R$351-Sheep!$N$248                                )&gt;(DO$33-DP$33),(DO$33-Sheep!$R$351-Sheep!$N$248                                )&lt;=0),"WeanStd","")
&amp;                   IF(AND((DO$33-Sheep!$R$352-Sheep!$N$248                                )&gt;(DO$33-DP$33),(DO$33-Sheep!$R$352-Sheep!$N$248                                )&lt;=0),"WeanAlt1","")
&amp;                   IF(AND((DO$33-Sheep!$R$353-Sheep!$N$248                                )&gt;(DO$33-DP$33),(DO$33-Sheep!$R$353-Sheep!$N$248                                )&lt;=0),"WeanAlt2","")
&amp;IFERROR(IF(AND((DO$33-DO35                                                                                     )&gt;(DO$33-DP$33),(DO$33-DO35                                                                                     )&lt;=0),"Join-"    &amp;DO34,""),"")
&amp;IFERROR(IF(AND((DO$33-DO35-INDEX(Sheep!$V$358:$V$365,DO34,1))&gt;(DO$33-DP$33),(DO$33-DO35-INDEX(Sheep!$V$358:$V$365,DO34,1))&lt;=0),"Scan-"  &amp;DO34,""),"")
&amp;IFERROR(IF(AND((DO$33-DO35-150                                                                            )&gt;(DO$33-DP$33),(DO$33-DO35-150                                                                             )&lt;=0),"Birth-" &amp;DO34,""),"")
&amp;IFERROR(IF(AND((DO$33-DO35-150-Sheep!$R$351                                           )&gt;(DO$33-DP$33),(DO$33-DO35-150-Sheep!$R$351                                            )&lt;=0),"Wean-"&amp;DO34,""),"")
&amp;IFERROR(IF(AND((DO$33-DO35-150-Sheep!$R$352                                           )&gt;(DO$33-DP$33),(DO$33-DO35-150-Sheep!$R$352                                            )&lt;=0),"Alt1-"   &amp;DO34,""),"")
&amp;IFERROR(IF(AND((DO$33-DO35-150-Sheep!$R$353                                           )&gt;(DO$33-DP$33),(DO$33-DO35-150-Sheep!$R$353                                            )&lt;=0),"Alt2-"   &amp;DO34,""),"")</f>
        <v/>
      </c>
      <c r="DP36" s="274" t="str">
        <f xml:space="preserve">                    IF(AND((DP$33                                  -Sheep!$N$248                               )&gt;(DP$33-DQ$33),(DP$33                                  -Sheep!$N$248                                )&lt;=0),"Born","")
&amp;                   IF(AND((DP$33-Sheep!$R$351-Sheep!$N$248                                )&gt;(DP$33-DQ$33),(DP$33-Sheep!$R$351-Sheep!$N$248                                )&lt;=0),"WeanStd","")
&amp;                   IF(AND((DP$33-Sheep!$R$352-Sheep!$N$248                                )&gt;(DP$33-DQ$33),(DP$33-Sheep!$R$352-Sheep!$N$248                                )&lt;=0),"WeanAlt1","")
&amp;                   IF(AND((DP$33-Sheep!$R$353-Sheep!$N$248                                )&gt;(DP$33-DQ$33),(DP$33-Sheep!$R$353-Sheep!$N$248                                )&lt;=0),"WeanAlt2","")
&amp;IFERROR(IF(AND((DP$33-DP35                                                                                     )&gt;(DP$33-DQ$33),(DP$33-DP35                                                                                     )&lt;=0),"Join-"    &amp;DP34,""),"")
&amp;IFERROR(IF(AND((DP$33-DP35-INDEX(Sheep!$V$358:$V$365,DP34,1))&gt;(DP$33-DQ$33),(DP$33-DP35-INDEX(Sheep!$V$358:$V$365,DP34,1))&lt;=0),"Scan-"  &amp;DP34,""),"")
&amp;IFERROR(IF(AND((DP$33-DP35-150                                                                            )&gt;(DP$33-DQ$33),(DP$33-DP35-150                                                                             )&lt;=0),"Birth-" &amp;DP34,""),"")
&amp;IFERROR(IF(AND((DP$33-DP35-150-Sheep!$R$351                                           )&gt;(DP$33-DQ$33),(DP$33-DP35-150-Sheep!$R$351                                            )&lt;=0),"Wean-"&amp;DP34,""),"")
&amp;IFERROR(IF(AND((DP$33-DP35-150-Sheep!$R$352                                           )&gt;(DP$33-DQ$33),(DP$33-DP35-150-Sheep!$R$352                                            )&lt;=0),"Alt1-"   &amp;DP34,""),"")
&amp;IFERROR(IF(AND((DP$33-DP35-150-Sheep!$R$353                                           )&gt;(DP$33-DQ$33),(DP$33-DP35-150-Sheep!$R$353                                            )&lt;=0),"Alt2-"   &amp;DP34,""),"")</f>
        <v/>
      </c>
      <c r="DQ36" s="274" t="str">
        <f xml:space="preserve">                    IF(AND((DQ$33                                  -Sheep!$N$248                               )&gt;(DQ$33-DR$33),(DQ$33                                  -Sheep!$N$248                                )&lt;=0),"Born","")
&amp;                   IF(AND((DQ$33-Sheep!$R$351-Sheep!$N$248                                )&gt;(DQ$33-DR$33),(DQ$33-Sheep!$R$351-Sheep!$N$248                                )&lt;=0),"WeanStd","")
&amp;                   IF(AND((DQ$33-Sheep!$R$352-Sheep!$N$248                                )&gt;(DQ$33-DR$33),(DQ$33-Sheep!$R$352-Sheep!$N$248                                )&lt;=0),"WeanAlt1","")
&amp;                   IF(AND((DQ$33-Sheep!$R$353-Sheep!$N$248                                )&gt;(DQ$33-DR$33),(DQ$33-Sheep!$R$353-Sheep!$N$248                                )&lt;=0),"WeanAlt2","")
&amp;IFERROR(IF(AND((DQ$33-DQ35                                                                                     )&gt;(DQ$33-DR$33),(DQ$33-DQ35                                                                                     )&lt;=0),"Join-"    &amp;DQ34,""),"")
&amp;IFERROR(IF(AND((DQ$33-DQ35-INDEX(Sheep!$V$358:$V$365,DQ34,1))&gt;(DQ$33-DR$33),(DQ$33-DQ35-INDEX(Sheep!$V$358:$V$365,DQ34,1))&lt;=0),"Scan-"  &amp;DQ34,""),"")
&amp;IFERROR(IF(AND((DQ$33-DQ35-150                                                                            )&gt;(DQ$33-DR$33),(DQ$33-DQ35-150                                                                             )&lt;=0),"Birth-" &amp;DQ34,""),"")
&amp;IFERROR(IF(AND((DQ$33-DQ35-150-Sheep!$R$351                                           )&gt;(DQ$33-DR$33),(DQ$33-DQ35-150-Sheep!$R$351                                            )&lt;=0),"Wean-"&amp;DQ34,""),"")
&amp;IFERROR(IF(AND((DQ$33-DQ35-150-Sheep!$R$352                                           )&gt;(DQ$33-DR$33),(DQ$33-DQ35-150-Sheep!$R$352                                            )&lt;=0),"Alt1-"   &amp;DQ34,""),"")
&amp;IFERROR(IF(AND((DQ$33-DQ35-150-Sheep!$R$353                                           )&gt;(DQ$33-DR$33),(DQ$33-DQ35-150-Sheep!$R$353                                            )&lt;=0),"Alt2-"   &amp;DQ34,""),"")</f>
        <v/>
      </c>
      <c r="DR36" s="274" t="str">
        <f xml:space="preserve">                    IF(AND((DR$33                                  -Sheep!$N$248                               )&gt;(DR$33-DS$33),(DR$33                                  -Sheep!$N$248                                )&lt;=0),"Born","")
&amp;                   IF(AND((DR$33-Sheep!$R$351-Sheep!$N$248                                )&gt;(DR$33-DS$33),(DR$33-Sheep!$R$351-Sheep!$N$248                                )&lt;=0),"WeanStd","")
&amp;                   IF(AND((DR$33-Sheep!$R$352-Sheep!$N$248                                )&gt;(DR$33-DS$33),(DR$33-Sheep!$R$352-Sheep!$N$248                                )&lt;=0),"WeanAlt1","")
&amp;                   IF(AND((DR$33-Sheep!$R$353-Sheep!$N$248                                )&gt;(DR$33-DS$33),(DR$33-Sheep!$R$353-Sheep!$N$248                                )&lt;=0),"WeanAlt2","")
&amp;IFERROR(IF(AND((DR$33-DR35                                                                                     )&gt;(DR$33-DS$33),(DR$33-DR35                                                                                     )&lt;=0),"Join-"    &amp;DR34,""),"")
&amp;IFERROR(IF(AND((DR$33-DR35-INDEX(Sheep!$V$358:$V$365,DR34,1))&gt;(DR$33-DS$33),(DR$33-DR35-INDEX(Sheep!$V$358:$V$365,DR34,1))&lt;=0),"Scan-"  &amp;DR34,""),"")
&amp;IFERROR(IF(AND((DR$33-DR35-150                                                                            )&gt;(DR$33-DS$33),(DR$33-DR35-150                                                                             )&lt;=0),"Birth-" &amp;DR34,""),"")
&amp;IFERROR(IF(AND((DR$33-DR35-150-Sheep!$R$351                                           )&gt;(DR$33-DS$33),(DR$33-DR35-150-Sheep!$R$351                                            )&lt;=0),"Wean-"&amp;DR34,""),"")
&amp;IFERROR(IF(AND((DR$33-DR35-150-Sheep!$R$352                                           )&gt;(DR$33-DS$33),(DR$33-DR35-150-Sheep!$R$352                                            )&lt;=0),"Alt1-"   &amp;DR34,""),"")
&amp;IFERROR(IF(AND((DR$33-DR35-150-Sheep!$R$353                                           )&gt;(DR$33-DS$33),(DR$33-DR35-150-Sheep!$R$353                                            )&lt;=0),"Alt2-"   &amp;DR34,""),"")</f>
        <v>Scan-2</v>
      </c>
      <c r="DS36" s="274" t="str">
        <f xml:space="preserve">                    IF(AND((DS$33                                  -Sheep!$N$248                               )&gt;(DS$33-DT$33),(DS$33                                  -Sheep!$N$248                                )&lt;=0),"Born","")
&amp;                   IF(AND((DS$33-Sheep!$R$351-Sheep!$N$248                                )&gt;(DS$33-DT$33),(DS$33-Sheep!$R$351-Sheep!$N$248                                )&lt;=0),"WeanStd","")
&amp;                   IF(AND((DS$33-Sheep!$R$352-Sheep!$N$248                                )&gt;(DS$33-DT$33),(DS$33-Sheep!$R$352-Sheep!$N$248                                )&lt;=0),"WeanAlt1","")
&amp;                   IF(AND((DS$33-Sheep!$R$353-Sheep!$N$248                                )&gt;(DS$33-DT$33),(DS$33-Sheep!$R$353-Sheep!$N$248                                )&lt;=0),"WeanAlt2","")
&amp;IFERROR(IF(AND((DS$33-DS35                                                                                     )&gt;(DS$33-DT$33),(DS$33-DS35                                                                                     )&lt;=0),"Join-"    &amp;DS34,""),"")
&amp;IFERROR(IF(AND((DS$33-DS35-INDEX(Sheep!$V$358:$V$365,DS34,1))&gt;(DS$33-DT$33),(DS$33-DS35-INDEX(Sheep!$V$358:$V$365,DS34,1))&lt;=0),"Scan-"  &amp;DS34,""),"")
&amp;IFERROR(IF(AND((DS$33-DS35-150                                                                            )&gt;(DS$33-DT$33),(DS$33-DS35-150                                                                             )&lt;=0),"Birth-" &amp;DS34,""),"")
&amp;IFERROR(IF(AND((DS$33-DS35-150-Sheep!$R$351                                           )&gt;(DS$33-DT$33),(DS$33-DS35-150-Sheep!$R$351                                            )&lt;=0),"Wean-"&amp;DS34,""),"")
&amp;IFERROR(IF(AND((DS$33-DS35-150-Sheep!$R$352                                           )&gt;(DS$33-DT$33),(DS$33-DS35-150-Sheep!$R$352                                            )&lt;=0),"Alt1-"   &amp;DS34,""),"")
&amp;IFERROR(IF(AND((DS$33-DS35-150-Sheep!$R$353                                           )&gt;(DS$33-DT$33),(DS$33-DS35-150-Sheep!$R$353                                            )&lt;=0),"Alt2-"   &amp;DS34,""),"")</f>
        <v/>
      </c>
      <c r="DT36" s="274" t="str">
        <f xml:space="preserve">                    IF(AND((DT$33                                  -Sheep!$N$248                               )&gt;(DT$33-DU$33),(DT$33                                  -Sheep!$N$248                                )&lt;=0),"Born","")
&amp;                   IF(AND((DT$33-Sheep!$R$351-Sheep!$N$248                                )&gt;(DT$33-DU$33),(DT$33-Sheep!$R$351-Sheep!$N$248                                )&lt;=0),"WeanStd","")
&amp;                   IF(AND((DT$33-Sheep!$R$352-Sheep!$N$248                                )&gt;(DT$33-DU$33),(DT$33-Sheep!$R$352-Sheep!$N$248                                )&lt;=0),"WeanAlt1","")
&amp;                   IF(AND((DT$33-Sheep!$R$353-Sheep!$N$248                                )&gt;(DT$33-DU$33),(DT$33-Sheep!$R$353-Sheep!$N$248                                )&lt;=0),"WeanAlt2","")
&amp;IFERROR(IF(AND((DT$33-DT35                                                                                     )&gt;(DT$33-DU$33),(DT$33-DT35                                                                                     )&lt;=0),"Join-"    &amp;DT34,""),"")
&amp;IFERROR(IF(AND((DT$33-DT35-INDEX(Sheep!$V$358:$V$365,DT34,1))&gt;(DT$33-DU$33),(DT$33-DT35-INDEX(Sheep!$V$358:$V$365,DT34,1))&lt;=0),"Scan-"  &amp;DT34,""),"")
&amp;IFERROR(IF(AND((DT$33-DT35-150                                                                            )&gt;(DT$33-DU$33),(DT$33-DT35-150                                                                             )&lt;=0),"Birth-" &amp;DT34,""),"")
&amp;IFERROR(IF(AND((DT$33-DT35-150-Sheep!$R$351                                           )&gt;(DT$33-DU$33),(DT$33-DT35-150-Sheep!$R$351                                            )&lt;=0),"Wean-"&amp;DT34,""),"")
&amp;IFERROR(IF(AND((DT$33-DT35-150-Sheep!$R$352                                           )&gt;(DT$33-DU$33),(DT$33-DT35-150-Sheep!$R$352                                            )&lt;=0),"Alt1-"   &amp;DT34,""),"")
&amp;IFERROR(IF(AND((DT$33-DT35-150-Sheep!$R$353                                           )&gt;(DT$33-DU$33),(DT$33-DT35-150-Sheep!$R$353                                            )&lt;=0),"Alt2-"   &amp;DT34,""),"")</f>
        <v/>
      </c>
      <c r="DU36" s="274" t="str">
        <f xml:space="preserve">                    IF(AND((DU$33                                  -Sheep!$N$248                               )&gt;(DU$33-DV$33),(DU$33                                  -Sheep!$N$248                                )&lt;=0),"Born","")
&amp;                   IF(AND((DU$33-Sheep!$R$351-Sheep!$N$248                                )&gt;(DU$33-DV$33),(DU$33-Sheep!$R$351-Sheep!$N$248                                )&lt;=0),"WeanStd","")
&amp;                   IF(AND((DU$33-Sheep!$R$352-Sheep!$N$248                                )&gt;(DU$33-DV$33),(DU$33-Sheep!$R$352-Sheep!$N$248                                )&lt;=0),"WeanAlt1","")
&amp;                   IF(AND((DU$33-Sheep!$R$353-Sheep!$N$248                                )&gt;(DU$33-DV$33),(DU$33-Sheep!$R$353-Sheep!$N$248                                )&lt;=0),"WeanAlt2","")
&amp;IFERROR(IF(AND((DU$33-DU35                                                                                     )&gt;(DU$33-DV$33),(DU$33-DU35                                                                                     )&lt;=0),"Join-"    &amp;DU34,""),"")
&amp;IFERROR(IF(AND((DU$33-DU35-INDEX(Sheep!$V$358:$V$365,DU34,1))&gt;(DU$33-DV$33),(DU$33-DU35-INDEX(Sheep!$V$358:$V$365,DU34,1))&lt;=0),"Scan-"  &amp;DU34,""),"")
&amp;IFERROR(IF(AND((DU$33-DU35-150                                                                            )&gt;(DU$33-DV$33),(DU$33-DU35-150                                                                             )&lt;=0),"Birth-" &amp;DU34,""),"")
&amp;IFERROR(IF(AND((DU$33-DU35-150-Sheep!$R$351                                           )&gt;(DU$33-DV$33),(DU$33-DU35-150-Sheep!$R$351                                            )&lt;=0),"Wean-"&amp;DU34,""),"")
&amp;IFERROR(IF(AND((DU$33-DU35-150-Sheep!$R$352                                           )&gt;(DU$33-DV$33),(DU$33-DU35-150-Sheep!$R$352                                            )&lt;=0),"Alt1-"   &amp;DU34,""),"")
&amp;IFERROR(IF(AND((DU$33-DU35-150-Sheep!$R$353                                           )&gt;(DU$33-DV$33),(DU$33-DU35-150-Sheep!$R$353                                            )&lt;=0),"Alt2-"   &amp;DU34,""),"")</f>
        <v/>
      </c>
      <c r="DV36" s="274" t="str">
        <f xml:space="preserve">                    IF(AND((DV$33                                  -Sheep!$N$248                               )&gt;(DV$33-DW$33),(DV$33                                  -Sheep!$N$248                                )&lt;=0),"Born","")
&amp;                   IF(AND((DV$33-Sheep!$R$351-Sheep!$N$248                                )&gt;(DV$33-DW$33),(DV$33-Sheep!$R$351-Sheep!$N$248                                )&lt;=0),"WeanStd","")
&amp;                   IF(AND((DV$33-Sheep!$R$352-Sheep!$N$248                                )&gt;(DV$33-DW$33),(DV$33-Sheep!$R$352-Sheep!$N$248                                )&lt;=0),"WeanAlt1","")
&amp;                   IF(AND((DV$33-Sheep!$R$353-Sheep!$N$248                                )&gt;(DV$33-DW$33),(DV$33-Sheep!$R$353-Sheep!$N$248                                )&lt;=0),"WeanAlt2","")
&amp;IFERROR(IF(AND((DV$33-DV35                                                                                     )&gt;(DV$33-DW$33),(DV$33-DV35                                                                                     )&lt;=0),"Join-"    &amp;DV34,""),"")
&amp;IFERROR(IF(AND((DV$33-DV35-INDEX(Sheep!$V$358:$V$365,DV34,1))&gt;(DV$33-DW$33),(DV$33-DV35-INDEX(Sheep!$V$358:$V$365,DV34,1))&lt;=0),"Scan-"  &amp;DV34,""),"")
&amp;IFERROR(IF(AND((DV$33-DV35-150                                                                            )&gt;(DV$33-DW$33),(DV$33-DV35-150                                                                             )&lt;=0),"Birth-" &amp;DV34,""),"")
&amp;IFERROR(IF(AND((DV$33-DV35-150-Sheep!$R$351                                           )&gt;(DV$33-DW$33),(DV$33-DV35-150-Sheep!$R$351                                            )&lt;=0),"Wean-"&amp;DV34,""),"")
&amp;IFERROR(IF(AND((DV$33-DV35-150-Sheep!$R$352                                           )&gt;(DV$33-DW$33),(DV$33-DV35-150-Sheep!$R$352                                            )&lt;=0),"Alt1-"   &amp;DV34,""),"")
&amp;IFERROR(IF(AND((DV$33-DV35-150-Sheep!$R$353                                           )&gt;(DV$33-DW$33),(DV$33-DV35-150-Sheep!$R$353                                            )&lt;=0),"Alt2-"   &amp;DV34,""),"")</f>
        <v/>
      </c>
      <c r="DW36" s="274" t="str">
        <f xml:space="preserve">                    IF(AND((DW$33                                  -Sheep!$N$248                               )&gt;(DW$33-DX$33),(DW$33                                  -Sheep!$N$248                                )&lt;=0),"Born","")
&amp;                   IF(AND((DW$33-Sheep!$R$351-Sheep!$N$248                                )&gt;(DW$33-DX$33),(DW$33-Sheep!$R$351-Sheep!$N$248                                )&lt;=0),"WeanStd","")
&amp;                   IF(AND((DW$33-Sheep!$R$352-Sheep!$N$248                                )&gt;(DW$33-DX$33),(DW$33-Sheep!$R$352-Sheep!$N$248                                )&lt;=0),"WeanAlt1","")
&amp;                   IF(AND((DW$33-Sheep!$R$353-Sheep!$N$248                                )&gt;(DW$33-DX$33),(DW$33-Sheep!$R$353-Sheep!$N$248                                )&lt;=0),"WeanAlt2","")
&amp;IFERROR(IF(AND((DW$33-DW35                                                                                     )&gt;(DW$33-DX$33),(DW$33-DW35                                                                                     )&lt;=0),"Join-"    &amp;DW34,""),"")
&amp;IFERROR(IF(AND((DW$33-DW35-INDEX(Sheep!$V$358:$V$365,DW34,1))&gt;(DW$33-DX$33),(DW$33-DW35-INDEX(Sheep!$V$358:$V$365,DW34,1))&lt;=0),"Scan-"  &amp;DW34,""),"")
&amp;IFERROR(IF(AND((DW$33-DW35-150                                                                            )&gt;(DW$33-DX$33),(DW$33-DW35-150                                                                             )&lt;=0),"Birth-" &amp;DW34,""),"")
&amp;IFERROR(IF(AND((DW$33-DW35-150-Sheep!$R$351                                           )&gt;(DW$33-DX$33),(DW$33-DW35-150-Sheep!$R$351                                            )&lt;=0),"Wean-"&amp;DW34,""),"")
&amp;IFERROR(IF(AND((DW$33-DW35-150-Sheep!$R$352                                           )&gt;(DW$33-DX$33),(DW$33-DW35-150-Sheep!$R$352                                            )&lt;=0),"Alt1-"   &amp;DW34,""),"")
&amp;IFERROR(IF(AND((DW$33-DW35-150-Sheep!$R$353                                           )&gt;(DW$33-DX$33),(DW$33-DW35-150-Sheep!$R$353                                            )&lt;=0),"Alt2-"   &amp;DW34,""),"")</f>
        <v/>
      </c>
      <c r="DX36" s="274" t="str">
        <f xml:space="preserve">                    IF(AND((DX$33                                  -Sheep!$N$248                               )&gt;(DX$33-DY$33),(DX$33                                  -Sheep!$N$248                                )&lt;=0),"Born","")
&amp;                   IF(AND((DX$33-Sheep!$R$351-Sheep!$N$248                                )&gt;(DX$33-DY$33),(DX$33-Sheep!$R$351-Sheep!$N$248                                )&lt;=0),"WeanStd","")
&amp;                   IF(AND((DX$33-Sheep!$R$352-Sheep!$N$248                                )&gt;(DX$33-DY$33),(DX$33-Sheep!$R$352-Sheep!$N$248                                )&lt;=0),"WeanAlt1","")
&amp;                   IF(AND((DX$33-Sheep!$R$353-Sheep!$N$248                                )&gt;(DX$33-DY$33),(DX$33-Sheep!$R$353-Sheep!$N$248                                )&lt;=0),"WeanAlt2","")
&amp;IFERROR(IF(AND((DX$33-DX35                                                                                     )&gt;(DX$33-DY$33),(DX$33-DX35                                                                                     )&lt;=0),"Join-"    &amp;DX34,""),"")
&amp;IFERROR(IF(AND((DX$33-DX35-INDEX(Sheep!$V$358:$V$365,DX34,1))&gt;(DX$33-DY$33),(DX$33-DX35-INDEX(Sheep!$V$358:$V$365,DX34,1))&lt;=0),"Scan-"  &amp;DX34,""),"")
&amp;IFERROR(IF(AND((DX$33-DX35-150                                                                            )&gt;(DX$33-DY$33),(DX$33-DX35-150                                                                             )&lt;=0),"Birth-" &amp;DX34,""),"")
&amp;IFERROR(IF(AND((DX$33-DX35-150-Sheep!$R$351                                           )&gt;(DX$33-DY$33),(DX$33-DX35-150-Sheep!$R$351                                            )&lt;=0),"Wean-"&amp;DX34,""),"")
&amp;IFERROR(IF(AND((DX$33-DX35-150-Sheep!$R$352                                           )&gt;(DX$33-DY$33),(DX$33-DX35-150-Sheep!$R$352                                            )&lt;=0),"Alt1-"   &amp;DX34,""),"")
&amp;IFERROR(IF(AND((DX$33-DX35-150-Sheep!$R$353                                           )&gt;(DX$33-DY$33),(DX$33-DX35-150-Sheep!$R$353                                            )&lt;=0),"Alt2-"   &amp;DX34,""),"")</f>
        <v/>
      </c>
      <c r="DY36" s="274" t="str">
        <f xml:space="preserve">                    IF(AND((DY$33                                  -Sheep!$N$248                               )&gt;(DY$33-DZ$33),(DY$33                                  -Sheep!$N$248                                )&lt;=0),"Born","")
&amp;                   IF(AND((DY$33-Sheep!$R$351-Sheep!$N$248                                )&gt;(DY$33-DZ$33),(DY$33-Sheep!$R$351-Sheep!$N$248                                )&lt;=0),"WeanStd","")
&amp;                   IF(AND((DY$33-Sheep!$R$352-Sheep!$N$248                                )&gt;(DY$33-DZ$33),(DY$33-Sheep!$R$352-Sheep!$N$248                                )&lt;=0),"WeanAlt1","")
&amp;                   IF(AND((DY$33-Sheep!$R$353-Sheep!$N$248                                )&gt;(DY$33-DZ$33),(DY$33-Sheep!$R$353-Sheep!$N$248                                )&lt;=0),"WeanAlt2","")
&amp;IFERROR(IF(AND((DY$33-DY35                                                                                     )&gt;(DY$33-DZ$33),(DY$33-DY35                                                                                     )&lt;=0),"Join-"    &amp;DY34,""),"")
&amp;IFERROR(IF(AND((DY$33-DY35-INDEX(Sheep!$V$358:$V$365,DY34,1))&gt;(DY$33-DZ$33),(DY$33-DY35-INDEX(Sheep!$V$358:$V$365,DY34,1))&lt;=0),"Scan-"  &amp;DY34,""),"")
&amp;IFERROR(IF(AND((DY$33-DY35-150                                                                            )&gt;(DY$33-DZ$33),(DY$33-DY35-150                                                                             )&lt;=0),"Birth-" &amp;DY34,""),"")
&amp;IFERROR(IF(AND((DY$33-DY35-150-Sheep!$R$351                                           )&gt;(DY$33-DZ$33),(DY$33-DY35-150-Sheep!$R$351                                            )&lt;=0),"Wean-"&amp;DY34,""),"")
&amp;IFERROR(IF(AND((DY$33-DY35-150-Sheep!$R$352                                           )&gt;(DY$33-DZ$33),(DY$33-DY35-150-Sheep!$R$352                                            )&lt;=0),"Alt1-"   &amp;DY34,""),"")
&amp;IFERROR(IF(AND((DY$33-DY35-150-Sheep!$R$353                                           )&gt;(DY$33-DZ$33),(DY$33-DY35-150-Sheep!$R$353                                            )&lt;=0),"Alt2-"   &amp;DY34,""),"")</f>
        <v/>
      </c>
      <c r="DZ36" s="274" t="str">
        <f xml:space="preserve">                    IF(AND((DZ$33                                  -Sheep!$N$248                               )&gt;(DZ$33-EA$33),(DZ$33                                  -Sheep!$N$248                                )&lt;=0),"Born","")
&amp;                   IF(AND((DZ$33-Sheep!$R$351-Sheep!$N$248                                )&gt;(DZ$33-EA$33),(DZ$33-Sheep!$R$351-Sheep!$N$248                                )&lt;=0),"WeanStd","")
&amp;                   IF(AND((DZ$33-Sheep!$R$352-Sheep!$N$248                                )&gt;(DZ$33-EA$33),(DZ$33-Sheep!$R$352-Sheep!$N$248                                )&lt;=0),"WeanAlt1","")
&amp;                   IF(AND((DZ$33-Sheep!$R$353-Sheep!$N$248                                )&gt;(DZ$33-EA$33),(DZ$33-Sheep!$R$353-Sheep!$N$248                                )&lt;=0),"WeanAlt2","")
&amp;IFERROR(IF(AND((DZ$33-DZ35                                                                                     )&gt;(DZ$33-EA$33),(DZ$33-DZ35                                                                                     )&lt;=0),"Join-"    &amp;DZ34,""),"")
&amp;IFERROR(IF(AND((DZ$33-DZ35-INDEX(Sheep!$V$358:$V$365,DZ34,1))&gt;(DZ$33-EA$33),(DZ$33-DZ35-INDEX(Sheep!$V$358:$V$365,DZ34,1))&lt;=0),"Scan-"  &amp;DZ34,""),"")
&amp;IFERROR(IF(AND((DZ$33-DZ35-150                                                                            )&gt;(DZ$33-EA$33),(DZ$33-DZ35-150                                                                             )&lt;=0),"Birth-" &amp;DZ34,""),"")
&amp;IFERROR(IF(AND((DZ$33-DZ35-150-Sheep!$R$351                                           )&gt;(DZ$33-EA$33),(DZ$33-DZ35-150-Sheep!$R$351                                            )&lt;=0),"Wean-"&amp;DZ34,""),"")
&amp;IFERROR(IF(AND((DZ$33-DZ35-150-Sheep!$R$352                                           )&gt;(DZ$33-EA$33),(DZ$33-DZ35-150-Sheep!$R$352                                            )&lt;=0),"Alt1-"   &amp;DZ34,""),"")
&amp;IFERROR(IF(AND((DZ$33-DZ35-150-Sheep!$R$353                                           )&gt;(DZ$33-EA$33),(DZ$33-DZ35-150-Sheep!$R$353                                            )&lt;=0),"Alt2-"   &amp;DZ34,""),"")</f>
        <v/>
      </c>
      <c r="EA36" s="274" t="str">
        <f xml:space="preserve">                    IF(AND((EA$33                                  -Sheep!$N$248                               )&gt;(EA$33-EB$33),(EA$33                                  -Sheep!$N$248                                )&lt;=0),"Born","")
&amp;                   IF(AND((EA$33-Sheep!$R$351-Sheep!$N$248                                )&gt;(EA$33-EB$33),(EA$33-Sheep!$R$351-Sheep!$N$248                                )&lt;=0),"WeanStd","")
&amp;                   IF(AND((EA$33-Sheep!$R$352-Sheep!$N$248                                )&gt;(EA$33-EB$33),(EA$33-Sheep!$R$352-Sheep!$N$248                                )&lt;=0),"WeanAlt1","")
&amp;                   IF(AND((EA$33-Sheep!$R$353-Sheep!$N$248                                )&gt;(EA$33-EB$33),(EA$33-Sheep!$R$353-Sheep!$N$248                                )&lt;=0),"WeanAlt2","")
&amp;IFERROR(IF(AND((EA$33-EA35                                                                                     )&gt;(EA$33-EB$33),(EA$33-EA35                                                                                     )&lt;=0),"Join-"    &amp;EA34,""),"")
&amp;IFERROR(IF(AND((EA$33-EA35-INDEX(Sheep!$V$358:$V$365,EA34,1))&gt;(EA$33-EB$33),(EA$33-EA35-INDEX(Sheep!$V$358:$V$365,EA34,1))&lt;=0),"Scan-"  &amp;EA34,""),"")
&amp;IFERROR(IF(AND((EA$33-EA35-150                                                                            )&gt;(EA$33-EB$33),(EA$33-EA35-150                                                                             )&lt;=0),"Birth-" &amp;EA34,""),"")
&amp;IFERROR(IF(AND((EA$33-EA35-150-Sheep!$R$351                                           )&gt;(EA$33-EB$33),(EA$33-EA35-150-Sheep!$R$351                                            )&lt;=0),"Wean-"&amp;EA34,""),"")
&amp;IFERROR(IF(AND((EA$33-EA35-150-Sheep!$R$352                                           )&gt;(EA$33-EB$33),(EA$33-EA35-150-Sheep!$R$352                                            )&lt;=0),"Alt1-"   &amp;EA34,""),"")
&amp;IFERROR(IF(AND((EA$33-EA35-150-Sheep!$R$353                                           )&gt;(EA$33-EB$33),(EA$33-EA35-150-Sheep!$R$353                                            )&lt;=0),"Alt2-"   &amp;EA34,""),"")</f>
        <v/>
      </c>
      <c r="EB36" s="274" t="str">
        <f xml:space="preserve">                    IF(AND((EB$33                                  -Sheep!$N$248                               )&gt;(EB$33-EC$33),(EB$33                                  -Sheep!$N$248                                )&lt;=0),"Born","")
&amp;                   IF(AND((EB$33-Sheep!$R$351-Sheep!$N$248                                )&gt;(EB$33-EC$33),(EB$33-Sheep!$R$351-Sheep!$N$248                                )&lt;=0),"WeanStd","")
&amp;                   IF(AND((EB$33-Sheep!$R$352-Sheep!$N$248                                )&gt;(EB$33-EC$33),(EB$33-Sheep!$R$352-Sheep!$N$248                                )&lt;=0),"WeanAlt1","")
&amp;                   IF(AND((EB$33-Sheep!$R$353-Sheep!$N$248                                )&gt;(EB$33-EC$33),(EB$33-Sheep!$R$353-Sheep!$N$248                                )&lt;=0),"WeanAlt2","")
&amp;IFERROR(IF(AND((EB$33-EB35                                                                                     )&gt;(EB$33-EC$33),(EB$33-EB35                                                                                     )&lt;=0),"Join-"    &amp;EB34,""),"")
&amp;IFERROR(IF(AND((EB$33-EB35-INDEX(Sheep!$V$358:$V$365,EB34,1))&gt;(EB$33-EC$33),(EB$33-EB35-INDEX(Sheep!$V$358:$V$365,EB34,1))&lt;=0),"Scan-"  &amp;EB34,""),"")
&amp;IFERROR(IF(AND((EB$33-EB35-150                                                                            )&gt;(EB$33-EC$33),(EB$33-EB35-150                                                                             )&lt;=0),"Birth-" &amp;EB34,""),"")
&amp;IFERROR(IF(AND((EB$33-EB35-150-Sheep!$R$351                                           )&gt;(EB$33-EC$33),(EB$33-EB35-150-Sheep!$R$351                                            )&lt;=0),"Wean-"&amp;EB34,""),"")
&amp;IFERROR(IF(AND((EB$33-EB35-150-Sheep!$R$352                                           )&gt;(EB$33-EC$33),(EB$33-EB35-150-Sheep!$R$352                                            )&lt;=0),"Alt1-"   &amp;EB34,""),"")
&amp;IFERROR(IF(AND((EB$33-EB35-150-Sheep!$R$353                                           )&gt;(EB$33-EC$33),(EB$33-EB35-150-Sheep!$R$353                                            )&lt;=0),"Alt2-"   &amp;EB34,""),"")</f>
        <v/>
      </c>
      <c r="EC36" s="274" t="str">
        <f xml:space="preserve">                    IF(AND((EC$33                                  -Sheep!$N$248                               )&gt;(EC$33-ED$33),(EC$33                                  -Sheep!$N$248                                )&lt;=0),"Born","")
&amp;                   IF(AND((EC$33-Sheep!$R$351-Sheep!$N$248                                )&gt;(EC$33-ED$33),(EC$33-Sheep!$R$351-Sheep!$N$248                                )&lt;=0),"WeanStd","")
&amp;                   IF(AND((EC$33-Sheep!$R$352-Sheep!$N$248                                )&gt;(EC$33-ED$33),(EC$33-Sheep!$R$352-Sheep!$N$248                                )&lt;=0),"WeanAlt1","")
&amp;                   IF(AND((EC$33-Sheep!$R$353-Sheep!$N$248                                )&gt;(EC$33-ED$33),(EC$33-Sheep!$R$353-Sheep!$N$248                                )&lt;=0),"WeanAlt2","")
&amp;IFERROR(IF(AND((EC$33-EC35                                                                                     )&gt;(EC$33-ED$33),(EC$33-EC35                                                                                     )&lt;=0),"Join-"    &amp;EC34,""),"")
&amp;IFERROR(IF(AND((EC$33-EC35-INDEX(Sheep!$V$358:$V$365,EC34,1))&gt;(EC$33-ED$33),(EC$33-EC35-INDEX(Sheep!$V$358:$V$365,EC34,1))&lt;=0),"Scan-"  &amp;EC34,""),"")
&amp;IFERROR(IF(AND((EC$33-EC35-150                                                                            )&gt;(EC$33-ED$33),(EC$33-EC35-150                                                                             )&lt;=0),"Birth-" &amp;EC34,""),"")
&amp;IFERROR(IF(AND((EC$33-EC35-150-Sheep!$R$351                                           )&gt;(EC$33-ED$33),(EC$33-EC35-150-Sheep!$R$351                                            )&lt;=0),"Wean-"&amp;EC34,""),"")
&amp;IFERROR(IF(AND((EC$33-EC35-150-Sheep!$R$352                                           )&gt;(EC$33-ED$33),(EC$33-EC35-150-Sheep!$R$352                                            )&lt;=0),"Alt1-"   &amp;EC34,""),"")
&amp;IFERROR(IF(AND((EC$33-EC35-150-Sheep!$R$353                                           )&gt;(EC$33-ED$33),(EC$33-EC35-150-Sheep!$R$353                                            )&lt;=0),"Alt2-"   &amp;EC34,""),"")</f>
        <v/>
      </c>
      <c r="ED36" s="274" t="str">
        <f xml:space="preserve">                    IF(AND((ED$33                                  -Sheep!$N$248                               )&gt;(ED$33-EE$33),(ED$33                                  -Sheep!$N$248                                )&lt;=0),"Born","")
&amp;                   IF(AND((ED$33-Sheep!$R$351-Sheep!$N$248                                )&gt;(ED$33-EE$33),(ED$33-Sheep!$R$351-Sheep!$N$248                                )&lt;=0),"WeanStd","")
&amp;                   IF(AND((ED$33-Sheep!$R$352-Sheep!$N$248                                )&gt;(ED$33-EE$33),(ED$33-Sheep!$R$352-Sheep!$N$248                                )&lt;=0),"WeanAlt1","")
&amp;                   IF(AND((ED$33-Sheep!$R$353-Sheep!$N$248                                )&gt;(ED$33-EE$33),(ED$33-Sheep!$R$353-Sheep!$N$248                                )&lt;=0),"WeanAlt2","")
&amp;IFERROR(IF(AND((ED$33-ED35                                                                                     )&gt;(ED$33-EE$33),(ED$33-ED35                                                                                     )&lt;=0),"Join-"    &amp;ED34,""),"")
&amp;IFERROR(IF(AND((ED$33-ED35-INDEX(Sheep!$V$358:$V$365,ED34,1))&gt;(ED$33-EE$33),(ED$33-ED35-INDEX(Sheep!$V$358:$V$365,ED34,1))&lt;=0),"Scan-"  &amp;ED34,""),"")
&amp;IFERROR(IF(AND((ED$33-ED35-150                                                                            )&gt;(ED$33-EE$33),(ED$33-ED35-150                                                                             )&lt;=0),"Birth-" &amp;ED34,""),"")
&amp;IFERROR(IF(AND((ED$33-ED35-150-Sheep!$R$351                                           )&gt;(ED$33-EE$33),(ED$33-ED35-150-Sheep!$R$351                                            )&lt;=0),"Wean-"&amp;ED34,""),"")
&amp;IFERROR(IF(AND((ED$33-ED35-150-Sheep!$R$352                                           )&gt;(ED$33-EE$33),(ED$33-ED35-150-Sheep!$R$352                                            )&lt;=0),"Alt1-"   &amp;ED34,""),"")
&amp;IFERROR(IF(AND((ED$33-ED35-150-Sheep!$R$353                                           )&gt;(ED$33-EE$33),(ED$33-ED35-150-Sheep!$R$353                                            )&lt;=0),"Alt2-"   &amp;ED34,""),"")</f>
        <v>Birth-2</v>
      </c>
      <c r="EE36" s="274" t="str">
        <f xml:space="preserve">                    IF(AND((EE$33                                  -Sheep!$N$248                               )&gt;(EE$33-EF$33),(EE$33                                  -Sheep!$N$248                                )&lt;=0),"Born","")
&amp;                   IF(AND((EE$33-Sheep!$R$351-Sheep!$N$248                                )&gt;(EE$33-EF$33),(EE$33-Sheep!$R$351-Sheep!$N$248                                )&lt;=0),"WeanStd","")
&amp;                   IF(AND((EE$33-Sheep!$R$352-Sheep!$N$248                                )&gt;(EE$33-EF$33),(EE$33-Sheep!$R$352-Sheep!$N$248                                )&lt;=0),"WeanAlt1","")
&amp;                   IF(AND((EE$33-Sheep!$R$353-Sheep!$N$248                                )&gt;(EE$33-EF$33),(EE$33-Sheep!$R$353-Sheep!$N$248                                )&lt;=0),"WeanAlt2","")
&amp;IFERROR(IF(AND((EE$33-EE35                                                                                     )&gt;(EE$33-EF$33),(EE$33-EE35                                                                                     )&lt;=0),"Join-"    &amp;EE34,""),"")
&amp;IFERROR(IF(AND((EE$33-EE35-INDEX(Sheep!$V$358:$V$365,EE34,1))&gt;(EE$33-EF$33),(EE$33-EE35-INDEX(Sheep!$V$358:$V$365,EE34,1))&lt;=0),"Scan-"  &amp;EE34,""),"")
&amp;IFERROR(IF(AND((EE$33-EE35-150                                                                            )&gt;(EE$33-EF$33),(EE$33-EE35-150                                                                             )&lt;=0),"Birth-" &amp;EE34,""),"")
&amp;IFERROR(IF(AND((EE$33-EE35-150-Sheep!$R$351                                           )&gt;(EE$33-EF$33),(EE$33-EE35-150-Sheep!$R$351                                            )&lt;=0),"Wean-"&amp;EE34,""),"")
&amp;IFERROR(IF(AND((EE$33-EE35-150-Sheep!$R$352                                           )&gt;(EE$33-EF$33),(EE$33-EE35-150-Sheep!$R$352                                            )&lt;=0),"Alt1-"   &amp;EE34,""),"")
&amp;IFERROR(IF(AND((EE$33-EE35-150-Sheep!$R$353                                           )&gt;(EE$33-EF$33),(EE$33-EE35-150-Sheep!$R$353                                            )&lt;=0),"Alt2-"   &amp;EE34,""),"")</f>
        <v/>
      </c>
      <c r="EF36" s="274" t="str">
        <f xml:space="preserve">                    IF(AND((EF$33                                  -Sheep!$N$248                               )&gt;(EF$33-EG$33),(EF$33                                  -Sheep!$N$248                                )&lt;=0),"Born","")
&amp;                   IF(AND((EF$33-Sheep!$R$351-Sheep!$N$248                                )&gt;(EF$33-EG$33),(EF$33-Sheep!$R$351-Sheep!$N$248                                )&lt;=0),"WeanStd","")
&amp;                   IF(AND((EF$33-Sheep!$R$352-Sheep!$N$248                                )&gt;(EF$33-EG$33),(EF$33-Sheep!$R$352-Sheep!$N$248                                )&lt;=0),"WeanAlt1","")
&amp;                   IF(AND((EF$33-Sheep!$R$353-Sheep!$N$248                                )&gt;(EF$33-EG$33),(EF$33-Sheep!$R$353-Sheep!$N$248                                )&lt;=0),"WeanAlt2","")
&amp;IFERROR(IF(AND((EF$33-EF35                                                                                     )&gt;(EF$33-EG$33),(EF$33-EF35                                                                                     )&lt;=0),"Join-"    &amp;EF34,""),"")
&amp;IFERROR(IF(AND((EF$33-EF35-INDEX(Sheep!$V$358:$V$365,EF34,1))&gt;(EF$33-EG$33),(EF$33-EF35-INDEX(Sheep!$V$358:$V$365,EF34,1))&lt;=0),"Scan-"  &amp;EF34,""),"")
&amp;IFERROR(IF(AND((EF$33-EF35-150                                                                            )&gt;(EF$33-EG$33),(EF$33-EF35-150                                                                             )&lt;=0),"Birth-" &amp;EF34,""),"")
&amp;IFERROR(IF(AND((EF$33-EF35-150-Sheep!$R$351                                           )&gt;(EF$33-EG$33),(EF$33-EF35-150-Sheep!$R$351                                            )&lt;=0),"Wean-"&amp;EF34,""),"")
&amp;IFERROR(IF(AND((EF$33-EF35-150-Sheep!$R$352                                           )&gt;(EF$33-EG$33),(EF$33-EF35-150-Sheep!$R$352                                            )&lt;=0),"Alt1-"   &amp;EF34,""),"")
&amp;IFERROR(IF(AND((EF$33-EF35-150-Sheep!$R$353                                           )&gt;(EF$33-EG$33),(EF$33-EF35-150-Sheep!$R$353                                            )&lt;=0),"Alt2-"   &amp;EF34,""),"")</f>
        <v/>
      </c>
      <c r="EG36" s="274" t="str">
        <f xml:space="preserve">                    IF(AND((EG$33                                  -Sheep!$N$248                               )&gt;(EG$33-EH$33),(EG$33                                  -Sheep!$N$248                                )&lt;=0),"Born","")
&amp;                   IF(AND((EG$33-Sheep!$R$351-Sheep!$N$248                                )&gt;(EG$33-EH$33),(EG$33-Sheep!$R$351-Sheep!$N$248                                )&lt;=0),"WeanStd","")
&amp;                   IF(AND((EG$33-Sheep!$R$352-Sheep!$N$248                                )&gt;(EG$33-EH$33),(EG$33-Sheep!$R$352-Sheep!$N$248                                )&lt;=0),"WeanAlt1","")
&amp;                   IF(AND((EG$33-Sheep!$R$353-Sheep!$N$248                                )&gt;(EG$33-EH$33),(EG$33-Sheep!$R$353-Sheep!$N$248                                )&lt;=0),"WeanAlt2","")
&amp;IFERROR(IF(AND((EG$33-EG35                                                                                     )&gt;(EG$33-EH$33),(EG$33-EG35                                                                                     )&lt;=0),"Join-"    &amp;EG34,""),"")
&amp;IFERROR(IF(AND((EG$33-EG35-INDEX(Sheep!$V$358:$V$365,EG34,1))&gt;(EG$33-EH$33),(EG$33-EG35-INDEX(Sheep!$V$358:$V$365,EG34,1))&lt;=0),"Scan-"  &amp;EG34,""),"")
&amp;IFERROR(IF(AND((EG$33-EG35-150                                                                            )&gt;(EG$33-EH$33),(EG$33-EG35-150                                                                             )&lt;=0),"Birth-" &amp;EG34,""),"")
&amp;IFERROR(IF(AND((EG$33-EG35-150-Sheep!$R$351                                           )&gt;(EG$33-EH$33),(EG$33-EG35-150-Sheep!$R$351                                            )&lt;=0),"Wean-"&amp;EG34,""),"")
&amp;IFERROR(IF(AND((EG$33-EG35-150-Sheep!$R$352                                           )&gt;(EG$33-EH$33),(EG$33-EG35-150-Sheep!$R$352                                            )&lt;=0),"Alt1-"   &amp;EG34,""),"")
&amp;IFERROR(IF(AND((EG$33-EG35-150-Sheep!$R$353                                           )&gt;(EG$33-EH$33),(EG$33-EG35-150-Sheep!$R$353                                            )&lt;=0),"Alt2-"   &amp;EG34,""),"")</f>
        <v/>
      </c>
      <c r="EH36" s="274" t="str">
        <f xml:space="preserve">                    IF(AND((EH$33                                  -Sheep!$N$248                               )&gt;(EH$33-EI$33),(EH$33                                  -Sheep!$N$248                                )&lt;=0),"Born","")
&amp;                   IF(AND((EH$33-Sheep!$R$351-Sheep!$N$248                                )&gt;(EH$33-EI$33),(EH$33-Sheep!$R$351-Sheep!$N$248                                )&lt;=0),"WeanStd","")
&amp;                   IF(AND((EH$33-Sheep!$R$352-Sheep!$N$248                                )&gt;(EH$33-EI$33),(EH$33-Sheep!$R$352-Sheep!$N$248                                )&lt;=0),"WeanAlt1","")
&amp;                   IF(AND((EH$33-Sheep!$R$353-Sheep!$N$248                                )&gt;(EH$33-EI$33),(EH$33-Sheep!$R$353-Sheep!$N$248                                )&lt;=0),"WeanAlt2","")
&amp;IFERROR(IF(AND((EH$33-EH35                                                                                     )&gt;(EH$33-EI$33),(EH$33-EH35                                                                                     )&lt;=0),"Join-"    &amp;EH34,""),"")
&amp;IFERROR(IF(AND((EH$33-EH35-INDEX(Sheep!$V$358:$V$365,EH34,1))&gt;(EH$33-EI$33),(EH$33-EH35-INDEX(Sheep!$V$358:$V$365,EH34,1))&lt;=0),"Scan-"  &amp;EH34,""),"")
&amp;IFERROR(IF(AND((EH$33-EH35-150                                                                            )&gt;(EH$33-EI$33),(EH$33-EH35-150                                                                             )&lt;=0),"Birth-" &amp;EH34,""),"")
&amp;IFERROR(IF(AND((EH$33-EH35-150-Sheep!$R$351                                           )&gt;(EH$33-EI$33),(EH$33-EH35-150-Sheep!$R$351                                            )&lt;=0),"Wean-"&amp;EH34,""),"")
&amp;IFERROR(IF(AND((EH$33-EH35-150-Sheep!$R$352                                           )&gt;(EH$33-EI$33),(EH$33-EH35-150-Sheep!$R$352                                            )&lt;=0),"Alt1-"   &amp;EH34,""),"")
&amp;IFERROR(IF(AND((EH$33-EH35-150-Sheep!$R$353                                           )&gt;(EH$33-EI$33),(EH$33-EH35-150-Sheep!$R$353                                            )&lt;=0),"Alt2-"   &amp;EH34,""),"")</f>
        <v/>
      </c>
      <c r="EI36" s="274" t="str">
        <f xml:space="preserve">                    IF(AND((EI$33                                  -Sheep!$N$248                               )&gt;(EI$33-EJ$33),(EI$33                                  -Sheep!$N$248                                )&lt;=0),"Born","")
&amp;                   IF(AND((EI$33-Sheep!$R$351-Sheep!$N$248                                )&gt;(EI$33-EJ$33),(EI$33-Sheep!$R$351-Sheep!$N$248                                )&lt;=0),"WeanStd","")
&amp;                   IF(AND((EI$33-Sheep!$R$352-Sheep!$N$248                                )&gt;(EI$33-EJ$33),(EI$33-Sheep!$R$352-Sheep!$N$248                                )&lt;=0),"WeanAlt1","")
&amp;                   IF(AND((EI$33-Sheep!$R$353-Sheep!$N$248                                )&gt;(EI$33-EJ$33),(EI$33-Sheep!$R$353-Sheep!$N$248                                )&lt;=0),"WeanAlt2","")
&amp;IFERROR(IF(AND((EI$33-EI35                                                                                     )&gt;(EI$33-EJ$33),(EI$33-EI35                                                                                     )&lt;=0),"Join-"    &amp;EI34,""),"")
&amp;IFERROR(IF(AND((EI$33-EI35-INDEX(Sheep!$V$358:$V$365,EI34,1))&gt;(EI$33-EJ$33),(EI$33-EI35-INDEX(Sheep!$V$358:$V$365,EI34,1))&lt;=0),"Scan-"  &amp;EI34,""),"")
&amp;IFERROR(IF(AND((EI$33-EI35-150                                                                            )&gt;(EI$33-EJ$33),(EI$33-EI35-150                                                                             )&lt;=0),"Birth-" &amp;EI34,""),"")
&amp;IFERROR(IF(AND((EI$33-EI35-150-Sheep!$R$351                                           )&gt;(EI$33-EJ$33),(EI$33-EI35-150-Sheep!$R$351                                            )&lt;=0),"Wean-"&amp;EI34,""),"")
&amp;IFERROR(IF(AND((EI$33-EI35-150-Sheep!$R$352                                           )&gt;(EI$33-EJ$33),(EI$33-EI35-150-Sheep!$R$352                                            )&lt;=0),"Alt1-"   &amp;EI34,""),"")
&amp;IFERROR(IF(AND((EI$33-EI35-150-Sheep!$R$353                                           )&gt;(EI$33-EJ$33),(EI$33-EI35-150-Sheep!$R$353                                            )&lt;=0),"Alt2-"   &amp;EI34,""),"")</f>
        <v/>
      </c>
      <c r="EJ36" s="274" t="str">
        <f xml:space="preserve">                    IF(AND((EJ$33                                  -Sheep!$N$248                               )&gt;(EJ$33-EK$33),(EJ$33                                  -Sheep!$N$248                                )&lt;=0),"Born","")
&amp;                   IF(AND((EJ$33-Sheep!$R$351-Sheep!$N$248                                )&gt;(EJ$33-EK$33),(EJ$33-Sheep!$R$351-Sheep!$N$248                                )&lt;=0),"WeanStd","")
&amp;                   IF(AND((EJ$33-Sheep!$R$352-Sheep!$N$248                                )&gt;(EJ$33-EK$33),(EJ$33-Sheep!$R$352-Sheep!$N$248                                )&lt;=0),"WeanAlt1","")
&amp;                   IF(AND((EJ$33-Sheep!$R$353-Sheep!$N$248                                )&gt;(EJ$33-EK$33),(EJ$33-Sheep!$R$353-Sheep!$N$248                                )&lt;=0),"WeanAlt2","")
&amp;IFERROR(IF(AND((EJ$33-EJ35                                                                                     )&gt;(EJ$33-EK$33),(EJ$33-EJ35                                                                                     )&lt;=0),"Join-"    &amp;EJ34,""),"")
&amp;IFERROR(IF(AND((EJ$33-EJ35-INDEX(Sheep!$V$358:$V$365,EJ34,1))&gt;(EJ$33-EK$33),(EJ$33-EJ35-INDEX(Sheep!$V$358:$V$365,EJ34,1))&lt;=0),"Scan-"  &amp;EJ34,""),"")
&amp;IFERROR(IF(AND((EJ$33-EJ35-150                                                                            )&gt;(EJ$33-EK$33),(EJ$33-EJ35-150                                                                             )&lt;=0),"Birth-" &amp;EJ34,""),"")
&amp;IFERROR(IF(AND((EJ$33-EJ35-150-Sheep!$R$351                                           )&gt;(EJ$33-EK$33),(EJ$33-EJ35-150-Sheep!$R$351                                            )&lt;=0),"Wean-"&amp;EJ34,""),"")
&amp;IFERROR(IF(AND((EJ$33-EJ35-150-Sheep!$R$352                                           )&gt;(EJ$33-EK$33),(EJ$33-EJ35-150-Sheep!$R$352                                            )&lt;=0),"Alt1-"   &amp;EJ34,""),"")
&amp;IFERROR(IF(AND((EJ$33-EJ35-150-Sheep!$R$353                                           )&gt;(EJ$33-EK$33),(EJ$33-EJ35-150-Sheep!$R$353                                            )&lt;=0),"Alt2-"   &amp;EJ34,""),"")</f>
        <v/>
      </c>
      <c r="EK36" s="274" t="str">
        <f xml:space="preserve">                    IF(AND((EK$33                                  -Sheep!$N$248                               )&gt;(EK$33-EL$33),(EK$33                                  -Sheep!$N$248                                )&lt;=0),"Born","")
&amp;                   IF(AND((EK$33-Sheep!$R$351-Sheep!$N$248                                )&gt;(EK$33-EL$33),(EK$33-Sheep!$R$351-Sheep!$N$248                                )&lt;=0),"WeanStd","")
&amp;                   IF(AND((EK$33-Sheep!$R$352-Sheep!$N$248                                )&gt;(EK$33-EL$33),(EK$33-Sheep!$R$352-Sheep!$N$248                                )&lt;=0),"WeanAlt1","")
&amp;                   IF(AND((EK$33-Sheep!$R$353-Sheep!$N$248                                )&gt;(EK$33-EL$33),(EK$33-Sheep!$R$353-Sheep!$N$248                                )&lt;=0),"WeanAlt2","")
&amp;IFERROR(IF(AND((EK$33-EK35                                                                                     )&gt;(EK$33-EL$33),(EK$33-EK35                                                                                     )&lt;=0),"Join-"    &amp;EK34,""),"")
&amp;IFERROR(IF(AND((EK$33-EK35-INDEX(Sheep!$V$358:$V$365,EK34,1))&gt;(EK$33-EL$33),(EK$33-EK35-INDEX(Sheep!$V$358:$V$365,EK34,1))&lt;=0),"Scan-"  &amp;EK34,""),"")
&amp;IFERROR(IF(AND((EK$33-EK35-150                                                                            )&gt;(EK$33-EL$33),(EK$33-EK35-150                                                                             )&lt;=0),"Birth-" &amp;EK34,""),"")
&amp;IFERROR(IF(AND((EK$33-EK35-150-Sheep!$R$351                                           )&gt;(EK$33-EL$33),(EK$33-EK35-150-Sheep!$R$351                                            )&lt;=0),"Wean-"&amp;EK34,""),"")
&amp;IFERROR(IF(AND((EK$33-EK35-150-Sheep!$R$352                                           )&gt;(EK$33-EL$33),(EK$33-EK35-150-Sheep!$R$352                                            )&lt;=0),"Alt1-"   &amp;EK34,""),"")
&amp;IFERROR(IF(AND((EK$33-EK35-150-Sheep!$R$353                                           )&gt;(EK$33-EL$33),(EK$33-EK35-150-Sheep!$R$353                                            )&lt;=0),"Alt2-"   &amp;EK34,""),"")</f>
        <v/>
      </c>
      <c r="EL36" s="274" t="str">
        <f xml:space="preserve">                    IF(AND((EL$33                                  -Sheep!$N$248                               )&gt;(EL$33-EM$33),(EL$33                                  -Sheep!$N$248                                )&lt;=0),"Born","")
&amp;                   IF(AND((EL$33-Sheep!$R$351-Sheep!$N$248                                )&gt;(EL$33-EM$33),(EL$33-Sheep!$R$351-Sheep!$N$248                                )&lt;=0),"WeanStd","")
&amp;                   IF(AND((EL$33-Sheep!$R$352-Sheep!$N$248                                )&gt;(EL$33-EM$33),(EL$33-Sheep!$R$352-Sheep!$N$248                                )&lt;=0),"WeanAlt1","")
&amp;                   IF(AND((EL$33-Sheep!$R$353-Sheep!$N$248                                )&gt;(EL$33-EM$33),(EL$33-Sheep!$R$353-Sheep!$N$248                                )&lt;=0),"WeanAlt2","")
&amp;IFERROR(IF(AND((EL$33-EL35                                                                                     )&gt;(EL$33-EM$33),(EL$33-EL35                                                                                     )&lt;=0),"Join-"    &amp;EL34,""),"")
&amp;IFERROR(IF(AND((EL$33-EL35-INDEX(Sheep!$V$358:$V$365,EL34,1))&gt;(EL$33-EM$33),(EL$33-EL35-INDEX(Sheep!$V$358:$V$365,EL34,1))&lt;=0),"Scan-"  &amp;EL34,""),"")
&amp;IFERROR(IF(AND((EL$33-EL35-150                                                                            )&gt;(EL$33-EM$33),(EL$33-EL35-150                                                                             )&lt;=0),"Birth-" &amp;EL34,""),"")
&amp;IFERROR(IF(AND((EL$33-EL35-150-Sheep!$R$351                                           )&gt;(EL$33-EM$33),(EL$33-EL35-150-Sheep!$R$351                                            )&lt;=0),"Wean-"&amp;EL34,""),"")
&amp;IFERROR(IF(AND((EL$33-EL35-150-Sheep!$R$352                                           )&gt;(EL$33-EM$33),(EL$33-EL35-150-Sheep!$R$352                                            )&lt;=0),"Alt1-"   &amp;EL34,""),"")
&amp;IFERROR(IF(AND((EL$33-EL35-150-Sheep!$R$353                                           )&gt;(EL$33-EM$33),(EL$33-EL35-150-Sheep!$R$353                                            )&lt;=0),"Alt2-"   &amp;EL34,""),"")</f>
        <v/>
      </c>
      <c r="EM36" s="274" t="str">
        <f xml:space="preserve">                    IF(AND((EM$33                                  -Sheep!$N$248                               )&gt;(EM$33-EN$33),(EM$33                                  -Sheep!$N$248                                )&lt;=0),"Born","")
&amp;                   IF(AND((EM$33-Sheep!$R$351-Sheep!$N$248                                )&gt;(EM$33-EN$33),(EM$33-Sheep!$R$351-Sheep!$N$248                                )&lt;=0),"WeanStd","")
&amp;                   IF(AND((EM$33-Sheep!$R$352-Sheep!$N$248                                )&gt;(EM$33-EN$33),(EM$33-Sheep!$R$352-Sheep!$N$248                                )&lt;=0),"WeanAlt1","")
&amp;                   IF(AND((EM$33-Sheep!$R$353-Sheep!$N$248                                )&gt;(EM$33-EN$33),(EM$33-Sheep!$R$353-Sheep!$N$248                                )&lt;=0),"WeanAlt2","")
&amp;IFERROR(IF(AND((EM$33-EM35                                                                                     )&gt;(EM$33-EN$33),(EM$33-EM35                                                                                     )&lt;=0),"Join-"    &amp;EM34,""),"")
&amp;IFERROR(IF(AND((EM$33-EM35-INDEX(Sheep!$V$358:$V$365,EM34,1))&gt;(EM$33-EN$33),(EM$33-EM35-INDEX(Sheep!$V$358:$V$365,EM34,1))&lt;=0),"Scan-"  &amp;EM34,""),"")
&amp;IFERROR(IF(AND((EM$33-EM35-150                                                                            )&gt;(EM$33-EN$33),(EM$33-EM35-150                                                                             )&lt;=0),"Birth-" &amp;EM34,""),"")
&amp;IFERROR(IF(AND((EM$33-EM35-150-Sheep!$R$351                                           )&gt;(EM$33-EN$33),(EM$33-EM35-150-Sheep!$R$351                                            )&lt;=0),"Wean-"&amp;EM34,""),"")
&amp;IFERROR(IF(AND((EM$33-EM35-150-Sheep!$R$352                                           )&gt;(EM$33-EN$33),(EM$33-EM35-150-Sheep!$R$352                                            )&lt;=0),"Alt1-"   &amp;EM34,""),"")
&amp;IFERROR(IF(AND((EM$33-EM35-150-Sheep!$R$353                                           )&gt;(EM$33-EN$33),(EM$33-EM35-150-Sheep!$R$353                                            )&lt;=0),"Alt2-"   &amp;EM34,""),"")</f>
        <v/>
      </c>
      <c r="EN36" s="274" t="str">
        <f xml:space="preserve">                    IF(AND((EN$33                                  -Sheep!$N$248                               )&gt;(EN$33-EO$33),(EN$33                                  -Sheep!$N$248                                )&lt;=0),"Born","")
&amp;                   IF(AND((EN$33-Sheep!$R$351-Sheep!$N$248                                )&gt;(EN$33-EO$33),(EN$33-Sheep!$R$351-Sheep!$N$248                                )&lt;=0),"WeanStd","")
&amp;                   IF(AND((EN$33-Sheep!$R$352-Sheep!$N$248                                )&gt;(EN$33-EO$33),(EN$33-Sheep!$R$352-Sheep!$N$248                                )&lt;=0),"WeanAlt1","")
&amp;                   IF(AND((EN$33-Sheep!$R$353-Sheep!$N$248                                )&gt;(EN$33-EO$33),(EN$33-Sheep!$R$353-Sheep!$N$248                                )&lt;=0),"WeanAlt2","")
&amp;IFERROR(IF(AND((EN$33-EN35                                                                                     )&gt;(EN$33-EO$33),(EN$33-EN35                                                                                     )&lt;=0),"Join-"    &amp;EN34,""),"")
&amp;IFERROR(IF(AND((EN$33-EN35-INDEX(Sheep!$V$358:$V$365,EN34,1))&gt;(EN$33-EO$33),(EN$33-EN35-INDEX(Sheep!$V$358:$V$365,EN34,1))&lt;=0),"Scan-"  &amp;EN34,""),"")
&amp;IFERROR(IF(AND((EN$33-EN35-150                                                                            )&gt;(EN$33-EO$33),(EN$33-EN35-150                                                                             )&lt;=0),"Birth-" &amp;EN34,""),"")
&amp;IFERROR(IF(AND((EN$33-EN35-150-Sheep!$R$351                                           )&gt;(EN$33-EO$33),(EN$33-EN35-150-Sheep!$R$351                                            )&lt;=0),"Wean-"&amp;EN34,""),"")
&amp;IFERROR(IF(AND((EN$33-EN35-150-Sheep!$R$352                                           )&gt;(EN$33-EO$33),(EN$33-EN35-150-Sheep!$R$352                                            )&lt;=0),"Alt1-"   &amp;EN34,""),"")
&amp;IFERROR(IF(AND((EN$33-EN35-150-Sheep!$R$353                                           )&gt;(EN$33-EO$33),(EN$33-EN35-150-Sheep!$R$353                                            )&lt;=0),"Alt2-"   &amp;EN34,""),"")</f>
        <v/>
      </c>
      <c r="EO36" s="274" t="str">
        <f xml:space="preserve">                    IF(AND((EO$33                                  -Sheep!$N$248                               )&gt;(EO$33-EP$33),(EO$33                                  -Sheep!$N$248                                )&lt;=0),"Born","")
&amp;                   IF(AND((EO$33-Sheep!$R$351-Sheep!$N$248                                )&gt;(EO$33-EP$33),(EO$33-Sheep!$R$351-Sheep!$N$248                                )&lt;=0),"WeanStd","")
&amp;                   IF(AND((EO$33-Sheep!$R$352-Sheep!$N$248                                )&gt;(EO$33-EP$33),(EO$33-Sheep!$R$352-Sheep!$N$248                                )&lt;=0),"WeanAlt1","")
&amp;                   IF(AND((EO$33-Sheep!$R$353-Sheep!$N$248                                )&gt;(EO$33-EP$33),(EO$33-Sheep!$R$353-Sheep!$N$248                                )&lt;=0),"WeanAlt2","")
&amp;IFERROR(IF(AND((EO$33-EO35                                                                                     )&gt;(EO$33-EP$33),(EO$33-EO35                                                                                     )&lt;=0),"Join-"    &amp;EO34,""),"")
&amp;IFERROR(IF(AND((EO$33-EO35-INDEX(Sheep!$V$358:$V$365,EO34,1))&gt;(EO$33-EP$33),(EO$33-EO35-INDEX(Sheep!$V$358:$V$365,EO34,1))&lt;=0),"Scan-"  &amp;EO34,""),"")
&amp;IFERROR(IF(AND((EO$33-EO35-150                                                                            )&gt;(EO$33-EP$33),(EO$33-EO35-150                                                                             )&lt;=0),"Birth-" &amp;EO34,""),"")
&amp;IFERROR(IF(AND((EO$33-EO35-150-Sheep!$R$351                                           )&gt;(EO$33-EP$33),(EO$33-EO35-150-Sheep!$R$351                                            )&lt;=0),"Wean-"&amp;EO34,""),"")
&amp;IFERROR(IF(AND((EO$33-EO35-150-Sheep!$R$352                                           )&gt;(EO$33-EP$33),(EO$33-EO35-150-Sheep!$R$352                                            )&lt;=0),"Alt1-"   &amp;EO34,""),"")
&amp;IFERROR(IF(AND((EO$33-EO35-150-Sheep!$R$353                                           )&gt;(EO$33-EP$33),(EO$33-EO35-150-Sheep!$R$353                                            )&lt;=0),"Alt2-"   &amp;EO34,""),"")</f>
        <v/>
      </c>
      <c r="EP36" s="274" t="str">
        <f xml:space="preserve">                    IF(AND((EP$33                                  -Sheep!$N$248                               )&gt;(EP$33-EQ$33),(EP$33                                  -Sheep!$N$248                                )&lt;=0),"Born","")
&amp;                   IF(AND((EP$33-Sheep!$R$351-Sheep!$N$248                                )&gt;(EP$33-EQ$33),(EP$33-Sheep!$R$351-Sheep!$N$248                                )&lt;=0),"WeanStd","")
&amp;                   IF(AND((EP$33-Sheep!$R$352-Sheep!$N$248                                )&gt;(EP$33-EQ$33),(EP$33-Sheep!$R$352-Sheep!$N$248                                )&lt;=0),"WeanAlt1","")
&amp;                   IF(AND((EP$33-Sheep!$R$353-Sheep!$N$248                                )&gt;(EP$33-EQ$33),(EP$33-Sheep!$R$353-Sheep!$N$248                                )&lt;=0),"WeanAlt2","")
&amp;IFERROR(IF(AND((EP$33-EP35                                                                                     )&gt;(EP$33-EQ$33),(EP$33-EP35                                                                                     )&lt;=0),"Join-"    &amp;EP34,""),"")
&amp;IFERROR(IF(AND((EP$33-EP35-INDEX(Sheep!$V$358:$V$365,EP34,1))&gt;(EP$33-EQ$33),(EP$33-EP35-INDEX(Sheep!$V$358:$V$365,EP34,1))&lt;=0),"Scan-"  &amp;EP34,""),"")
&amp;IFERROR(IF(AND((EP$33-EP35-150                                                                            )&gt;(EP$33-EQ$33),(EP$33-EP35-150                                                                             )&lt;=0),"Birth-" &amp;EP34,""),"")
&amp;IFERROR(IF(AND((EP$33-EP35-150-Sheep!$R$351                                           )&gt;(EP$33-EQ$33),(EP$33-EP35-150-Sheep!$R$351                                            )&lt;=0),"Wean-"&amp;EP34,""),"")
&amp;IFERROR(IF(AND((EP$33-EP35-150-Sheep!$R$352                                           )&gt;(EP$33-EQ$33),(EP$33-EP35-150-Sheep!$R$352                                            )&lt;=0),"Alt1-"   &amp;EP34,""),"")
&amp;IFERROR(IF(AND((EP$33-EP35-150-Sheep!$R$353                                           )&gt;(EP$33-EQ$33),(EP$33-EP35-150-Sheep!$R$353                                            )&lt;=0),"Alt2-"   &amp;EP34,""),"")</f>
        <v/>
      </c>
      <c r="EQ36" s="274" t="str">
        <f xml:space="preserve">                    IF(AND((EQ$33                                  -Sheep!$N$248                               )&gt;(EQ$33-ER$33),(EQ$33                                  -Sheep!$N$248                                )&lt;=0),"Born","")
&amp;                   IF(AND((EQ$33-Sheep!$R$351-Sheep!$N$248                                )&gt;(EQ$33-ER$33),(EQ$33-Sheep!$R$351-Sheep!$N$248                                )&lt;=0),"WeanStd","")
&amp;                   IF(AND((EQ$33-Sheep!$R$352-Sheep!$N$248                                )&gt;(EQ$33-ER$33),(EQ$33-Sheep!$R$352-Sheep!$N$248                                )&lt;=0),"WeanAlt1","")
&amp;                   IF(AND((EQ$33-Sheep!$R$353-Sheep!$N$248                                )&gt;(EQ$33-ER$33),(EQ$33-Sheep!$R$353-Sheep!$N$248                                )&lt;=0),"WeanAlt2","")
&amp;IFERROR(IF(AND((EQ$33-EQ35                                                                                     )&gt;(EQ$33-ER$33),(EQ$33-EQ35                                                                                     )&lt;=0),"Join-"    &amp;EQ34,""),"")
&amp;IFERROR(IF(AND((EQ$33-EQ35-INDEX(Sheep!$V$358:$V$365,EQ34,1))&gt;(EQ$33-ER$33),(EQ$33-EQ35-INDEX(Sheep!$V$358:$V$365,EQ34,1))&lt;=0),"Scan-"  &amp;EQ34,""),"")
&amp;IFERROR(IF(AND((EQ$33-EQ35-150                                                                            )&gt;(EQ$33-ER$33),(EQ$33-EQ35-150                                                                             )&lt;=0),"Birth-" &amp;EQ34,""),"")
&amp;IFERROR(IF(AND((EQ$33-EQ35-150-Sheep!$R$351                                           )&gt;(EQ$33-ER$33),(EQ$33-EQ35-150-Sheep!$R$351                                            )&lt;=0),"Wean-"&amp;EQ34,""),"")
&amp;IFERROR(IF(AND((EQ$33-EQ35-150-Sheep!$R$352                                           )&gt;(EQ$33-ER$33),(EQ$33-EQ35-150-Sheep!$R$352                                            )&lt;=0),"Alt1-"   &amp;EQ34,""),"")
&amp;IFERROR(IF(AND((EQ$33-EQ35-150-Sheep!$R$353                                           )&gt;(EQ$33-ER$33),(EQ$33-EQ35-150-Sheep!$R$353                                            )&lt;=0),"Alt2-"   &amp;EQ34,""),"")</f>
        <v>Wean-2</v>
      </c>
      <c r="ER36" s="274" t="str">
        <f xml:space="preserve">                    IF(AND((ER$33                                  -Sheep!$N$248                               )&gt;(ER$33-ES$33),(ER$33                                  -Sheep!$N$248                                )&lt;=0),"Born","")
&amp;                   IF(AND((ER$33-Sheep!$R$351-Sheep!$N$248                                )&gt;(ER$33-ES$33),(ER$33-Sheep!$R$351-Sheep!$N$248                                )&lt;=0),"WeanStd","")
&amp;                   IF(AND((ER$33-Sheep!$R$352-Sheep!$N$248                                )&gt;(ER$33-ES$33),(ER$33-Sheep!$R$352-Sheep!$N$248                                )&lt;=0),"WeanAlt1","")
&amp;                   IF(AND((ER$33-Sheep!$R$353-Sheep!$N$248                                )&gt;(ER$33-ES$33),(ER$33-Sheep!$R$353-Sheep!$N$248                                )&lt;=0),"WeanAlt2","")
&amp;IFERROR(IF(AND((ER$33-ER35                                                                                     )&gt;(ER$33-ES$33),(ER$33-ER35                                                                                     )&lt;=0),"Join-"    &amp;ER34,""),"")
&amp;IFERROR(IF(AND((ER$33-ER35-INDEX(Sheep!$V$358:$V$365,ER34,1))&gt;(ER$33-ES$33),(ER$33-ER35-INDEX(Sheep!$V$358:$V$365,ER34,1))&lt;=0),"Scan-"  &amp;ER34,""),"")
&amp;IFERROR(IF(AND((ER$33-ER35-150                                                                            )&gt;(ER$33-ES$33),(ER$33-ER35-150                                                                             )&lt;=0),"Birth-" &amp;ER34,""),"")
&amp;IFERROR(IF(AND((ER$33-ER35-150-Sheep!$R$351                                           )&gt;(ER$33-ES$33),(ER$33-ER35-150-Sheep!$R$351                                            )&lt;=0),"Wean-"&amp;ER34,""),"")
&amp;IFERROR(IF(AND((ER$33-ER35-150-Sheep!$R$352                                           )&gt;(ER$33-ES$33),(ER$33-ER35-150-Sheep!$R$352                                            )&lt;=0),"Alt1-"   &amp;ER34,""),"")
&amp;IFERROR(IF(AND((ER$33-ER35-150-Sheep!$R$353                                           )&gt;(ER$33-ES$33),(ER$33-ER35-150-Sheep!$R$353                                            )&lt;=0),"Alt2-"   &amp;ER34,""),"")</f>
        <v/>
      </c>
      <c r="ES36" s="274" t="str">
        <f xml:space="preserve">                    IF(AND((ES$33                                  -Sheep!$N$248                               )&gt;(ES$33-ET$33),(ES$33                                  -Sheep!$N$248                                )&lt;=0),"Born","")
&amp;                   IF(AND((ES$33-Sheep!$R$351-Sheep!$N$248                                )&gt;(ES$33-ET$33),(ES$33-Sheep!$R$351-Sheep!$N$248                                )&lt;=0),"WeanStd","")
&amp;                   IF(AND((ES$33-Sheep!$R$352-Sheep!$N$248                                )&gt;(ES$33-ET$33),(ES$33-Sheep!$R$352-Sheep!$N$248                                )&lt;=0),"WeanAlt1","")
&amp;                   IF(AND((ES$33-Sheep!$R$353-Sheep!$N$248                                )&gt;(ES$33-ET$33),(ES$33-Sheep!$R$353-Sheep!$N$248                                )&lt;=0),"WeanAlt2","")
&amp;IFERROR(IF(AND((ES$33-ES35                                                                                     )&gt;(ES$33-ET$33),(ES$33-ES35                                                                                     )&lt;=0),"Join-"    &amp;ES34,""),"")
&amp;IFERROR(IF(AND((ES$33-ES35-INDEX(Sheep!$V$358:$V$365,ES34,1))&gt;(ES$33-ET$33),(ES$33-ES35-INDEX(Sheep!$V$358:$V$365,ES34,1))&lt;=0),"Scan-"  &amp;ES34,""),"")
&amp;IFERROR(IF(AND((ES$33-ES35-150                                                                            )&gt;(ES$33-ET$33),(ES$33-ES35-150                                                                             )&lt;=0),"Birth-" &amp;ES34,""),"")
&amp;IFERROR(IF(AND((ES$33-ES35-150-Sheep!$R$351                                           )&gt;(ES$33-ET$33),(ES$33-ES35-150-Sheep!$R$351                                            )&lt;=0),"Wean-"&amp;ES34,""),"")
&amp;IFERROR(IF(AND((ES$33-ES35-150-Sheep!$R$352                                           )&gt;(ES$33-ET$33),(ES$33-ES35-150-Sheep!$R$352                                            )&lt;=0),"Alt1-"   &amp;ES34,""),"")
&amp;IFERROR(IF(AND((ES$33-ES35-150-Sheep!$R$353                                           )&gt;(ES$33-ET$33),(ES$33-ES35-150-Sheep!$R$353                                            )&lt;=0),"Alt2-"   &amp;ES34,""),"")</f>
        <v/>
      </c>
      <c r="ET36" s="274" t="str">
        <f xml:space="preserve">                    IF(AND((ET$33                                  -Sheep!$N$248                               )&gt;(ET$33-EU$33),(ET$33                                  -Sheep!$N$248                                )&lt;=0),"Born","")
&amp;                   IF(AND((ET$33-Sheep!$R$351-Sheep!$N$248                                )&gt;(ET$33-EU$33),(ET$33-Sheep!$R$351-Sheep!$N$248                                )&lt;=0),"WeanStd","")
&amp;                   IF(AND((ET$33-Sheep!$R$352-Sheep!$N$248                                )&gt;(ET$33-EU$33),(ET$33-Sheep!$R$352-Sheep!$N$248                                )&lt;=0),"WeanAlt1","")
&amp;                   IF(AND((ET$33-Sheep!$R$353-Sheep!$N$248                                )&gt;(ET$33-EU$33),(ET$33-Sheep!$R$353-Sheep!$N$248                                )&lt;=0),"WeanAlt2","")
&amp;IFERROR(IF(AND((ET$33-ET35                                                                                     )&gt;(ET$33-EU$33),(ET$33-ET35                                                                                     )&lt;=0),"Join-"    &amp;ET34,""),"")
&amp;IFERROR(IF(AND((ET$33-ET35-INDEX(Sheep!$V$358:$V$365,ET34,1))&gt;(ET$33-EU$33),(ET$33-ET35-INDEX(Sheep!$V$358:$V$365,ET34,1))&lt;=0),"Scan-"  &amp;ET34,""),"")
&amp;IFERROR(IF(AND((ET$33-ET35-150                                                                            )&gt;(ET$33-EU$33),(ET$33-ET35-150                                                                             )&lt;=0),"Birth-" &amp;ET34,""),"")
&amp;IFERROR(IF(AND((ET$33-ET35-150-Sheep!$R$351                                           )&gt;(ET$33-EU$33),(ET$33-ET35-150-Sheep!$R$351                                            )&lt;=0),"Wean-"&amp;ET34,""),"")
&amp;IFERROR(IF(AND((ET$33-ET35-150-Sheep!$R$352                                           )&gt;(ET$33-EU$33),(ET$33-ET35-150-Sheep!$R$352                                            )&lt;=0),"Alt1-"   &amp;ET34,""),"")
&amp;IFERROR(IF(AND((ET$33-ET35-150-Sheep!$R$353                                           )&gt;(ET$33-EU$33),(ET$33-ET35-150-Sheep!$R$353                                            )&lt;=0),"Alt2-"   &amp;ET34,""),"")</f>
        <v/>
      </c>
      <c r="EU36" s="274" t="str">
        <f xml:space="preserve">                    IF(AND((EU$33                                  -Sheep!$N$248                               )&gt;(EU$33-EV$33),(EU$33                                  -Sheep!$N$248                                )&lt;=0),"Born","")
&amp;                   IF(AND((EU$33-Sheep!$R$351-Sheep!$N$248                                )&gt;(EU$33-EV$33),(EU$33-Sheep!$R$351-Sheep!$N$248                                )&lt;=0),"WeanStd","")
&amp;                   IF(AND((EU$33-Sheep!$R$352-Sheep!$N$248                                )&gt;(EU$33-EV$33),(EU$33-Sheep!$R$352-Sheep!$N$248                                )&lt;=0),"WeanAlt1","")
&amp;                   IF(AND((EU$33-Sheep!$R$353-Sheep!$N$248                                )&gt;(EU$33-EV$33),(EU$33-Sheep!$R$353-Sheep!$N$248                                )&lt;=0),"WeanAlt2","")
&amp;IFERROR(IF(AND((EU$33-EU35                                                                                     )&gt;(EU$33-EV$33),(EU$33-EU35                                                                                     )&lt;=0),"Join-"    &amp;EU34,""),"")
&amp;IFERROR(IF(AND((EU$33-EU35-INDEX(Sheep!$V$358:$V$365,EU34,1))&gt;(EU$33-EV$33),(EU$33-EU35-INDEX(Sheep!$V$358:$V$365,EU34,1))&lt;=0),"Scan-"  &amp;EU34,""),"")
&amp;IFERROR(IF(AND((EU$33-EU35-150                                                                            )&gt;(EU$33-EV$33),(EU$33-EU35-150                                                                             )&lt;=0),"Birth-" &amp;EU34,""),"")
&amp;IFERROR(IF(AND((EU$33-EU35-150-Sheep!$R$351                                           )&gt;(EU$33-EV$33),(EU$33-EU35-150-Sheep!$R$351                                            )&lt;=0),"Wean-"&amp;EU34,""),"")
&amp;IFERROR(IF(AND((EU$33-EU35-150-Sheep!$R$352                                           )&gt;(EU$33-EV$33),(EU$33-EU35-150-Sheep!$R$352                                            )&lt;=0),"Alt1-"   &amp;EU34,""),"")
&amp;IFERROR(IF(AND((EU$33-EU35-150-Sheep!$R$353                                           )&gt;(EU$33-EV$33),(EU$33-EU35-150-Sheep!$R$353                                            )&lt;=0),"Alt2-"   &amp;EU34,""),"")</f>
        <v>Alt1-2</v>
      </c>
      <c r="EV36" s="274" t="str">
        <f xml:space="preserve">                    IF(AND((EV$33                                  -Sheep!$N$248                               )&gt;(EV$33-EW$33),(EV$33                                  -Sheep!$N$248                                )&lt;=0),"Born","")
&amp;                   IF(AND((EV$33-Sheep!$R$351-Sheep!$N$248                                )&gt;(EV$33-EW$33),(EV$33-Sheep!$R$351-Sheep!$N$248                                )&lt;=0),"WeanStd","")
&amp;                   IF(AND((EV$33-Sheep!$R$352-Sheep!$N$248                                )&gt;(EV$33-EW$33),(EV$33-Sheep!$R$352-Sheep!$N$248                                )&lt;=0),"WeanAlt1","")
&amp;                   IF(AND((EV$33-Sheep!$R$353-Sheep!$N$248                                )&gt;(EV$33-EW$33),(EV$33-Sheep!$R$353-Sheep!$N$248                                )&lt;=0),"WeanAlt2","")
&amp;IFERROR(IF(AND((EV$33-EV35                                                                                     )&gt;(EV$33-EW$33),(EV$33-EV35                                                                                     )&lt;=0),"Join-"    &amp;EV34,""),"")
&amp;IFERROR(IF(AND((EV$33-EV35-INDEX(Sheep!$V$358:$V$365,EV34,1))&gt;(EV$33-EW$33),(EV$33-EV35-INDEX(Sheep!$V$358:$V$365,EV34,1))&lt;=0),"Scan-"  &amp;EV34,""),"")
&amp;IFERROR(IF(AND((EV$33-EV35-150                                                                            )&gt;(EV$33-EW$33),(EV$33-EV35-150                                                                             )&lt;=0),"Birth-" &amp;EV34,""),"")
&amp;IFERROR(IF(AND((EV$33-EV35-150-Sheep!$R$351                                           )&gt;(EV$33-EW$33),(EV$33-EV35-150-Sheep!$R$351                                            )&lt;=0),"Wean-"&amp;EV34,""),"")
&amp;IFERROR(IF(AND((EV$33-EV35-150-Sheep!$R$352                                           )&gt;(EV$33-EW$33),(EV$33-EV35-150-Sheep!$R$352                                            )&lt;=0),"Alt1-"   &amp;EV34,""),"")
&amp;IFERROR(IF(AND((EV$33-EV35-150-Sheep!$R$353                                           )&gt;(EV$33-EW$33),(EV$33-EV35-150-Sheep!$R$353                                            )&lt;=0),"Alt2-"   &amp;EV34,""),"")</f>
        <v/>
      </c>
      <c r="EW36" s="274" t="str">
        <f xml:space="preserve">                    IF(AND((EW$33                                  -Sheep!$N$248                               )&gt;(EW$33-EX$33),(EW$33                                  -Sheep!$N$248                                )&lt;=0),"Born","")
&amp;                   IF(AND((EW$33-Sheep!$R$351-Sheep!$N$248                                )&gt;(EW$33-EX$33),(EW$33-Sheep!$R$351-Sheep!$N$248                                )&lt;=0),"WeanStd","")
&amp;                   IF(AND((EW$33-Sheep!$R$352-Sheep!$N$248                                )&gt;(EW$33-EX$33),(EW$33-Sheep!$R$352-Sheep!$N$248                                )&lt;=0),"WeanAlt1","")
&amp;                   IF(AND((EW$33-Sheep!$R$353-Sheep!$N$248                                )&gt;(EW$33-EX$33),(EW$33-Sheep!$R$353-Sheep!$N$248                                )&lt;=0),"WeanAlt2","")
&amp;IFERROR(IF(AND((EW$33-EW35                                                                                     )&gt;(EW$33-EX$33),(EW$33-EW35                                                                                     )&lt;=0),"Join-"    &amp;EW34,""),"")
&amp;IFERROR(IF(AND((EW$33-EW35-INDEX(Sheep!$V$358:$V$365,EW34,1))&gt;(EW$33-EX$33),(EW$33-EW35-INDEX(Sheep!$V$358:$V$365,EW34,1))&lt;=0),"Scan-"  &amp;EW34,""),"")
&amp;IFERROR(IF(AND((EW$33-EW35-150                                                                            )&gt;(EW$33-EX$33),(EW$33-EW35-150                                                                             )&lt;=0),"Birth-" &amp;EW34,""),"")
&amp;IFERROR(IF(AND((EW$33-EW35-150-Sheep!$R$351                                           )&gt;(EW$33-EX$33),(EW$33-EW35-150-Sheep!$R$351                                            )&lt;=0),"Wean-"&amp;EW34,""),"")
&amp;IFERROR(IF(AND((EW$33-EW35-150-Sheep!$R$352                                           )&gt;(EW$33-EX$33),(EW$33-EW35-150-Sheep!$R$352                                            )&lt;=0),"Alt1-"   &amp;EW34,""),"")
&amp;IFERROR(IF(AND((EW$33-EW35-150-Sheep!$R$353                                           )&gt;(EW$33-EX$33),(EW$33-EW35-150-Sheep!$R$353                                            )&lt;=0),"Alt2-"   &amp;EW34,""),"")</f>
        <v/>
      </c>
      <c r="EX36" s="274" t="str">
        <f xml:space="preserve">                    IF(AND((EX$33                                  -Sheep!$N$248                               )&gt;(EX$33-EY$33),(EX$33                                  -Sheep!$N$248                                )&lt;=0),"Born","")
&amp;                   IF(AND((EX$33-Sheep!$R$351-Sheep!$N$248                                )&gt;(EX$33-EY$33),(EX$33-Sheep!$R$351-Sheep!$N$248                                )&lt;=0),"WeanStd","")
&amp;                   IF(AND((EX$33-Sheep!$R$352-Sheep!$N$248                                )&gt;(EX$33-EY$33),(EX$33-Sheep!$R$352-Sheep!$N$248                                )&lt;=0),"WeanAlt1","")
&amp;                   IF(AND((EX$33-Sheep!$R$353-Sheep!$N$248                                )&gt;(EX$33-EY$33),(EX$33-Sheep!$R$353-Sheep!$N$248                                )&lt;=0),"WeanAlt2","")
&amp;IFERROR(IF(AND((EX$33-EX35                                                                                     )&gt;(EX$33-EY$33),(EX$33-EX35                                                                                     )&lt;=0),"Join-"    &amp;EX34,""),"")
&amp;IFERROR(IF(AND((EX$33-EX35-INDEX(Sheep!$V$358:$V$365,EX34,1))&gt;(EX$33-EY$33),(EX$33-EX35-INDEX(Sheep!$V$358:$V$365,EX34,1))&lt;=0),"Scan-"  &amp;EX34,""),"")
&amp;IFERROR(IF(AND((EX$33-EX35-150                                                                            )&gt;(EX$33-EY$33),(EX$33-EX35-150                                                                             )&lt;=0),"Birth-" &amp;EX34,""),"")
&amp;IFERROR(IF(AND((EX$33-EX35-150-Sheep!$R$351                                           )&gt;(EX$33-EY$33),(EX$33-EX35-150-Sheep!$R$351                                            )&lt;=0),"Wean-"&amp;EX34,""),"")
&amp;IFERROR(IF(AND((EX$33-EX35-150-Sheep!$R$352                                           )&gt;(EX$33-EY$33),(EX$33-EX35-150-Sheep!$R$352                                            )&lt;=0),"Alt1-"   &amp;EX34,""),"")
&amp;IFERROR(IF(AND((EX$33-EX35-150-Sheep!$R$353                                           )&gt;(EX$33-EY$33),(EX$33-EX35-150-Sheep!$R$353                                            )&lt;=0),"Alt2-"   &amp;EX34,""),"")</f>
        <v/>
      </c>
      <c r="EY36" s="274" t="str">
        <f xml:space="preserve">                    IF(AND((EY$33                                  -Sheep!$N$248                               )&gt;(EY$33-EZ$33),(EY$33                                  -Sheep!$N$248                                )&lt;=0),"Born","")
&amp;                   IF(AND((EY$33-Sheep!$R$351-Sheep!$N$248                                )&gt;(EY$33-EZ$33),(EY$33-Sheep!$R$351-Sheep!$N$248                                )&lt;=0),"WeanStd","")
&amp;                   IF(AND((EY$33-Sheep!$R$352-Sheep!$N$248                                )&gt;(EY$33-EZ$33),(EY$33-Sheep!$R$352-Sheep!$N$248                                )&lt;=0),"WeanAlt1","")
&amp;                   IF(AND((EY$33-Sheep!$R$353-Sheep!$N$248                                )&gt;(EY$33-EZ$33),(EY$33-Sheep!$R$353-Sheep!$N$248                                )&lt;=0),"WeanAlt2","")
&amp;IFERROR(IF(AND((EY$33-EY35                                                                                     )&gt;(EY$33-EZ$33),(EY$33-EY35                                                                                     )&lt;=0),"Join-"    &amp;EY34,""),"")
&amp;IFERROR(IF(AND((EY$33-EY35-INDEX(Sheep!$V$358:$V$365,EY34,1))&gt;(EY$33-EZ$33),(EY$33-EY35-INDEX(Sheep!$V$358:$V$365,EY34,1))&lt;=0),"Scan-"  &amp;EY34,""),"")
&amp;IFERROR(IF(AND((EY$33-EY35-150                                                                            )&gt;(EY$33-EZ$33),(EY$33-EY35-150                                                                             )&lt;=0),"Birth-" &amp;EY34,""),"")
&amp;IFERROR(IF(AND((EY$33-EY35-150-Sheep!$R$351                                           )&gt;(EY$33-EZ$33),(EY$33-EY35-150-Sheep!$R$351                                            )&lt;=0),"Wean-"&amp;EY34,""),"")
&amp;IFERROR(IF(AND((EY$33-EY35-150-Sheep!$R$352                                           )&gt;(EY$33-EZ$33),(EY$33-EY35-150-Sheep!$R$352                                            )&lt;=0),"Alt1-"   &amp;EY34,""),"")
&amp;IFERROR(IF(AND((EY$33-EY35-150-Sheep!$R$353                                           )&gt;(EY$33-EZ$33),(EY$33-EY35-150-Sheep!$R$353                                            )&lt;=0),"Alt2-"   &amp;EY34,""),"")</f>
        <v>Alt2-2</v>
      </c>
      <c r="EZ36" s="274" t="str">
        <f xml:space="preserve">                    IF(AND((EZ$33                                  -Sheep!$N$248                               )&gt;(EZ$33-FA$33),(EZ$33                                  -Sheep!$N$248                                )&lt;=0),"Born","")
&amp;                   IF(AND((EZ$33-Sheep!$R$351-Sheep!$N$248                                )&gt;(EZ$33-FA$33),(EZ$33-Sheep!$R$351-Sheep!$N$248                                )&lt;=0),"WeanStd","")
&amp;                   IF(AND((EZ$33-Sheep!$R$352-Sheep!$N$248                                )&gt;(EZ$33-FA$33),(EZ$33-Sheep!$R$352-Sheep!$N$248                                )&lt;=0),"WeanAlt1","")
&amp;                   IF(AND((EZ$33-Sheep!$R$353-Sheep!$N$248                                )&gt;(EZ$33-FA$33),(EZ$33-Sheep!$R$353-Sheep!$N$248                                )&lt;=0),"WeanAlt2","")
&amp;IFERROR(IF(AND((EZ$33-EZ35                                                                                     )&gt;(EZ$33-FA$33),(EZ$33-EZ35                                                                                     )&lt;=0),"Join-"    &amp;EZ34,""),"")
&amp;IFERROR(IF(AND((EZ$33-EZ35-INDEX(Sheep!$V$358:$V$365,EZ34,1))&gt;(EZ$33-FA$33),(EZ$33-EZ35-INDEX(Sheep!$V$358:$V$365,EZ34,1))&lt;=0),"Scan-"  &amp;EZ34,""),"")
&amp;IFERROR(IF(AND((EZ$33-EZ35-150                                                                            )&gt;(EZ$33-FA$33),(EZ$33-EZ35-150                                                                             )&lt;=0),"Birth-" &amp;EZ34,""),"")
&amp;IFERROR(IF(AND((EZ$33-EZ35-150-Sheep!$R$351                                           )&gt;(EZ$33-FA$33),(EZ$33-EZ35-150-Sheep!$R$351                                            )&lt;=0),"Wean-"&amp;EZ34,""),"")
&amp;IFERROR(IF(AND((EZ$33-EZ35-150-Sheep!$R$352                                           )&gt;(EZ$33-FA$33),(EZ$33-EZ35-150-Sheep!$R$352                                            )&lt;=0),"Alt1-"   &amp;EZ34,""),"")
&amp;IFERROR(IF(AND((EZ$33-EZ35-150-Sheep!$R$353                                           )&gt;(EZ$33-FA$33),(EZ$33-EZ35-150-Sheep!$R$353                                            )&lt;=0),"Alt2-"   &amp;EZ34,""),"")</f>
        <v/>
      </c>
      <c r="FA36" s="274" t="str">
        <f xml:space="preserve">                    IF(AND((FA$33                                  -Sheep!$N$248                               )&gt;(FA$33-FB$33),(FA$33                                  -Sheep!$N$248                                )&lt;=0),"Born","")
&amp;                   IF(AND((FA$33-Sheep!$R$351-Sheep!$N$248                                )&gt;(FA$33-FB$33),(FA$33-Sheep!$R$351-Sheep!$N$248                                )&lt;=0),"WeanStd","")
&amp;                   IF(AND((FA$33-Sheep!$R$352-Sheep!$N$248                                )&gt;(FA$33-FB$33),(FA$33-Sheep!$R$352-Sheep!$N$248                                )&lt;=0),"WeanAlt1","")
&amp;                   IF(AND((FA$33-Sheep!$R$353-Sheep!$N$248                                )&gt;(FA$33-FB$33),(FA$33-Sheep!$R$353-Sheep!$N$248                                )&lt;=0),"WeanAlt2","")
&amp;IFERROR(IF(AND((FA$33-FA35                                                                                     )&gt;(FA$33-FB$33),(FA$33-FA35                                                                                     )&lt;=0),"Join-"    &amp;FA34,""),"")
&amp;IFERROR(IF(AND((FA$33-FA35-INDEX(Sheep!$V$358:$V$365,FA34,1))&gt;(FA$33-FB$33),(FA$33-FA35-INDEX(Sheep!$V$358:$V$365,FA34,1))&lt;=0),"Scan-"  &amp;FA34,""),"")
&amp;IFERROR(IF(AND((FA$33-FA35-150                                                                            )&gt;(FA$33-FB$33),(FA$33-FA35-150                                                                             )&lt;=0),"Birth-" &amp;FA34,""),"")
&amp;IFERROR(IF(AND((FA$33-FA35-150-Sheep!$R$351                                           )&gt;(FA$33-FB$33),(FA$33-FA35-150-Sheep!$R$351                                            )&lt;=0),"Wean-"&amp;FA34,""),"")
&amp;IFERROR(IF(AND((FA$33-FA35-150-Sheep!$R$352                                           )&gt;(FA$33-FB$33),(FA$33-FA35-150-Sheep!$R$352                                            )&lt;=0),"Alt1-"   &amp;FA34,""),"")
&amp;IFERROR(IF(AND((FA$33-FA35-150-Sheep!$R$353                                           )&gt;(FA$33-FB$33),(FA$33-FA35-150-Sheep!$R$353                                            )&lt;=0),"Alt2-"   &amp;FA34,""),"")</f>
        <v/>
      </c>
      <c r="FB36" s="274" t="str">
        <f xml:space="preserve">                    IF(AND((FB$33                                  -Sheep!$N$248                               )&gt;(FB$33-FC$33),(FB$33                                  -Sheep!$N$248                                )&lt;=0),"Born","")
&amp;                   IF(AND((FB$33-Sheep!$R$351-Sheep!$N$248                                )&gt;(FB$33-FC$33),(FB$33-Sheep!$R$351-Sheep!$N$248                                )&lt;=0),"WeanStd","")
&amp;                   IF(AND((FB$33-Sheep!$R$352-Sheep!$N$248                                )&gt;(FB$33-FC$33),(FB$33-Sheep!$R$352-Sheep!$N$248                                )&lt;=0),"WeanAlt1","")
&amp;                   IF(AND((FB$33-Sheep!$R$353-Sheep!$N$248                                )&gt;(FB$33-FC$33),(FB$33-Sheep!$R$353-Sheep!$N$248                                )&lt;=0),"WeanAlt2","")
&amp;IFERROR(IF(AND((FB$33-FB35                                                                                     )&gt;(FB$33-FC$33),(FB$33-FB35                                                                                     )&lt;=0),"Join-"    &amp;FB34,""),"")
&amp;IFERROR(IF(AND((FB$33-FB35-INDEX(Sheep!$V$358:$V$365,FB34,1))&gt;(FB$33-FC$33),(FB$33-FB35-INDEX(Sheep!$V$358:$V$365,FB34,1))&lt;=0),"Scan-"  &amp;FB34,""),"")
&amp;IFERROR(IF(AND((FB$33-FB35-150                                                                            )&gt;(FB$33-FC$33),(FB$33-FB35-150                                                                             )&lt;=0),"Birth-" &amp;FB34,""),"")
&amp;IFERROR(IF(AND((FB$33-FB35-150-Sheep!$R$351                                           )&gt;(FB$33-FC$33),(FB$33-FB35-150-Sheep!$R$351                                            )&lt;=0),"Wean-"&amp;FB34,""),"")
&amp;IFERROR(IF(AND((FB$33-FB35-150-Sheep!$R$352                                           )&gt;(FB$33-FC$33),(FB$33-FB35-150-Sheep!$R$352                                            )&lt;=0),"Alt1-"   &amp;FB34,""),"")
&amp;IFERROR(IF(AND((FB$33-FB35-150-Sheep!$R$353                                           )&gt;(FB$33-FC$33),(FB$33-FB35-150-Sheep!$R$353                                            )&lt;=0),"Alt2-"   &amp;FB34,""),"")</f>
        <v/>
      </c>
      <c r="FC36" s="274" t="str">
        <f xml:space="preserve">                    IF(AND((FC$33                                  -Sheep!$N$248                               )&gt;(FC$33-FD$33),(FC$33                                  -Sheep!$N$248                                )&lt;=0),"Born","")
&amp;                   IF(AND((FC$33-Sheep!$R$351-Sheep!$N$248                                )&gt;(FC$33-FD$33),(FC$33-Sheep!$R$351-Sheep!$N$248                                )&lt;=0),"WeanStd","")
&amp;                   IF(AND((FC$33-Sheep!$R$352-Sheep!$N$248                                )&gt;(FC$33-FD$33),(FC$33-Sheep!$R$352-Sheep!$N$248                                )&lt;=0),"WeanAlt1","")
&amp;                   IF(AND((FC$33-Sheep!$R$353-Sheep!$N$248                                )&gt;(FC$33-FD$33),(FC$33-Sheep!$R$353-Sheep!$N$248                                )&lt;=0),"WeanAlt2","")
&amp;IFERROR(IF(AND((FC$33-FC35                                                                                     )&gt;(FC$33-FD$33),(FC$33-FC35                                                                                     )&lt;=0),"Join-"    &amp;FC34,""),"")
&amp;IFERROR(IF(AND((FC$33-FC35-INDEX(Sheep!$V$358:$V$365,FC34,1))&gt;(FC$33-FD$33),(FC$33-FC35-INDEX(Sheep!$V$358:$V$365,FC34,1))&lt;=0),"Scan-"  &amp;FC34,""),"")
&amp;IFERROR(IF(AND((FC$33-FC35-150                                                                            )&gt;(FC$33-FD$33),(FC$33-FC35-150                                                                             )&lt;=0),"Birth-" &amp;FC34,""),"")
&amp;IFERROR(IF(AND((FC$33-FC35-150-Sheep!$R$351                                           )&gt;(FC$33-FD$33),(FC$33-FC35-150-Sheep!$R$351                                            )&lt;=0),"Wean-"&amp;FC34,""),"")
&amp;IFERROR(IF(AND((FC$33-FC35-150-Sheep!$R$352                                           )&gt;(FC$33-FD$33),(FC$33-FC35-150-Sheep!$R$352                                            )&lt;=0),"Alt1-"   &amp;FC34,""),"")
&amp;IFERROR(IF(AND((FC$33-FC35-150-Sheep!$R$353                                           )&gt;(FC$33-FD$33),(FC$33-FC35-150-Sheep!$R$353                                            )&lt;=0),"Alt2-"   &amp;FC34,""),"")</f>
        <v/>
      </c>
      <c r="FD36" s="274" t="str">
        <f xml:space="preserve">                    IF(AND((FD$33                                  -Sheep!$N$248                               )&gt;(FD$33-FE$33),(FD$33                                  -Sheep!$N$248                                )&lt;=0),"Born","")
&amp;                   IF(AND((FD$33-Sheep!$R$351-Sheep!$N$248                                )&gt;(FD$33-FE$33),(FD$33-Sheep!$R$351-Sheep!$N$248                                )&lt;=0),"WeanStd","")
&amp;                   IF(AND((FD$33-Sheep!$R$352-Sheep!$N$248                                )&gt;(FD$33-FE$33),(FD$33-Sheep!$R$352-Sheep!$N$248                                )&lt;=0),"WeanAlt1","")
&amp;                   IF(AND((FD$33-Sheep!$R$353-Sheep!$N$248                                )&gt;(FD$33-FE$33),(FD$33-Sheep!$R$353-Sheep!$N$248                                )&lt;=0),"WeanAlt2","")
&amp;IFERROR(IF(AND((FD$33-FD35                                                                                     )&gt;(FD$33-FE$33),(FD$33-FD35                                                                                     )&lt;=0),"Join-"    &amp;FD34,""),"")
&amp;IFERROR(IF(AND((FD$33-FD35-INDEX(Sheep!$V$358:$V$365,FD34,1))&gt;(FD$33-FE$33),(FD$33-FD35-INDEX(Sheep!$V$358:$V$365,FD34,1))&lt;=0),"Scan-"  &amp;FD34,""),"")
&amp;IFERROR(IF(AND((FD$33-FD35-150                                                                            )&gt;(FD$33-FE$33),(FD$33-FD35-150                                                                             )&lt;=0),"Birth-" &amp;FD34,""),"")
&amp;IFERROR(IF(AND((FD$33-FD35-150-Sheep!$R$351                                           )&gt;(FD$33-FE$33),(FD$33-FD35-150-Sheep!$R$351                                            )&lt;=0),"Wean-"&amp;FD34,""),"")
&amp;IFERROR(IF(AND((FD$33-FD35-150-Sheep!$R$352                                           )&gt;(FD$33-FE$33),(FD$33-FD35-150-Sheep!$R$352                                            )&lt;=0),"Alt1-"   &amp;FD34,""),"")
&amp;IFERROR(IF(AND((FD$33-FD35-150-Sheep!$R$353                                           )&gt;(FD$33-FE$33),(FD$33-FD35-150-Sheep!$R$353                                            )&lt;=0),"Alt2-"   &amp;FD34,""),"")</f>
        <v/>
      </c>
      <c r="FE36" s="274" t="str">
        <f xml:space="preserve">                    IF(AND((FE$33                                  -Sheep!$N$248                               )&gt;(FE$33-FF$33),(FE$33                                  -Sheep!$N$248                                )&lt;=0),"Born","")
&amp;                   IF(AND((FE$33-Sheep!$R$351-Sheep!$N$248                                )&gt;(FE$33-FF$33),(FE$33-Sheep!$R$351-Sheep!$N$248                                )&lt;=0),"WeanStd","")
&amp;                   IF(AND((FE$33-Sheep!$R$352-Sheep!$N$248                                )&gt;(FE$33-FF$33),(FE$33-Sheep!$R$352-Sheep!$N$248                                )&lt;=0),"WeanAlt1","")
&amp;                   IF(AND((FE$33-Sheep!$R$353-Sheep!$N$248                                )&gt;(FE$33-FF$33),(FE$33-Sheep!$R$353-Sheep!$N$248                                )&lt;=0),"WeanAlt2","")
&amp;IFERROR(IF(AND((FE$33-FE35                                                                                     )&gt;(FE$33-FF$33),(FE$33-FE35                                                                                     )&lt;=0),"Join-"    &amp;FE34,""),"")
&amp;IFERROR(IF(AND((FE$33-FE35-INDEX(Sheep!$V$358:$V$365,FE34,1))&gt;(FE$33-FF$33),(FE$33-FE35-INDEX(Sheep!$V$358:$V$365,FE34,1))&lt;=0),"Scan-"  &amp;FE34,""),"")
&amp;IFERROR(IF(AND((FE$33-FE35-150                                                                            )&gt;(FE$33-FF$33),(FE$33-FE35-150                                                                             )&lt;=0),"Birth-" &amp;FE34,""),"")
&amp;IFERROR(IF(AND((FE$33-FE35-150-Sheep!$R$351                                           )&gt;(FE$33-FF$33),(FE$33-FE35-150-Sheep!$R$351                                            )&lt;=0),"Wean-"&amp;FE34,""),"")
&amp;IFERROR(IF(AND((FE$33-FE35-150-Sheep!$R$352                                           )&gt;(FE$33-FF$33),(FE$33-FE35-150-Sheep!$R$352                                            )&lt;=0),"Alt1-"   &amp;FE34,""),"")
&amp;IFERROR(IF(AND((FE$33-FE35-150-Sheep!$R$353                                           )&gt;(FE$33-FF$33),(FE$33-FE35-150-Sheep!$R$353                                            )&lt;=0),"Alt2-"   &amp;FE34,""),"")</f>
        <v/>
      </c>
      <c r="FF36" s="274" t="str">
        <f xml:space="preserve">                    IF(AND((FF$33                                  -Sheep!$N$248                               )&gt;(FF$33-FG$33),(FF$33                                  -Sheep!$N$248                                )&lt;=0),"Born","")
&amp;                   IF(AND((FF$33-Sheep!$R$351-Sheep!$N$248                                )&gt;(FF$33-FG$33),(FF$33-Sheep!$R$351-Sheep!$N$248                                )&lt;=0),"WeanStd","")
&amp;                   IF(AND((FF$33-Sheep!$R$352-Sheep!$N$248                                )&gt;(FF$33-FG$33),(FF$33-Sheep!$R$352-Sheep!$N$248                                )&lt;=0),"WeanAlt1","")
&amp;                   IF(AND((FF$33-Sheep!$R$353-Sheep!$N$248                                )&gt;(FF$33-FG$33),(FF$33-Sheep!$R$353-Sheep!$N$248                                )&lt;=0),"WeanAlt2","")
&amp;IFERROR(IF(AND((FF$33-FF35                                                                                     )&gt;(FF$33-FG$33),(FF$33-FF35                                                                                     )&lt;=0),"Join-"    &amp;FF34,""),"")
&amp;IFERROR(IF(AND((FF$33-FF35-INDEX(Sheep!$V$358:$V$365,FF34,1))&gt;(FF$33-FG$33),(FF$33-FF35-INDEX(Sheep!$V$358:$V$365,FF34,1))&lt;=0),"Scan-"  &amp;FF34,""),"")
&amp;IFERROR(IF(AND((FF$33-FF35-150                                                                            )&gt;(FF$33-FG$33),(FF$33-FF35-150                                                                             )&lt;=0),"Birth-" &amp;FF34,""),"")
&amp;IFERROR(IF(AND((FF$33-FF35-150-Sheep!$R$351                                           )&gt;(FF$33-FG$33),(FF$33-FF35-150-Sheep!$R$351                                            )&lt;=0),"Wean-"&amp;FF34,""),"")
&amp;IFERROR(IF(AND((FF$33-FF35-150-Sheep!$R$352                                           )&gt;(FF$33-FG$33),(FF$33-FF35-150-Sheep!$R$352                                            )&lt;=0),"Alt1-"   &amp;FF34,""),"")
&amp;IFERROR(IF(AND((FF$33-FF35-150-Sheep!$R$353                                           )&gt;(FF$33-FG$33),(FF$33-FF35-150-Sheep!$R$353                                            )&lt;=0),"Alt2-"   &amp;FF34,""),"")</f>
        <v/>
      </c>
      <c r="FG36" s="274" t="str">
        <f xml:space="preserve">                    IF(AND((FG$33                                  -Sheep!$N$248                               )&gt;(FG$33-FH$33),(FG$33                                  -Sheep!$N$248                                )&lt;=0),"Born","")
&amp;                   IF(AND((FG$33-Sheep!$R$351-Sheep!$N$248                                )&gt;(FG$33-FH$33),(FG$33-Sheep!$R$351-Sheep!$N$248                                )&lt;=0),"WeanStd","")
&amp;                   IF(AND((FG$33-Sheep!$R$352-Sheep!$N$248                                )&gt;(FG$33-FH$33),(FG$33-Sheep!$R$352-Sheep!$N$248                                )&lt;=0),"WeanAlt1","")
&amp;                   IF(AND((FG$33-Sheep!$R$353-Sheep!$N$248                                )&gt;(FG$33-FH$33),(FG$33-Sheep!$R$353-Sheep!$N$248                                )&lt;=0),"WeanAlt2","")
&amp;IFERROR(IF(AND((FG$33-FG35                                                                                     )&gt;(FG$33-FH$33),(FG$33-FG35                                                                                     )&lt;=0),"Join-"    &amp;FG34,""),"")
&amp;IFERROR(IF(AND((FG$33-FG35-INDEX(Sheep!$V$358:$V$365,FG34,1))&gt;(FG$33-FH$33),(FG$33-FG35-INDEX(Sheep!$V$358:$V$365,FG34,1))&lt;=0),"Scan-"  &amp;FG34,""),"")
&amp;IFERROR(IF(AND((FG$33-FG35-150                                                                            )&gt;(FG$33-FH$33),(FG$33-FG35-150                                                                             )&lt;=0),"Birth-" &amp;FG34,""),"")
&amp;IFERROR(IF(AND((FG$33-FG35-150-Sheep!$R$351                                           )&gt;(FG$33-FH$33),(FG$33-FG35-150-Sheep!$R$351                                            )&lt;=0),"Wean-"&amp;FG34,""),"")
&amp;IFERROR(IF(AND((FG$33-FG35-150-Sheep!$R$352                                           )&gt;(FG$33-FH$33),(FG$33-FG35-150-Sheep!$R$352                                            )&lt;=0),"Alt1-"   &amp;FG34,""),"")
&amp;IFERROR(IF(AND((FG$33-FG35-150-Sheep!$R$353                                           )&gt;(FG$33-FH$33),(FG$33-FG35-150-Sheep!$R$353                                            )&lt;=0),"Alt2-"   &amp;FG34,""),"")</f>
        <v/>
      </c>
      <c r="FH36" s="274" t="str">
        <f xml:space="preserve">                    IF(AND((FH$33                                  -Sheep!$N$248                               )&gt;(FH$33-FI$33),(FH$33                                  -Sheep!$N$248                                )&lt;=0),"Born","")
&amp;                   IF(AND((FH$33-Sheep!$R$351-Sheep!$N$248                                )&gt;(FH$33-FI$33),(FH$33-Sheep!$R$351-Sheep!$N$248                                )&lt;=0),"WeanStd","")
&amp;                   IF(AND((FH$33-Sheep!$R$352-Sheep!$N$248                                )&gt;(FH$33-FI$33),(FH$33-Sheep!$R$352-Sheep!$N$248                                )&lt;=0),"WeanAlt1","")
&amp;                   IF(AND((FH$33-Sheep!$R$353-Sheep!$N$248                                )&gt;(FH$33-FI$33),(FH$33-Sheep!$R$353-Sheep!$N$248                                )&lt;=0),"WeanAlt2","")
&amp;IFERROR(IF(AND((FH$33-FH35                                                                                     )&gt;(FH$33-FI$33),(FH$33-FH35                                                                                     )&lt;=0),"Join-"    &amp;FH34,""),"")
&amp;IFERROR(IF(AND((FH$33-FH35-INDEX(Sheep!$V$358:$V$365,FH34,1))&gt;(FH$33-FI$33),(FH$33-FH35-INDEX(Sheep!$V$358:$V$365,FH34,1))&lt;=0),"Scan-"  &amp;FH34,""),"")
&amp;IFERROR(IF(AND((FH$33-FH35-150                                                                            )&gt;(FH$33-FI$33),(FH$33-FH35-150                                                                             )&lt;=0),"Birth-" &amp;FH34,""),"")
&amp;IFERROR(IF(AND((FH$33-FH35-150-Sheep!$R$351                                           )&gt;(FH$33-FI$33),(FH$33-FH35-150-Sheep!$R$351                                            )&lt;=0),"Wean-"&amp;FH34,""),"")
&amp;IFERROR(IF(AND((FH$33-FH35-150-Sheep!$R$352                                           )&gt;(FH$33-FI$33),(FH$33-FH35-150-Sheep!$R$352                                            )&lt;=0),"Alt1-"   &amp;FH34,""),"")
&amp;IFERROR(IF(AND((FH$33-FH35-150-Sheep!$R$353                                           )&gt;(FH$33-FI$33),(FH$33-FH35-150-Sheep!$R$353                                            )&lt;=0),"Alt2-"   &amp;FH34,""),"")</f>
        <v>Join-3</v>
      </c>
      <c r="FI36" s="274" t="str">
        <f xml:space="preserve">                    IF(AND((FI$33                                  -Sheep!$N$248                               )&gt;(FI$33-FJ$33),(FI$33                                  -Sheep!$N$248                                )&lt;=0),"Born","")
&amp;                   IF(AND((FI$33-Sheep!$R$351-Sheep!$N$248                                )&gt;(FI$33-FJ$33),(FI$33-Sheep!$R$351-Sheep!$N$248                                )&lt;=0),"WeanStd","")
&amp;                   IF(AND((FI$33-Sheep!$R$352-Sheep!$N$248                                )&gt;(FI$33-FJ$33),(FI$33-Sheep!$R$352-Sheep!$N$248                                )&lt;=0),"WeanAlt1","")
&amp;                   IF(AND((FI$33-Sheep!$R$353-Sheep!$N$248                                )&gt;(FI$33-FJ$33),(FI$33-Sheep!$R$353-Sheep!$N$248                                )&lt;=0),"WeanAlt2","")
&amp;IFERROR(IF(AND((FI$33-FI35                                                                                     )&gt;(FI$33-FJ$33),(FI$33-FI35                                                                                     )&lt;=0),"Join-"    &amp;FI34,""),"")
&amp;IFERROR(IF(AND((FI$33-FI35-INDEX(Sheep!$V$358:$V$365,FI34,1))&gt;(FI$33-FJ$33),(FI$33-FI35-INDEX(Sheep!$V$358:$V$365,FI34,1))&lt;=0),"Scan-"  &amp;FI34,""),"")
&amp;IFERROR(IF(AND((FI$33-FI35-150                                                                            )&gt;(FI$33-FJ$33),(FI$33-FI35-150                                                                             )&lt;=0),"Birth-" &amp;FI34,""),"")
&amp;IFERROR(IF(AND((FI$33-FI35-150-Sheep!$R$351                                           )&gt;(FI$33-FJ$33),(FI$33-FI35-150-Sheep!$R$351                                            )&lt;=0),"Wean-"&amp;FI34,""),"")
&amp;IFERROR(IF(AND((FI$33-FI35-150-Sheep!$R$352                                           )&gt;(FI$33-FJ$33),(FI$33-FI35-150-Sheep!$R$352                                            )&lt;=0),"Alt1-"   &amp;FI34,""),"")
&amp;IFERROR(IF(AND((FI$33-FI35-150-Sheep!$R$353                                           )&gt;(FI$33-FJ$33),(FI$33-FI35-150-Sheep!$R$353                                            )&lt;=0),"Alt2-"   &amp;FI34,""),"")</f>
        <v/>
      </c>
      <c r="FJ36" s="274" t="str">
        <f xml:space="preserve">                    IF(AND((FJ$33                                  -Sheep!$N$248                               )&gt;(FJ$33-FK$33),(FJ$33                                  -Sheep!$N$248                                )&lt;=0),"Born","")
&amp;                   IF(AND((FJ$33-Sheep!$R$351-Sheep!$N$248                                )&gt;(FJ$33-FK$33),(FJ$33-Sheep!$R$351-Sheep!$N$248                                )&lt;=0),"WeanStd","")
&amp;                   IF(AND((FJ$33-Sheep!$R$352-Sheep!$N$248                                )&gt;(FJ$33-FK$33),(FJ$33-Sheep!$R$352-Sheep!$N$248                                )&lt;=0),"WeanAlt1","")
&amp;                   IF(AND((FJ$33-Sheep!$R$353-Sheep!$N$248                                )&gt;(FJ$33-FK$33),(FJ$33-Sheep!$R$353-Sheep!$N$248                                )&lt;=0),"WeanAlt2","")
&amp;IFERROR(IF(AND((FJ$33-FJ35                                                                                     )&gt;(FJ$33-FK$33),(FJ$33-FJ35                                                                                     )&lt;=0),"Join-"    &amp;FJ34,""),"")
&amp;IFERROR(IF(AND((FJ$33-FJ35-INDEX(Sheep!$V$358:$V$365,FJ34,1))&gt;(FJ$33-FK$33),(FJ$33-FJ35-INDEX(Sheep!$V$358:$V$365,FJ34,1))&lt;=0),"Scan-"  &amp;FJ34,""),"")
&amp;IFERROR(IF(AND((FJ$33-FJ35-150                                                                            )&gt;(FJ$33-FK$33),(FJ$33-FJ35-150                                                                             )&lt;=0),"Birth-" &amp;FJ34,""),"")
&amp;IFERROR(IF(AND((FJ$33-FJ35-150-Sheep!$R$351                                           )&gt;(FJ$33-FK$33),(FJ$33-FJ35-150-Sheep!$R$351                                            )&lt;=0),"Wean-"&amp;FJ34,""),"")
&amp;IFERROR(IF(AND((FJ$33-FJ35-150-Sheep!$R$352                                           )&gt;(FJ$33-FK$33),(FJ$33-FJ35-150-Sheep!$R$352                                            )&lt;=0),"Alt1-"   &amp;FJ34,""),"")
&amp;IFERROR(IF(AND((FJ$33-FJ35-150-Sheep!$R$353                                           )&gt;(FJ$33-FK$33),(FJ$33-FJ35-150-Sheep!$R$353                                            )&lt;=0),"Alt2-"   &amp;FJ34,""),"")</f>
        <v/>
      </c>
      <c r="FK36" s="274" t="str">
        <f xml:space="preserve">                    IF(AND((FK$33                                  -Sheep!$N$248                               )&gt;(FK$33-FL$33),(FK$33                                  -Sheep!$N$248                                )&lt;=0),"Born","")
&amp;                   IF(AND((FK$33-Sheep!$R$351-Sheep!$N$248                                )&gt;(FK$33-FL$33),(FK$33-Sheep!$R$351-Sheep!$N$248                                )&lt;=0),"WeanStd","")
&amp;                   IF(AND((FK$33-Sheep!$R$352-Sheep!$N$248                                )&gt;(FK$33-FL$33),(FK$33-Sheep!$R$352-Sheep!$N$248                                )&lt;=0),"WeanAlt1","")
&amp;                   IF(AND((FK$33-Sheep!$R$353-Sheep!$N$248                                )&gt;(FK$33-FL$33),(FK$33-Sheep!$R$353-Sheep!$N$248                                )&lt;=0),"WeanAlt2","")
&amp;IFERROR(IF(AND((FK$33-FK35                                                                                     )&gt;(FK$33-FL$33),(FK$33-FK35                                                                                     )&lt;=0),"Join-"    &amp;FK34,""),"")
&amp;IFERROR(IF(AND((FK$33-FK35-INDEX(Sheep!$V$358:$V$365,FK34,1))&gt;(FK$33-FL$33),(FK$33-FK35-INDEX(Sheep!$V$358:$V$365,FK34,1))&lt;=0),"Scan-"  &amp;FK34,""),"")
&amp;IFERROR(IF(AND((FK$33-FK35-150                                                                            )&gt;(FK$33-FL$33),(FK$33-FK35-150                                                                             )&lt;=0),"Birth-" &amp;FK34,""),"")
&amp;IFERROR(IF(AND((FK$33-FK35-150-Sheep!$R$351                                           )&gt;(FK$33-FL$33),(FK$33-FK35-150-Sheep!$R$351                                            )&lt;=0),"Wean-"&amp;FK34,""),"")
&amp;IFERROR(IF(AND((FK$33-FK35-150-Sheep!$R$352                                           )&gt;(FK$33-FL$33),(FK$33-FK35-150-Sheep!$R$352                                            )&lt;=0),"Alt1-"   &amp;FK34,""),"")
&amp;IFERROR(IF(AND((FK$33-FK35-150-Sheep!$R$353                                           )&gt;(FK$33-FL$33),(FK$33-FK35-150-Sheep!$R$353                                            )&lt;=0),"Alt2-"   &amp;FK34,""),"")</f>
        <v/>
      </c>
      <c r="FL36" s="274" t="str">
        <f xml:space="preserve">                    IF(AND((FL$33                                  -Sheep!$N$248                               )&gt;(FL$33-FM$33),(FL$33                                  -Sheep!$N$248                                )&lt;=0),"Born","")
&amp;                   IF(AND((FL$33-Sheep!$R$351-Sheep!$N$248                                )&gt;(FL$33-FM$33),(FL$33-Sheep!$R$351-Sheep!$N$248                                )&lt;=0),"WeanStd","")
&amp;                   IF(AND((FL$33-Sheep!$R$352-Sheep!$N$248                                )&gt;(FL$33-FM$33),(FL$33-Sheep!$R$352-Sheep!$N$248                                )&lt;=0),"WeanAlt1","")
&amp;                   IF(AND((FL$33-Sheep!$R$353-Sheep!$N$248                                )&gt;(FL$33-FM$33),(FL$33-Sheep!$R$353-Sheep!$N$248                                )&lt;=0),"WeanAlt2","")
&amp;IFERROR(IF(AND((FL$33-FL35                                                                                     )&gt;(FL$33-FM$33),(FL$33-FL35                                                                                     )&lt;=0),"Join-"    &amp;FL34,""),"")
&amp;IFERROR(IF(AND((FL$33-FL35-INDEX(Sheep!$V$358:$V$365,FL34,1))&gt;(FL$33-FM$33),(FL$33-FL35-INDEX(Sheep!$V$358:$V$365,FL34,1))&lt;=0),"Scan-"  &amp;FL34,""),"")
&amp;IFERROR(IF(AND((FL$33-FL35-150                                                                            )&gt;(FL$33-FM$33),(FL$33-FL35-150                                                                             )&lt;=0),"Birth-" &amp;FL34,""),"")
&amp;IFERROR(IF(AND((FL$33-FL35-150-Sheep!$R$351                                           )&gt;(FL$33-FM$33),(FL$33-FL35-150-Sheep!$R$351                                            )&lt;=0),"Wean-"&amp;FL34,""),"")
&amp;IFERROR(IF(AND((FL$33-FL35-150-Sheep!$R$352                                           )&gt;(FL$33-FM$33),(FL$33-FL35-150-Sheep!$R$352                                            )&lt;=0),"Alt1-"   &amp;FL34,""),"")
&amp;IFERROR(IF(AND((FL$33-FL35-150-Sheep!$R$353                                           )&gt;(FL$33-FM$33),(FL$33-FL35-150-Sheep!$R$353                                            )&lt;=0),"Alt2-"   &amp;FL34,""),"")</f>
        <v/>
      </c>
      <c r="FM36" s="274" t="str">
        <f xml:space="preserve">                    IF(AND((FM$33                                  -Sheep!$N$248                               )&gt;(FM$33-FN$33),(FM$33                                  -Sheep!$N$248                                )&lt;=0),"Born","")
&amp;                   IF(AND((FM$33-Sheep!$R$351-Sheep!$N$248                                )&gt;(FM$33-FN$33),(FM$33-Sheep!$R$351-Sheep!$N$248                                )&lt;=0),"WeanStd","")
&amp;                   IF(AND((FM$33-Sheep!$R$352-Sheep!$N$248                                )&gt;(FM$33-FN$33),(FM$33-Sheep!$R$352-Sheep!$N$248                                )&lt;=0),"WeanAlt1","")
&amp;                   IF(AND((FM$33-Sheep!$R$353-Sheep!$N$248                                )&gt;(FM$33-FN$33),(FM$33-Sheep!$R$353-Sheep!$N$248                                )&lt;=0),"WeanAlt2","")
&amp;IFERROR(IF(AND((FM$33-FM35                                                                                     )&gt;(FM$33-FN$33),(FM$33-FM35                                                                                     )&lt;=0),"Join-"    &amp;FM34,""),"")
&amp;IFERROR(IF(AND((FM$33-FM35-INDEX(Sheep!$V$358:$V$365,FM34,1))&gt;(FM$33-FN$33),(FM$33-FM35-INDEX(Sheep!$V$358:$V$365,FM34,1))&lt;=0),"Scan-"  &amp;FM34,""),"")
&amp;IFERROR(IF(AND((FM$33-FM35-150                                                                            )&gt;(FM$33-FN$33),(FM$33-FM35-150                                                                             )&lt;=0),"Birth-" &amp;FM34,""),"")
&amp;IFERROR(IF(AND((FM$33-FM35-150-Sheep!$R$351                                           )&gt;(FM$33-FN$33),(FM$33-FM35-150-Sheep!$R$351                                            )&lt;=0),"Wean-"&amp;FM34,""),"")
&amp;IFERROR(IF(AND((FM$33-FM35-150-Sheep!$R$352                                           )&gt;(FM$33-FN$33),(FM$33-FM35-150-Sheep!$R$352                                            )&lt;=0),"Alt1-"   &amp;FM34,""),"")
&amp;IFERROR(IF(AND((FM$33-FM35-150-Sheep!$R$353                                           )&gt;(FM$33-FN$33),(FM$33-FM35-150-Sheep!$R$353                                            )&lt;=0),"Alt2-"   &amp;FM34,""),"")</f>
        <v/>
      </c>
      <c r="FN36" s="274" t="str">
        <f xml:space="preserve">                    IF(AND((FN$33                                  -Sheep!$N$248                               )&gt;(FN$33-FO$33),(FN$33                                  -Sheep!$N$248                                )&lt;=0),"Born","")
&amp;                   IF(AND((FN$33-Sheep!$R$351-Sheep!$N$248                                )&gt;(FN$33-FO$33),(FN$33-Sheep!$R$351-Sheep!$N$248                                )&lt;=0),"WeanStd","")
&amp;                   IF(AND((FN$33-Sheep!$R$352-Sheep!$N$248                                )&gt;(FN$33-FO$33),(FN$33-Sheep!$R$352-Sheep!$N$248                                )&lt;=0),"WeanAlt1","")
&amp;                   IF(AND((FN$33-Sheep!$R$353-Sheep!$N$248                                )&gt;(FN$33-FO$33),(FN$33-Sheep!$R$353-Sheep!$N$248                                )&lt;=0),"WeanAlt2","")
&amp;IFERROR(IF(AND((FN$33-FN35                                                                                     )&gt;(FN$33-FO$33),(FN$33-FN35                                                                                     )&lt;=0),"Join-"    &amp;FN34,""),"")
&amp;IFERROR(IF(AND((FN$33-FN35-INDEX(Sheep!$V$358:$V$365,FN34,1))&gt;(FN$33-FO$33),(FN$33-FN35-INDEX(Sheep!$V$358:$V$365,FN34,1))&lt;=0),"Scan-"  &amp;FN34,""),"")
&amp;IFERROR(IF(AND((FN$33-FN35-150                                                                            )&gt;(FN$33-FO$33),(FN$33-FN35-150                                                                             )&lt;=0),"Birth-" &amp;FN34,""),"")
&amp;IFERROR(IF(AND((FN$33-FN35-150-Sheep!$R$351                                           )&gt;(FN$33-FO$33),(FN$33-FN35-150-Sheep!$R$351                                            )&lt;=0),"Wean-"&amp;FN34,""),"")
&amp;IFERROR(IF(AND((FN$33-FN35-150-Sheep!$R$352                                           )&gt;(FN$33-FO$33),(FN$33-FN35-150-Sheep!$R$352                                            )&lt;=0),"Alt1-"   &amp;FN34,""),"")
&amp;IFERROR(IF(AND((FN$33-FN35-150-Sheep!$R$353                                           )&gt;(FN$33-FO$33),(FN$33-FN35-150-Sheep!$R$353                                            )&lt;=0),"Alt2-"   &amp;FN34,""),"")</f>
        <v/>
      </c>
      <c r="FO36" s="274" t="str">
        <f xml:space="preserve">                    IF(AND((FO$33                                  -Sheep!$N$248                               )&gt;(FO$33-FP$33),(FO$33                                  -Sheep!$N$248                                )&lt;=0),"Born","")
&amp;                   IF(AND((FO$33-Sheep!$R$351-Sheep!$N$248                                )&gt;(FO$33-FP$33),(FO$33-Sheep!$R$351-Sheep!$N$248                                )&lt;=0),"WeanStd","")
&amp;                   IF(AND((FO$33-Sheep!$R$352-Sheep!$N$248                                )&gt;(FO$33-FP$33),(FO$33-Sheep!$R$352-Sheep!$N$248                                )&lt;=0),"WeanAlt1","")
&amp;                   IF(AND((FO$33-Sheep!$R$353-Sheep!$N$248                                )&gt;(FO$33-FP$33),(FO$33-Sheep!$R$353-Sheep!$N$248                                )&lt;=0),"WeanAlt2","")
&amp;IFERROR(IF(AND((FO$33-FO35                                                                                     )&gt;(FO$33-FP$33),(FO$33-FO35                                                                                     )&lt;=0),"Join-"    &amp;FO34,""),"")
&amp;IFERROR(IF(AND((FO$33-FO35-INDEX(Sheep!$V$358:$V$365,FO34,1))&gt;(FO$33-FP$33),(FO$33-FO35-INDEX(Sheep!$V$358:$V$365,FO34,1))&lt;=0),"Scan-"  &amp;FO34,""),"")
&amp;IFERROR(IF(AND((FO$33-FO35-150                                                                            )&gt;(FO$33-FP$33),(FO$33-FO35-150                                                                             )&lt;=0),"Birth-" &amp;FO34,""),"")
&amp;IFERROR(IF(AND((FO$33-FO35-150-Sheep!$R$351                                           )&gt;(FO$33-FP$33),(FO$33-FO35-150-Sheep!$R$351                                            )&lt;=0),"Wean-"&amp;FO34,""),"")
&amp;IFERROR(IF(AND((FO$33-FO35-150-Sheep!$R$352                                           )&gt;(FO$33-FP$33),(FO$33-FO35-150-Sheep!$R$352                                            )&lt;=0),"Alt1-"   &amp;FO34,""),"")
&amp;IFERROR(IF(AND((FO$33-FO35-150-Sheep!$R$353                                           )&gt;(FO$33-FP$33),(FO$33-FO35-150-Sheep!$R$353                                            )&lt;=0),"Alt2-"   &amp;FO34,""),"")</f>
        <v/>
      </c>
      <c r="FP36" s="274" t="str">
        <f xml:space="preserve">                    IF(AND((FP$33                                  -Sheep!$N$248                               )&gt;(FP$33-FQ$33),(FP$33                                  -Sheep!$N$248                                )&lt;=0),"Born","")
&amp;                   IF(AND((FP$33-Sheep!$R$351-Sheep!$N$248                                )&gt;(FP$33-FQ$33),(FP$33-Sheep!$R$351-Sheep!$N$248                                )&lt;=0),"WeanStd","")
&amp;                   IF(AND((FP$33-Sheep!$R$352-Sheep!$N$248                                )&gt;(FP$33-FQ$33),(FP$33-Sheep!$R$352-Sheep!$N$248                                )&lt;=0),"WeanAlt1","")
&amp;                   IF(AND((FP$33-Sheep!$R$353-Sheep!$N$248                                )&gt;(FP$33-FQ$33),(FP$33-Sheep!$R$353-Sheep!$N$248                                )&lt;=0),"WeanAlt2","")
&amp;IFERROR(IF(AND((FP$33-FP35                                                                                     )&gt;(FP$33-FQ$33),(FP$33-FP35                                                                                     )&lt;=0),"Join-"    &amp;FP34,""),"")
&amp;IFERROR(IF(AND((FP$33-FP35-INDEX(Sheep!$V$358:$V$365,FP34,1))&gt;(FP$33-FQ$33),(FP$33-FP35-INDEX(Sheep!$V$358:$V$365,FP34,1))&lt;=0),"Scan-"  &amp;FP34,""),"")
&amp;IFERROR(IF(AND((FP$33-FP35-150                                                                            )&gt;(FP$33-FQ$33),(FP$33-FP35-150                                                                             )&lt;=0),"Birth-" &amp;FP34,""),"")
&amp;IFERROR(IF(AND((FP$33-FP35-150-Sheep!$R$351                                           )&gt;(FP$33-FQ$33),(FP$33-FP35-150-Sheep!$R$351                                            )&lt;=0),"Wean-"&amp;FP34,""),"")
&amp;IFERROR(IF(AND((FP$33-FP35-150-Sheep!$R$352                                           )&gt;(FP$33-FQ$33),(FP$33-FP35-150-Sheep!$R$352                                            )&lt;=0),"Alt1-"   &amp;FP34,""),"")
&amp;IFERROR(IF(AND((FP$33-FP35-150-Sheep!$R$353                                           )&gt;(FP$33-FQ$33),(FP$33-FP35-150-Sheep!$R$353                                            )&lt;=0),"Alt2-"   &amp;FP34,""),"")</f>
        <v/>
      </c>
      <c r="FQ36" s="274" t="str">
        <f xml:space="preserve">                    IF(AND((FQ$33                                  -Sheep!$N$248                               )&gt;(FQ$33-FR$33),(FQ$33                                  -Sheep!$N$248                                )&lt;=0),"Born","")
&amp;                   IF(AND((FQ$33-Sheep!$R$351-Sheep!$N$248                                )&gt;(FQ$33-FR$33),(FQ$33-Sheep!$R$351-Sheep!$N$248                                )&lt;=0),"WeanStd","")
&amp;                   IF(AND((FQ$33-Sheep!$R$352-Sheep!$N$248                                )&gt;(FQ$33-FR$33),(FQ$33-Sheep!$R$352-Sheep!$N$248                                )&lt;=0),"WeanAlt1","")
&amp;                   IF(AND((FQ$33-Sheep!$R$353-Sheep!$N$248                                )&gt;(FQ$33-FR$33),(FQ$33-Sheep!$R$353-Sheep!$N$248                                )&lt;=0),"WeanAlt2","")
&amp;IFERROR(IF(AND((FQ$33-FQ35                                                                                     )&gt;(FQ$33-FR$33),(FQ$33-FQ35                                                                                     )&lt;=0),"Join-"    &amp;FQ34,""),"")
&amp;IFERROR(IF(AND((FQ$33-FQ35-INDEX(Sheep!$V$358:$V$365,FQ34,1))&gt;(FQ$33-FR$33),(FQ$33-FQ35-INDEX(Sheep!$V$358:$V$365,FQ34,1))&lt;=0),"Scan-"  &amp;FQ34,""),"")
&amp;IFERROR(IF(AND((FQ$33-FQ35-150                                                                            )&gt;(FQ$33-FR$33),(FQ$33-FQ35-150                                                                             )&lt;=0),"Birth-" &amp;FQ34,""),"")
&amp;IFERROR(IF(AND((FQ$33-FQ35-150-Sheep!$R$351                                           )&gt;(FQ$33-FR$33),(FQ$33-FQ35-150-Sheep!$R$351                                            )&lt;=0),"Wean-"&amp;FQ34,""),"")
&amp;IFERROR(IF(AND((FQ$33-FQ35-150-Sheep!$R$352                                           )&gt;(FQ$33-FR$33),(FQ$33-FQ35-150-Sheep!$R$352                                            )&lt;=0),"Alt1-"   &amp;FQ34,""),"")
&amp;IFERROR(IF(AND((FQ$33-FQ35-150-Sheep!$R$353                                           )&gt;(FQ$33-FR$33),(FQ$33-FQ35-150-Sheep!$R$353                                            )&lt;=0),"Alt2-"   &amp;FQ34,""),"")</f>
        <v/>
      </c>
      <c r="FR36" s="274" t="str">
        <f xml:space="preserve">                    IF(AND((FR$33                                  -Sheep!$N$248                               )&gt;(FR$33-FS$33),(FR$33                                  -Sheep!$N$248                                )&lt;=0),"Born","")
&amp;                   IF(AND((FR$33-Sheep!$R$351-Sheep!$N$248                                )&gt;(FR$33-FS$33),(FR$33-Sheep!$R$351-Sheep!$N$248                                )&lt;=0),"WeanStd","")
&amp;                   IF(AND((FR$33-Sheep!$R$352-Sheep!$N$248                                )&gt;(FR$33-FS$33),(FR$33-Sheep!$R$352-Sheep!$N$248                                )&lt;=0),"WeanAlt1","")
&amp;                   IF(AND((FR$33-Sheep!$R$353-Sheep!$N$248                                )&gt;(FR$33-FS$33),(FR$33-Sheep!$R$353-Sheep!$N$248                                )&lt;=0),"WeanAlt2","")
&amp;IFERROR(IF(AND((FR$33-FR35                                                                                     )&gt;(FR$33-FS$33),(FR$33-FR35                                                                                     )&lt;=0),"Join-"    &amp;FR34,""),"")
&amp;IFERROR(IF(AND((FR$33-FR35-INDEX(Sheep!$V$358:$V$365,FR34,1))&gt;(FR$33-FS$33),(FR$33-FR35-INDEX(Sheep!$V$358:$V$365,FR34,1))&lt;=0),"Scan-"  &amp;FR34,""),"")
&amp;IFERROR(IF(AND((FR$33-FR35-150                                                                            )&gt;(FR$33-FS$33),(FR$33-FR35-150                                                                             )&lt;=0),"Birth-" &amp;FR34,""),"")
&amp;IFERROR(IF(AND((FR$33-FR35-150-Sheep!$R$351                                           )&gt;(FR$33-FS$33),(FR$33-FR35-150-Sheep!$R$351                                            )&lt;=0),"Wean-"&amp;FR34,""),"")
&amp;IFERROR(IF(AND((FR$33-FR35-150-Sheep!$R$352                                           )&gt;(FR$33-FS$33),(FR$33-FR35-150-Sheep!$R$352                                            )&lt;=0),"Alt1-"   &amp;FR34,""),"")
&amp;IFERROR(IF(AND((FR$33-FR35-150-Sheep!$R$353                                           )&gt;(FR$33-FS$33),(FR$33-FR35-150-Sheep!$R$353                                            )&lt;=0),"Alt2-"   &amp;FR34,""),"")</f>
        <v>Scan-3</v>
      </c>
      <c r="FS36" s="274" t="str">
        <f xml:space="preserve">                    IF(AND((FS$33                                  -Sheep!$N$248                               )&gt;(FS$33-FT$33),(FS$33                                  -Sheep!$N$248                                )&lt;=0),"Born","")
&amp;                   IF(AND((FS$33-Sheep!$R$351-Sheep!$N$248                                )&gt;(FS$33-FT$33),(FS$33-Sheep!$R$351-Sheep!$N$248                                )&lt;=0),"WeanStd","")
&amp;                   IF(AND((FS$33-Sheep!$R$352-Sheep!$N$248                                )&gt;(FS$33-FT$33),(FS$33-Sheep!$R$352-Sheep!$N$248                                )&lt;=0),"WeanAlt1","")
&amp;                   IF(AND((FS$33-Sheep!$R$353-Sheep!$N$248                                )&gt;(FS$33-FT$33),(FS$33-Sheep!$R$353-Sheep!$N$248                                )&lt;=0),"WeanAlt2","")
&amp;IFERROR(IF(AND((FS$33-FS35                                                                                     )&gt;(FS$33-FT$33),(FS$33-FS35                                                                                     )&lt;=0),"Join-"    &amp;FS34,""),"")
&amp;IFERROR(IF(AND((FS$33-FS35-INDEX(Sheep!$V$358:$V$365,FS34,1))&gt;(FS$33-FT$33),(FS$33-FS35-INDEX(Sheep!$V$358:$V$365,FS34,1))&lt;=0),"Scan-"  &amp;FS34,""),"")
&amp;IFERROR(IF(AND((FS$33-FS35-150                                                                            )&gt;(FS$33-FT$33),(FS$33-FS35-150                                                                             )&lt;=0),"Birth-" &amp;FS34,""),"")
&amp;IFERROR(IF(AND((FS$33-FS35-150-Sheep!$R$351                                           )&gt;(FS$33-FT$33),(FS$33-FS35-150-Sheep!$R$351                                            )&lt;=0),"Wean-"&amp;FS34,""),"")
&amp;IFERROR(IF(AND((FS$33-FS35-150-Sheep!$R$352                                           )&gt;(FS$33-FT$33),(FS$33-FS35-150-Sheep!$R$352                                            )&lt;=0),"Alt1-"   &amp;FS34,""),"")
&amp;IFERROR(IF(AND((FS$33-FS35-150-Sheep!$R$353                                           )&gt;(FS$33-FT$33),(FS$33-FS35-150-Sheep!$R$353                                            )&lt;=0),"Alt2-"   &amp;FS34,""),"")</f>
        <v/>
      </c>
      <c r="FT36" s="274" t="str">
        <f xml:space="preserve">                    IF(AND((FT$33                                  -Sheep!$N$248                               )&gt;(FT$33-FU$33),(FT$33                                  -Sheep!$N$248                                )&lt;=0),"Born","")
&amp;                   IF(AND((FT$33-Sheep!$R$351-Sheep!$N$248                                )&gt;(FT$33-FU$33),(FT$33-Sheep!$R$351-Sheep!$N$248                                )&lt;=0),"WeanStd","")
&amp;                   IF(AND((FT$33-Sheep!$R$352-Sheep!$N$248                                )&gt;(FT$33-FU$33),(FT$33-Sheep!$R$352-Sheep!$N$248                                )&lt;=0),"WeanAlt1","")
&amp;                   IF(AND((FT$33-Sheep!$R$353-Sheep!$N$248                                )&gt;(FT$33-FU$33),(FT$33-Sheep!$R$353-Sheep!$N$248                                )&lt;=0),"WeanAlt2","")
&amp;IFERROR(IF(AND((FT$33-FT35                                                                                     )&gt;(FT$33-FU$33),(FT$33-FT35                                                                                     )&lt;=0),"Join-"    &amp;FT34,""),"")
&amp;IFERROR(IF(AND((FT$33-FT35-INDEX(Sheep!$V$358:$V$365,FT34,1))&gt;(FT$33-FU$33),(FT$33-FT35-INDEX(Sheep!$V$358:$V$365,FT34,1))&lt;=0),"Scan-"  &amp;FT34,""),"")
&amp;IFERROR(IF(AND((FT$33-FT35-150                                                                            )&gt;(FT$33-FU$33),(FT$33-FT35-150                                                                             )&lt;=0),"Birth-" &amp;FT34,""),"")
&amp;IFERROR(IF(AND((FT$33-FT35-150-Sheep!$R$351                                           )&gt;(FT$33-FU$33),(FT$33-FT35-150-Sheep!$R$351                                            )&lt;=0),"Wean-"&amp;FT34,""),"")
&amp;IFERROR(IF(AND((FT$33-FT35-150-Sheep!$R$352                                           )&gt;(FT$33-FU$33),(FT$33-FT35-150-Sheep!$R$352                                            )&lt;=0),"Alt1-"   &amp;FT34,""),"")
&amp;IFERROR(IF(AND((FT$33-FT35-150-Sheep!$R$353                                           )&gt;(FT$33-FU$33),(FT$33-FT35-150-Sheep!$R$353                                            )&lt;=0),"Alt2-"   &amp;FT34,""),"")</f>
        <v/>
      </c>
      <c r="FU36" s="274" t="str">
        <f xml:space="preserve">                    IF(AND((FU$33                                  -Sheep!$N$248                               )&gt;(FU$33-FV$33),(FU$33                                  -Sheep!$N$248                                )&lt;=0),"Born","")
&amp;                   IF(AND((FU$33-Sheep!$R$351-Sheep!$N$248                                )&gt;(FU$33-FV$33),(FU$33-Sheep!$R$351-Sheep!$N$248                                )&lt;=0),"WeanStd","")
&amp;                   IF(AND((FU$33-Sheep!$R$352-Sheep!$N$248                                )&gt;(FU$33-FV$33),(FU$33-Sheep!$R$352-Sheep!$N$248                                )&lt;=0),"WeanAlt1","")
&amp;                   IF(AND((FU$33-Sheep!$R$353-Sheep!$N$248                                )&gt;(FU$33-FV$33),(FU$33-Sheep!$R$353-Sheep!$N$248                                )&lt;=0),"WeanAlt2","")
&amp;IFERROR(IF(AND((FU$33-FU35                                                                                     )&gt;(FU$33-FV$33),(FU$33-FU35                                                                                     )&lt;=0),"Join-"    &amp;FU34,""),"")
&amp;IFERROR(IF(AND((FU$33-FU35-INDEX(Sheep!$V$358:$V$365,FU34,1))&gt;(FU$33-FV$33),(FU$33-FU35-INDEX(Sheep!$V$358:$V$365,FU34,1))&lt;=0),"Scan-"  &amp;FU34,""),"")
&amp;IFERROR(IF(AND((FU$33-FU35-150                                                                            )&gt;(FU$33-FV$33),(FU$33-FU35-150                                                                             )&lt;=0),"Birth-" &amp;FU34,""),"")
&amp;IFERROR(IF(AND((FU$33-FU35-150-Sheep!$R$351                                           )&gt;(FU$33-FV$33),(FU$33-FU35-150-Sheep!$R$351                                            )&lt;=0),"Wean-"&amp;FU34,""),"")
&amp;IFERROR(IF(AND((FU$33-FU35-150-Sheep!$R$352                                           )&gt;(FU$33-FV$33),(FU$33-FU35-150-Sheep!$R$352                                            )&lt;=0),"Alt1-"   &amp;FU34,""),"")
&amp;IFERROR(IF(AND((FU$33-FU35-150-Sheep!$R$353                                           )&gt;(FU$33-FV$33),(FU$33-FU35-150-Sheep!$R$353                                            )&lt;=0),"Alt2-"   &amp;FU34,""),"")</f>
        <v/>
      </c>
      <c r="FV36" s="274" t="str">
        <f xml:space="preserve">                    IF(AND((FV$33                                  -Sheep!$N$248                               )&gt;(FV$33-FW$33),(FV$33                                  -Sheep!$N$248                                )&lt;=0),"Born","")
&amp;                   IF(AND((FV$33-Sheep!$R$351-Sheep!$N$248                                )&gt;(FV$33-FW$33),(FV$33-Sheep!$R$351-Sheep!$N$248                                )&lt;=0),"WeanStd","")
&amp;                   IF(AND((FV$33-Sheep!$R$352-Sheep!$N$248                                )&gt;(FV$33-FW$33),(FV$33-Sheep!$R$352-Sheep!$N$248                                )&lt;=0),"WeanAlt1","")
&amp;                   IF(AND((FV$33-Sheep!$R$353-Sheep!$N$248                                )&gt;(FV$33-FW$33),(FV$33-Sheep!$R$353-Sheep!$N$248                                )&lt;=0),"WeanAlt2","")
&amp;IFERROR(IF(AND((FV$33-FV35                                                                                     )&gt;(FV$33-FW$33),(FV$33-FV35                                                                                     )&lt;=0),"Join-"    &amp;FV34,""),"")
&amp;IFERROR(IF(AND((FV$33-FV35-INDEX(Sheep!$V$358:$V$365,FV34,1))&gt;(FV$33-FW$33),(FV$33-FV35-INDEX(Sheep!$V$358:$V$365,FV34,1))&lt;=0),"Scan-"  &amp;FV34,""),"")
&amp;IFERROR(IF(AND((FV$33-FV35-150                                                                            )&gt;(FV$33-FW$33),(FV$33-FV35-150                                                                             )&lt;=0),"Birth-" &amp;FV34,""),"")
&amp;IFERROR(IF(AND((FV$33-FV35-150-Sheep!$R$351                                           )&gt;(FV$33-FW$33),(FV$33-FV35-150-Sheep!$R$351                                            )&lt;=0),"Wean-"&amp;FV34,""),"")
&amp;IFERROR(IF(AND((FV$33-FV35-150-Sheep!$R$352                                           )&gt;(FV$33-FW$33),(FV$33-FV35-150-Sheep!$R$352                                            )&lt;=0),"Alt1-"   &amp;FV34,""),"")
&amp;IFERROR(IF(AND((FV$33-FV35-150-Sheep!$R$353                                           )&gt;(FV$33-FW$33),(FV$33-FV35-150-Sheep!$R$353                                            )&lt;=0),"Alt2-"   &amp;FV34,""),"")</f>
        <v/>
      </c>
      <c r="FW36" s="274" t="str">
        <f xml:space="preserve">                    IF(AND((FW$33                                  -Sheep!$N$248                               )&gt;(FW$33-FX$33),(FW$33                                  -Sheep!$N$248                                )&lt;=0),"Born","")
&amp;                   IF(AND((FW$33-Sheep!$R$351-Sheep!$N$248                                )&gt;(FW$33-FX$33),(FW$33-Sheep!$R$351-Sheep!$N$248                                )&lt;=0),"WeanStd","")
&amp;                   IF(AND((FW$33-Sheep!$R$352-Sheep!$N$248                                )&gt;(FW$33-FX$33),(FW$33-Sheep!$R$352-Sheep!$N$248                                )&lt;=0),"WeanAlt1","")
&amp;                   IF(AND((FW$33-Sheep!$R$353-Sheep!$N$248                                )&gt;(FW$33-FX$33),(FW$33-Sheep!$R$353-Sheep!$N$248                                )&lt;=0),"WeanAlt2","")
&amp;IFERROR(IF(AND((FW$33-FW35                                                                                     )&gt;(FW$33-FX$33),(FW$33-FW35                                                                                     )&lt;=0),"Join-"    &amp;FW34,""),"")
&amp;IFERROR(IF(AND((FW$33-FW35-INDEX(Sheep!$V$358:$V$365,FW34,1))&gt;(FW$33-FX$33),(FW$33-FW35-INDEX(Sheep!$V$358:$V$365,FW34,1))&lt;=0),"Scan-"  &amp;FW34,""),"")
&amp;IFERROR(IF(AND((FW$33-FW35-150                                                                            )&gt;(FW$33-FX$33),(FW$33-FW35-150                                                                             )&lt;=0),"Birth-" &amp;FW34,""),"")
&amp;IFERROR(IF(AND((FW$33-FW35-150-Sheep!$R$351                                           )&gt;(FW$33-FX$33),(FW$33-FW35-150-Sheep!$R$351                                            )&lt;=0),"Wean-"&amp;FW34,""),"")
&amp;IFERROR(IF(AND((FW$33-FW35-150-Sheep!$R$352                                           )&gt;(FW$33-FX$33),(FW$33-FW35-150-Sheep!$R$352                                            )&lt;=0),"Alt1-"   &amp;FW34,""),"")
&amp;IFERROR(IF(AND((FW$33-FW35-150-Sheep!$R$353                                           )&gt;(FW$33-FX$33),(FW$33-FW35-150-Sheep!$R$353                                            )&lt;=0),"Alt2-"   &amp;FW34,""),"")</f>
        <v/>
      </c>
      <c r="FX36" s="274" t="str">
        <f xml:space="preserve">                    IF(AND((FX$33                                  -Sheep!$N$248                               )&gt;(FX$33-FY$33),(FX$33                                  -Sheep!$N$248                                )&lt;=0),"Born","")
&amp;                   IF(AND((FX$33-Sheep!$R$351-Sheep!$N$248                                )&gt;(FX$33-FY$33),(FX$33-Sheep!$R$351-Sheep!$N$248                                )&lt;=0),"WeanStd","")
&amp;                   IF(AND((FX$33-Sheep!$R$352-Sheep!$N$248                                )&gt;(FX$33-FY$33),(FX$33-Sheep!$R$352-Sheep!$N$248                                )&lt;=0),"WeanAlt1","")
&amp;                   IF(AND((FX$33-Sheep!$R$353-Sheep!$N$248                                )&gt;(FX$33-FY$33),(FX$33-Sheep!$R$353-Sheep!$N$248                                )&lt;=0),"WeanAlt2","")
&amp;IFERROR(IF(AND((FX$33-FX35                                                                                     )&gt;(FX$33-FY$33),(FX$33-FX35                                                                                     )&lt;=0),"Join-"    &amp;FX34,""),"")
&amp;IFERROR(IF(AND((FX$33-FX35-INDEX(Sheep!$V$358:$V$365,FX34,1))&gt;(FX$33-FY$33),(FX$33-FX35-INDEX(Sheep!$V$358:$V$365,FX34,1))&lt;=0),"Scan-"  &amp;FX34,""),"")
&amp;IFERROR(IF(AND((FX$33-FX35-150                                                                            )&gt;(FX$33-FY$33),(FX$33-FX35-150                                                                             )&lt;=0),"Birth-" &amp;FX34,""),"")
&amp;IFERROR(IF(AND((FX$33-FX35-150-Sheep!$R$351                                           )&gt;(FX$33-FY$33),(FX$33-FX35-150-Sheep!$R$351                                            )&lt;=0),"Wean-"&amp;FX34,""),"")
&amp;IFERROR(IF(AND((FX$33-FX35-150-Sheep!$R$352                                           )&gt;(FX$33-FY$33),(FX$33-FX35-150-Sheep!$R$352                                            )&lt;=0),"Alt1-"   &amp;FX34,""),"")
&amp;IFERROR(IF(AND((FX$33-FX35-150-Sheep!$R$353                                           )&gt;(FX$33-FY$33),(FX$33-FX35-150-Sheep!$R$353                                            )&lt;=0),"Alt2-"   &amp;FX34,""),"")</f>
        <v/>
      </c>
      <c r="FY36" s="274" t="str">
        <f xml:space="preserve">                    IF(AND((FY$33                                  -Sheep!$N$248                               )&gt;(FY$33-FZ$33),(FY$33                                  -Sheep!$N$248                                )&lt;=0),"Born","")
&amp;                   IF(AND((FY$33-Sheep!$R$351-Sheep!$N$248                                )&gt;(FY$33-FZ$33),(FY$33-Sheep!$R$351-Sheep!$N$248                                )&lt;=0),"WeanStd","")
&amp;                   IF(AND((FY$33-Sheep!$R$352-Sheep!$N$248                                )&gt;(FY$33-FZ$33),(FY$33-Sheep!$R$352-Sheep!$N$248                                )&lt;=0),"WeanAlt1","")
&amp;                   IF(AND((FY$33-Sheep!$R$353-Sheep!$N$248                                )&gt;(FY$33-FZ$33),(FY$33-Sheep!$R$353-Sheep!$N$248                                )&lt;=0),"WeanAlt2","")
&amp;IFERROR(IF(AND((FY$33-FY35                                                                                     )&gt;(FY$33-FZ$33),(FY$33-FY35                                                                                     )&lt;=0),"Join-"    &amp;FY34,""),"")
&amp;IFERROR(IF(AND((FY$33-FY35-INDEX(Sheep!$V$358:$V$365,FY34,1))&gt;(FY$33-FZ$33),(FY$33-FY35-INDEX(Sheep!$V$358:$V$365,FY34,1))&lt;=0),"Scan-"  &amp;FY34,""),"")
&amp;IFERROR(IF(AND((FY$33-FY35-150                                                                            )&gt;(FY$33-FZ$33),(FY$33-FY35-150                                                                             )&lt;=0),"Birth-" &amp;FY34,""),"")
&amp;IFERROR(IF(AND((FY$33-FY35-150-Sheep!$R$351                                           )&gt;(FY$33-FZ$33),(FY$33-FY35-150-Sheep!$R$351                                            )&lt;=0),"Wean-"&amp;FY34,""),"")
&amp;IFERROR(IF(AND((FY$33-FY35-150-Sheep!$R$352                                           )&gt;(FY$33-FZ$33),(FY$33-FY35-150-Sheep!$R$352                                            )&lt;=0),"Alt1-"   &amp;FY34,""),"")
&amp;IFERROR(IF(AND((FY$33-FY35-150-Sheep!$R$353                                           )&gt;(FY$33-FZ$33),(FY$33-FY35-150-Sheep!$R$353                                            )&lt;=0),"Alt2-"   &amp;FY34,""),"")</f>
        <v/>
      </c>
      <c r="FZ36" s="274" t="str">
        <f xml:space="preserve">                    IF(AND((FZ$33                                  -Sheep!$N$248                               )&gt;(FZ$33-GA$33),(FZ$33                                  -Sheep!$N$248                                )&lt;=0),"Born","")
&amp;                   IF(AND((FZ$33-Sheep!$R$351-Sheep!$N$248                                )&gt;(FZ$33-GA$33),(FZ$33-Sheep!$R$351-Sheep!$N$248                                )&lt;=0),"WeanStd","")
&amp;                   IF(AND((FZ$33-Sheep!$R$352-Sheep!$N$248                                )&gt;(FZ$33-GA$33),(FZ$33-Sheep!$R$352-Sheep!$N$248                                )&lt;=0),"WeanAlt1","")
&amp;                   IF(AND((FZ$33-Sheep!$R$353-Sheep!$N$248                                )&gt;(FZ$33-GA$33),(FZ$33-Sheep!$R$353-Sheep!$N$248                                )&lt;=0),"WeanAlt2","")
&amp;IFERROR(IF(AND((FZ$33-FZ35                                                                                     )&gt;(FZ$33-GA$33),(FZ$33-FZ35                                                                                     )&lt;=0),"Join-"    &amp;FZ34,""),"")
&amp;IFERROR(IF(AND((FZ$33-FZ35-INDEX(Sheep!$V$358:$V$365,FZ34,1))&gt;(FZ$33-GA$33),(FZ$33-FZ35-INDEX(Sheep!$V$358:$V$365,FZ34,1))&lt;=0),"Scan-"  &amp;FZ34,""),"")
&amp;IFERROR(IF(AND((FZ$33-FZ35-150                                                                            )&gt;(FZ$33-GA$33),(FZ$33-FZ35-150                                                                             )&lt;=0),"Birth-" &amp;FZ34,""),"")
&amp;IFERROR(IF(AND((FZ$33-FZ35-150-Sheep!$R$351                                           )&gt;(FZ$33-GA$33),(FZ$33-FZ35-150-Sheep!$R$351                                            )&lt;=0),"Wean-"&amp;FZ34,""),"")
&amp;IFERROR(IF(AND((FZ$33-FZ35-150-Sheep!$R$352                                           )&gt;(FZ$33-GA$33),(FZ$33-FZ35-150-Sheep!$R$352                                            )&lt;=0),"Alt1-"   &amp;FZ34,""),"")
&amp;IFERROR(IF(AND((FZ$33-FZ35-150-Sheep!$R$353                                           )&gt;(FZ$33-GA$33),(FZ$33-FZ35-150-Sheep!$R$353                                            )&lt;=0),"Alt2-"   &amp;FZ34,""),"")</f>
        <v/>
      </c>
      <c r="GA36" s="274" t="str">
        <f xml:space="preserve">                    IF(AND((GA$33                                  -Sheep!$N$248                               )&gt;(GA$33-GB$33),(GA$33                                  -Sheep!$N$248                                )&lt;=0),"Born","")
&amp;                   IF(AND((GA$33-Sheep!$R$351-Sheep!$N$248                                )&gt;(GA$33-GB$33),(GA$33-Sheep!$R$351-Sheep!$N$248                                )&lt;=0),"WeanStd","")
&amp;                   IF(AND((GA$33-Sheep!$R$352-Sheep!$N$248                                )&gt;(GA$33-GB$33),(GA$33-Sheep!$R$352-Sheep!$N$248                                )&lt;=0),"WeanAlt1","")
&amp;                   IF(AND((GA$33-Sheep!$R$353-Sheep!$N$248                                )&gt;(GA$33-GB$33),(GA$33-Sheep!$R$353-Sheep!$N$248                                )&lt;=0),"WeanAlt2","")
&amp;IFERROR(IF(AND((GA$33-GA35                                                                                     )&gt;(GA$33-GB$33),(GA$33-GA35                                                                                     )&lt;=0),"Join-"    &amp;GA34,""),"")
&amp;IFERROR(IF(AND((GA$33-GA35-INDEX(Sheep!$V$358:$V$365,GA34,1))&gt;(GA$33-GB$33),(GA$33-GA35-INDEX(Sheep!$V$358:$V$365,GA34,1))&lt;=0),"Scan-"  &amp;GA34,""),"")
&amp;IFERROR(IF(AND((GA$33-GA35-150                                                                            )&gt;(GA$33-GB$33),(GA$33-GA35-150                                                                             )&lt;=0),"Birth-" &amp;GA34,""),"")
&amp;IFERROR(IF(AND((GA$33-GA35-150-Sheep!$R$351                                           )&gt;(GA$33-GB$33),(GA$33-GA35-150-Sheep!$R$351                                            )&lt;=0),"Wean-"&amp;GA34,""),"")
&amp;IFERROR(IF(AND((GA$33-GA35-150-Sheep!$R$352                                           )&gt;(GA$33-GB$33),(GA$33-GA35-150-Sheep!$R$352                                            )&lt;=0),"Alt1-"   &amp;GA34,""),"")
&amp;IFERROR(IF(AND((GA$33-GA35-150-Sheep!$R$353                                           )&gt;(GA$33-GB$33),(GA$33-GA35-150-Sheep!$R$353                                            )&lt;=0),"Alt2-"   &amp;GA34,""),"")</f>
        <v/>
      </c>
      <c r="GB36" s="274" t="str">
        <f xml:space="preserve">                    IF(AND((GB$33                                  -Sheep!$N$248                               )&gt;(GB$33-GC$33),(GB$33                                  -Sheep!$N$248                                )&lt;=0),"Born","")
&amp;                   IF(AND((GB$33-Sheep!$R$351-Sheep!$N$248                                )&gt;(GB$33-GC$33),(GB$33-Sheep!$R$351-Sheep!$N$248                                )&lt;=0),"WeanStd","")
&amp;                   IF(AND((GB$33-Sheep!$R$352-Sheep!$N$248                                )&gt;(GB$33-GC$33),(GB$33-Sheep!$R$352-Sheep!$N$248                                )&lt;=0),"WeanAlt1","")
&amp;                   IF(AND((GB$33-Sheep!$R$353-Sheep!$N$248                                )&gt;(GB$33-GC$33),(GB$33-Sheep!$R$353-Sheep!$N$248                                )&lt;=0),"WeanAlt2","")
&amp;IFERROR(IF(AND((GB$33-GB35                                                                                     )&gt;(GB$33-GC$33),(GB$33-GB35                                                                                     )&lt;=0),"Join-"    &amp;GB34,""),"")
&amp;IFERROR(IF(AND((GB$33-GB35-INDEX(Sheep!$V$358:$V$365,GB34,1))&gt;(GB$33-GC$33),(GB$33-GB35-INDEX(Sheep!$V$358:$V$365,GB34,1))&lt;=0),"Scan-"  &amp;GB34,""),"")
&amp;IFERROR(IF(AND((GB$33-GB35-150                                                                            )&gt;(GB$33-GC$33),(GB$33-GB35-150                                                                             )&lt;=0),"Birth-" &amp;GB34,""),"")
&amp;IFERROR(IF(AND((GB$33-GB35-150-Sheep!$R$351                                           )&gt;(GB$33-GC$33),(GB$33-GB35-150-Sheep!$R$351                                            )&lt;=0),"Wean-"&amp;GB34,""),"")
&amp;IFERROR(IF(AND((GB$33-GB35-150-Sheep!$R$352                                           )&gt;(GB$33-GC$33),(GB$33-GB35-150-Sheep!$R$352                                            )&lt;=0),"Alt1-"   &amp;GB34,""),"")
&amp;IFERROR(IF(AND((GB$33-GB35-150-Sheep!$R$353                                           )&gt;(GB$33-GC$33),(GB$33-GB35-150-Sheep!$R$353                                            )&lt;=0),"Alt2-"   &amp;GB34,""),"")</f>
        <v/>
      </c>
      <c r="GC36" s="274" t="str">
        <f xml:space="preserve">                    IF(AND((GC$33                                  -Sheep!$N$248                               )&gt;(GC$33-GD$33),(GC$33                                  -Sheep!$N$248                                )&lt;=0),"Born","")
&amp;                   IF(AND((GC$33-Sheep!$R$351-Sheep!$N$248                                )&gt;(GC$33-GD$33),(GC$33-Sheep!$R$351-Sheep!$N$248                                )&lt;=0),"WeanStd","")
&amp;                   IF(AND((GC$33-Sheep!$R$352-Sheep!$N$248                                )&gt;(GC$33-GD$33),(GC$33-Sheep!$R$352-Sheep!$N$248                                )&lt;=0),"WeanAlt1","")
&amp;                   IF(AND((GC$33-Sheep!$R$353-Sheep!$N$248                                )&gt;(GC$33-GD$33),(GC$33-Sheep!$R$353-Sheep!$N$248                                )&lt;=0),"WeanAlt2","")
&amp;IFERROR(IF(AND((GC$33-GC35                                                                                     )&gt;(GC$33-GD$33),(GC$33-GC35                                                                                     )&lt;=0),"Join-"    &amp;GC34,""),"")
&amp;IFERROR(IF(AND((GC$33-GC35-INDEX(Sheep!$V$358:$V$365,GC34,1))&gt;(GC$33-GD$33),(GC$33-GC35-INDEX(Sheep!$V$358:$V$365,GC34,1))&lt;=0),"Scan-"  &amp;GC34,""),"")
&amp;IFERROR(IF(AND((GC$33-GC35-150                                                                            )&gt;(GC$33-GD$33),(GC$33-GC35-150                                                                             )&lt;=0),"Birth-" &amp;GC34,""),"")
&amp;IFERROR(IF(AND((GC$33-GC35-150-Sheep!$R$351                                           )&gt;(GC$33-GD$33),(GC$33-GC35-150-Sheep!$R$351                                            )&lt;=0),"Wean-"&amp;GC34,""),"")
&amp;IFERROR(IF(AND((GC$33-GC35-150-Sheep!$R$352                                           )&gt;(GC$33-GD$33),(GC$33-GC35-150-Sheep!$R$352                                            )&lt;=0),"Alt1-"   &amp;GC34,""),"")
&amp;IFERROR(IF(AND((GC$33-GC35-150-Sheep!$R$353                                           )&gt;(GC$33-GD$33),(GC$33-GC35-150-Sheep!$R$353                                            )&lt;=0),"Alt2-"   &amp;GC34,""),"")</f>
        <v/>
      </c>
      <c r="GD36" s="274" t="str">
        <f xml:space="preserve">                    IF(AND((GD$33                                  -Sheep!$N$248                               )&gt;(GD$33-GE$33),(GD$33                                  -Sheep!$N$248                                )&lt;=0),"Born","")
&amp;                   IF(AND((GD$33-Sheep!$R$351-Sheep!$N$248                                )&gt;(GD$33-GE$33),(GD$33-Sheep!$R$351-Sheep!$N$248                                )&lt;=0),"WeanStd","")
&amp;                   IF(AND((GD$33-Sheep!$R$352-Sheep!$N$248                                )&gt;(GD$33-GE$33),(GD$33-Sheep!$R$352-Sheep!$N$248                                )&lt;=0),"WeanAlt1","")
&amp;                   IF(AND((GD$33-Sheep!$R$353-Sheep!$N$248                                )&gt;(GD$33-GE$33),(GD$33-Sheep!$R$353-Sheep!$N$248                                )&lt;=0),"WeanAlt2","")
&amp;IFERROR(IF(AND((GD$33-GD35                                                                                     )&gt;(GD$33-GE$33),(GD$33-GD35                                                                                     )&lt;=0),"Join-"    &amp;GD34,""),"")
&amp;IFERROR(IF(AND((GD$33-GD35-INDEX(Sheep!$V$358:$V$365,GD34,1))&gt;(GD$33-GE$33),(GD$33-GD35-INDEX(Sheep!$V$358:$V$365,GD34,1))&lt;=0),"Scan-"  &amp;GD34,""),"")
&amp;IFERROR(IF(AND((GD$33-GD35-150                                                                            )&gt;(GD$33-GE$33),(GD$33-GD35-150                                                                             )&lt;=0),"Birth-" &amp;GD34,""),"")
&amp;IFERROR(IF(AND((GD$33-GD35-150-Sheep!$R$351                                           )&gt;(GD$33-GE$33),(GD$33-GD35-150-Sheep!$R$351                                            )&lt;=0),"Wean-"&amp;GD34,""),"")
&amp;IFERROR(IF(AND((GD$33-GD35-150-Sheep!$R$352                                           )&gt;(GD$33-GE$33),(GD$33-GD35-150-Sheep!$R$352                                            )&lt;=0),"Alt1-"   &amp;GD34,""),"")
&amp;IFERROR(IF(AND((GD$33-GD35-150-Sheep!$R$353                                           )&gt;(GD$33-GE$33),(GD$33-GD35-150-Sheep!$R$353                                            )&lt;=0),"Alt2-"   &amp;GD34,""),"")</f>
        <v>Birth-3</v>
      </c>
      <c r="GE36" s="274" t="str">
        <f xml:space="preserve">                    IF(AND((GE$33                                  -Sheep!$N$248                               )&gt;(GE$33-GF$33),(GE$33                                  -Sheep!$N$248                                )&lt;=0),"Born","")
&amp;                   IF(AND((GE$33-Sheep!$R$351-Sheep!$N$248                                )&gt;(GE$33-GF$33),(GE$33-Sheep!$R$351-Sheep!$N$248                                )&lt;=0),"WeanStd","")
&amp;                   IF(AND((GE$33-Sheep!$R$352-Sheep!$N$248                                )&gt;(GE$33-GF$33),(GE$33-Sheep!$R$352-Sheep!$N$248                                )&lt;=0),"WeanAlt1","")
&amp;                   IF(AND((GE$33-Sheep!$R$353-Sheep!$N$248                                )&gt;(GE$33-GF$33),(GE$33-Sheep!$R$353-Sheep!$N$248                                )&lt;=0),"WeanAlt2","")
&amp;IFERROR(IF(AND((GE$33-GE35                                                                                     )&gt;(GE$33-GF$33),(GE$33-GE35                                                                                     )&lt;=0),"Join-"    &amp;GE34,""),"")
&amp;IFERROR(IF(AND((GE$33-GE35-INDEX(Sheep!$V$358:$V$365,GE34,1))&gt;(GE$33-GF$33),(GE$33-GE35-INDEX(Sheep!$V$358:$V$365,GE34,1))&lt;=0),"Scan-"  &amp;GE34,""),"")
&amp;IFERROR(IF(AND((GE$33-GE35-150                                                                            )&gt;(GE$33-GF$33),(GE$33-GE35-150                                                                             )&lt;=0),"Birth-" &amp;GE34,""),"")
&amp;IFERROR(IF(AND((GE$33-GE35-150-Sheep!$R$351                                           )&gt;(GE$33-GF$33),(GE$33-GE35-150-Sheep!$R$351                                            )&lt;=0),"Wean-"&amp;GE34,""),"")
&amp;IFERROR(IF(AND((GE$33-GE35-150-Sheep!$R$352                                           )&gt;(GE$33-GF$33),(GE$33-GE35-150-Sheep!$R$352                                            )&lt;=0),"Alt1-"   &amp;GE34,""),"")
&amp;IFERROR(IF(AND((GE$33-GE35-150-Sheep!$R$353                                           )&gt;(GE$33-GF$33),(GE$33-GE35-150-Sheep!$R$353                                            )&lt;=0),"Alt2-"   &amp;GE34,""),"")</f>
        <v/>
      </c>
      <c r="GF36" s="274" t="str">
        <f xml:space="preserve">                    IF(AND((GF$33                                  -Sheep!$N$248                               )&gt;(GF$33-GG$33),(GF$33                                  -Sheep!$N$248                                )&lt;=0),"Born","")
&amp;                   IF(AND((GF$33-Sheep!$R$351-Sheep!$N$248                                )&gt;(GF$33-GG$33),(GF$33-Sheep!$R$351-Sheep!$N$248                                )&lt;=0),"WeanStd","")
&amp;                   IF(AND((GF$33-Sheep!$R$352-Sheep!$N$248                                )&gt;(GF$33-GG$33),(GF$33-Sheep!$R$352-Sheep!$N$248                                )&lt;=0),"WeanAlt1","")
&amp;                   IF(AND((GF$33-Sheep!$R$353-Sheep!$N$248                                )&gt;(GF$33-GG$33),(GF$33-Sheep!$R$353-Sheep!$N$248                                )&lt;=0),"WeanAlt2","")
&amp;IFERROR(IF(AND((GF$33-GF35                                                                                     )&gt;(GF$33-GG$33),(GF$33-GF35                                                                                     )&lt;=0),"Join-"    &amp;GF34,""),"")
&amp;IFERROR(IF(AND((GF$33-GF35-INDEX(Sheep!$V$358:$V$365,GF34,1))&gt;(GF$33-GG$33),(GF$33-GF35-INDEX(Sheep!$V$358:$V$365,GF34,1))&lt;=0),"Scan-"  &amp;GF34,""),"")
&amp;IFERROR(IF(AND((GF$33-GF35-150                                                                            )&gt;(GF$33-GG$33),(GF$33-GF35-150                                                                             )&lt;=0),"Birth-" &amp;GF34,""),"")
&amp;IFERROR(IF(AND((GF$33-GF35-150-Sheep!$R$351                                           )&gt;(GF$33-GG$33),(GF$33-GF35-150-Sheep!$R$351                                            )&lt;=0),"Wean-"&amp;GF34,""),"")
&amp;IFERROR(IF(AND((GF$33-GF35-150-Sheep!$R$352                                           )&gt;(GF$33-GG$33),(GF$33-GF35-150-Sheep!$R$352                                            )&lt;=0),"Alt1-"   &amp;GF34,""),"")
&amp;IFERROR(IF(AND((GF$33-GF35-150-Sheep!$R$353                                           )&gt;(GF$33-GG$33),(GF$33-GF35-150-Sheep!$R$353                                            )&lt;=0),"Alt2-"   &amp;GF34,""),"")</f>
        <v/>
      </c>
      <c r="GG36" s="274" t="str">
        <f xml:space="preserve">                    IF(AND((GG$33                                  -Sheep!$N$248                               )&gt;(GG$33-GH$33),(GG$33                                  -Sheep!$N$248                                )&lt;=0),"Born","")
&amp;                   IF(AND((GG$33-Sheep!$R$351-Sheep!$N$248                                )&gt;(GG$33-GH$33),(GG$33-Sheep!$R$351-Sheep!$N$248                                )&lt;=0),"WeanStd","")
&amp;                   IF(AND((GG$33-Sheep!$R$352-Sheep!$N$248                                )&gt;(GG$33-GH$33),(GG$33-Sheep!$R$352-Sheep!$N$248                                )&lt;=0),"WeanAlt1","")
&amp;                   IF(AND((GG$33-Sheep!$R$353-Sheep!$N$248                                )&gt;(GG$33-GH$33),(GG$33-Sheep!$R$353-Sheep!$N$248                                )&lt;=0),"WeanAlt2","")
&amp;IFERROR(IF(AND((GG$33-GG35                                                                                     )&gt;(GG$33-GH$33),(GG$33-GG35                                                                                     )&lt;=0),"Join-"    &amp;GG34,""),"")
&amp;IFERROR(IF(AND((GG$33-GG35-INDEX(Sheep!$V$358:$V$365,GG34,1))&gt;(GG$33-GH$33),(GG$33-GG35-INDEX(Sheep!$V$358:$V$365,GG34,1))&lt;=0),"Scan-"  &amp;GG34,""),"")
&amp;IFERROR(IF(AND((GG$33-GG35-150                                                                            )&gt;(GG$33-GH$33),(GG$33-GG35-150                                                                             )&lt;=0),"Birth-" &amp;GG34,""),"")
&amp;IFERROR(IF(AND((GG$33-GG35-150-Sheep!$R$351                                           )&gt;(GG$33-GH$33),(GG$33-GG35-150-Sheep!$R$351                                            )&lt;=0),"Wean-"&amp;GG34,""),"")
&amp;IFERROR(IF(AND((GG$33-GG35-150-Sheep!$R$352                                           )&gt;(GG$33-GH$33),(GG$33-GG35-150-Sheep!$R$352                                            )&lt;=0),"Alt1-"   &amp;GG34,""),"")
&amp;IFERROR(IF(AND((GG$33-GG35-150-Sheep!$R$353                                           )&gt;(GG$33-GH$33),(GG$33-GG35-150-Sheep!$R$353                                            )&lt;=0),"Alt2-"   &amp;GG34,""),"")</f>
        <v/>
      </c>
      <c r="GH36" s="274" t="str">
        <f xml:space="preserve">                    IF(AND((GH$33                                  -Sheep!$N$248                               )&gt;(GH$33-GI$33),(GH$33                                  -Sheep!$N$248                                )&lt;=0),"Born","")
&amp;                   IF(AND((GH$33-Sheep!$R$351-Sheep!$N$248                                )&gt;(GH$33-GI$33),(GH$33-Sheep!$R$351-Sheep!$N$248                                )&lt;=0),"WeanStd","")
&amp;                   IF(AND((GH$33-Sheep!$R$352-Sheep!$N$248                                )&gt;(GH$33-GI$33),(GH$33-Sheep!$R$352-Sheep!$N$248                                )&lt;=0),"WeanAlt1","")
&amp;                   IF(AND((GH$33-Sheep!$R$353-Sheep!$N$248                                )&gt;(GH$33-GI$33),(GH$33-Sheep!$R$353-Sheep!$N$248                                )&lt;=0),"WeanAlt2","")
&amp;IFERROR(IF(AND((GH$33-GH35                                                                                     )&gt;(GH$33-GI$33),(GH$33-GH35                                                                                     )&lt;=0),"Join-"    &amp;GH34,""),"")
&amp;IFERROR(IF(AND((GH$33-GH35-INDEX(Sheep!$V$358:$V$365,GH34,1))&gt;(GH$33-GI$33),(GH$33-GH35-INDEX(Sheep!$V$358:$V$365,GH34,1))&lt;=0),"Scan-"  &amp;GH34,""),"")
&amp;IFERROR(IF(AND((GH$33-GH35-150                                                                            )&gt;(GH$33-GI$33),(GH$33-GH35-150                                                                             )&lt;=0),"Birth-" &amp;GH34,""),"")
&amp;IFERROR(IF(AND((GH$33-GH35-150-Sheep!$R$351                                           )&gt;(GH$33-GI$33),(GH$33-GH35-150-Sheep!$R$351                                            )&lt;=0),"Wean-"&amp;GH34,""),"")
&amp;IFERROR(IF(AND((GH$33-GH35-150-Sheep!$R$352                                           )&gt;(GH$33-GI$33),(GH$33-GH35-150-Sheep!$R$352                                            )&lt;=0),"Alt1-"   &amp;GH34,""),"")
&amp;IFERROR(IF(AND((GH$33-GH35-150-Sheep!$R$353                                           )&gt;(GH$33-GI$33),(GH$33-GH35-150-Sheep!$R$353                                            )&lt;=0),"Alt2-"   &amp;GH34,""),"")</f>
        <v/>
      </c>
      <c r="GI36" s="274" t="str">
        <f xml:space="preserve">                    IF(AND((GI$33                                  -Sheep!$N$248                               )&gt;(GI$33-GJ$33),(GI$33                                  -Sheep!$N$248                                )&lt;=0),"Born","")
&amp;                   IF(AND((GI$33-Sheep!$R$351-Sheep!$N$248                                )&gt;(GI$33-GJ$33),(GI$33-Sheep!$R$351-Sheep!$N$248                                )&lt;=0),"WeanStd","")
&amp;                   IF(AND((GI$33-Sheep!$R$352-Sheep!$N$248                                )&gt;(GI$33-GJ$33),(GI$33-Sheep!$R$352-Sheep!$N$248                                )&lt;=0),"WeanAlt1","")
&amp;                   IF(AND((GI$33-Sheep!$R$353-Sheep!$N$248                                )&gt;(GI$33-GJ$33),(GI$33-Sheep!$R$353-Sheep!$N$248                                )&lt;=0),"WeanAlt2","")
&amp;IFERROR(IF(AND((GI$33-GI35                                                                                     )&gt;(GI$33-GJ$33),(GI$33-GI35                                                                                     )&lt;=0),"Join-"    &amp;GI34,""),"")
&amp;IFERROR(IF(AND((GI$33-GI35-INDEX(Sheep!$V$358:$V$365,GI34,1))&gt;(GI$33-GJ$33),(GI$33-GI35-INDEX(Sheep!$V$358:$V$365,GI34,1))&lt;=0),"Scan-"  &amp;GI34,""),"")
&amp;IFERROR(IF(AND((GI$33-GI35-150                                                                            )&gt;(GI$33-GJ$33),(GI$33-GI35-150                                                                             )&lt;=0),"Birth-" &amp;GI34,""),"")
&amp;IFERROR(IF(AND((GI$33-GI35-150-Sheep!$R$351                                           )&gt;(GI$33-GJ$33),(GI$33-GI35-150-Sheep!$R$351                                            )&lt;=0),"Wean-"&amp;GI34,""),"")
&amp;IFERROR(IF(AND((GI$33-GI35-150-Sheep!$R$352                                           )&gt;(GI$33-GJ$33),(GI$33-GI35-150-Sheep!$R$352                                            )&lt;=0),"Alt1-"   &amp;GI34,""),"")
&amp;IFERROR(IF(AND((GI$33-GI35-150-Sheep!$R$353                                           )&gt;(GI$33-GJ$33),(GI$33-GI35-150-Sheep!$R$353                                            )&lt;=0),"Alt2-"   &amp;GI34,""),"")</f>
        <v/>
      </c>
      <c r="GJ36" s="274" t="str">
        <f xml:space="preserve">                    IF(AND((GJ$33                                  -Sheep!$N$248                               )&gt;(GJ$33-GK$33),(GJ$33                                  -Sheep!$N$248                                )&lt;=0),"Born","")
&amp;                   IF(AND((GJ$33-Sheep!$R$351-Sheep!$N$248                                )&gt;(GJ$33-GK$33),(GJ$33-Sheep!$R$351-Sheep!$N$248                                )&lt;=0),"WeanStd","")
&amp;                   IF(AND((GJ$33-Sheep!$R$352-Sheep!$N$248                                )&gt;(GJ$33-GK$33),(GJ$33-Sheep!$R$352-Sheep!$N$248                                )&lt;=0),"WeanAlt1","")
&amp;                   IF(AND((GJ$33-Sheep!$R$353-Sheep!$N$248                                )&gt;(GJ$33-GK$33),(GJ$33-Sheep!$R$353-Sheep!$N$248                                )&lt;=0),"WeanAlt2","")
&amp;IFERROR(IF(AND((GJ$33-GJ35                                                                                     )&gt;(GJ$33-GK$33),(GJ$33-GJ35                                                                                     )&lt;=0),"Join-"    &amp;GJ34,""),"")
&amp;IFERROR(IF(AND((GJ$33-GJ35-INDEX(Sheep!$V$358:$V$365,GJ34,1))&gt;(GJ$33-GK$33),(GJ$33-GJ35-INDEX(Sheep!$V$358:$V$365,GJ34,1))&lt;=0),"Scan-"  &amp;GJ34,""),"")
&amp;IFERROR(IF(AND((GJ$33-GJ35-150                                                                            )&gt;(GJ$33-GK$33),(GJ$33-GJ35-150                                                                             )&lt;=0),"Birth-" &amp;GJ34,""),"")
&amp;IFERROR(IF(AND((GJ$33-GJ35-150-Sheep!$R$351                                           )&gt;(GJ$33-GK$33),(GJ$33-GJ35-150-Sheep!$R$351                                            )&lt;=0),"Wean-"&amp;GJ34,""),"")
&amp;IFERROR(IF(AND((GJ$33-GJ35-150-Sheep!$R$352                                           )&gt;(GJ$33-GK$33),(GJ$33-GJ35-150-Sheep!$R$352                                            )&lt;=0),"Alt1-"   &amp;GJ34,""),"")
&amp;IFERROR(IF(AND((GJ$33-GJ35-150-Sheep!$R$353                                           )&gt;(GJ$33-GK$33),(GJ$33-GJ35-150-Sheep!$R$353                                            )&lt;=0),"Alt2-"   &amp;GJ34,""),"")</f>
        <v/>
      </c>
      <c r="GK36" s="274" t="str">
        <f xml:space="preserve">                    IF(AND((GK$33                                  -Sheep!$N$248                               )&gt;(GK$33-GL$33),(GK$33                                  -Sheep!$N$248                                )&lt;=0),"Born","")
&amp;                   IF(AND((GK$33-Sheep!$R$351-Sheep!$N$248                                )&gt;(GK$33-GL$33),(GK$33-Sheep!$R$351-Sheep!$N$248                                )&lt;=0),"WeanStd","")
&amp;                   IF(AND((GK$33-Sheep!$R$352-Sheep!$N$248                                )&gt;(GK$33-GL$33),(GK$33-Sheep!$R$352-Sheep!$N$248                                )&lt;=0),"WeanAlt1","")
&amp;                   IF(AND((GK$33-Sheep!$R$353-Sheep!$N$248                                )&gt;(GK$33-GL$33),(GK$33-Sheep!$R$353-Sheep!$N$248                                )&lt;=0),"WeanAlt2","")
&amp;IFERROR(IF(AND((GK$33-GK35                                                                                     )&gt;(GK$33-GL$33),(GK$33-GK35                                                                                     )&lt;=0),"Join-"    &amp;GK34,""),"")
&amp;IFERROR(IF(AND((GK$33-GK35-INDEX(Sheep!$V$358:$V$365,GK34,1))&gt;(GK$33-GL$33),(GK$33-GK35-INDEX(Sheep!$V$358:$V$365,GK34,1))&lt;=0),"Scan-"  &amp;GK34,""),"")
&amp;IFERROR(IF(AND((GK$33-GK35-150                                                                            )&gt;(GK$33-GL$33),(GK$33-GK35-150                                                                             )&lt;=0),"Birth-" &amp;GK34,""),"")
&amp;IFERROR(IF(AND((GK$33-GK35-150-Sheep!$R$351                                           )&gt;(GK$33-GL$33),(GK$33-GK35-150-Sheep!$R$351                                            )&lt;=0),"Wean-"&amp;GK34,""),"")
&amp;IFERROR(IF(AND((GK$33-GK35-150-Sheep!$R$352                                           )&gt;(GK$33-GL$33),(GK$33-GK35-150-Sheep!$R$352                                            )&lt;=0),"Alt1-"   &amp;GK34,""),"")
&amp;IFERROR(IF(AND((GK$33-GK35-150-Sheep!$R$353                                           )&gt;(GK$33-GL$33),(GK$33-GK35-150-Sheep!$R$353                                            )&lt;=0),"Alt2-"   &amp;GK34,""),"")</f>
        <v/>
      </c>
      <c r="GL36" s="274" t="str">
        <f xml:space="preserve">                    IF(AND((GL$33                                  -Sheep!$N$248                               )&gt;(GL$33-GM$33),(GL$33                                  -Sheep!$N$248                                )&lt;=0),"Born","")
&amp;                   IF(AND((GL$33-Sheep!$R$351-Sheep!$N$248                                )&gt;(GL$33-GM$33),(GL$33-Sheep!$R$351-Sheep!$N$248                                )&lt;=0),"WeanStd","")
&amp;                   IF(AND((GL$33-Sheep!$R$352-Sheep!$N$248                                )&gt;(GL$33-GM$33),(GL$33-Sheep!$R$352-Sheep!$N$248                                )&lt;=0),"WeanAlt1","")
&amp;                   IF(AND((GL$33-Sheep!$R$353-Sheep!$N$248                                )&gt;(GL$33-GM$33),(GL$33-Sheep!$R$353-Sheep!$N$248                                )&lt;=0),"WeanAlt2","")
&amp;IFERROR(IF(AND((GL$33-GL35                                                                                     )&gt;(GL$33-GM$33),(GL$33-GL35                                                                                     )&lt;=0),"Join-"    &amp;GL34,""),"")
&amp;IFERROR(IF(AND((GL$33-GL35-INDEX(Sheep!$V$358:$V$365,GL34,1))&gt;(GL$33-GM$33),(GL$33-GL35-INDEX(Sheep!$V$358:$V$365,GL34,1))&lt;=0),"Scan-"  &amp;GL34,""),"")
&amp;IFERROR(IF(AND((GL$33-GL35-150                                                                            )&gt;(GL$33-GM$33),(GL$33-GL35-150                                                                             )&lt;=0),"Birth-" &amp;GL34,""),"")
&amp;IFERROR(IF(AND((GL$33-GL35-150-Sheep!$R$351                                           )&gt;(GL$33-GM$33),(GL$33-GL35-150-Sheep!$R$351                                            )&lt;=0),"Wean-"&amp;GL34,""),"")
&amp;IFERROR(IF(AND((GL$33-GL35-150-Sheep!$R$352                                           )&gt;(GL$33-GM$33),(GL$33-GL35-150-Sheep!$R$352                                            )&lt;=0),"Alt1-"   &amp;GL34,""),"")
&amp;IFERROR(IF(AND((GL$33-GL35-150-Sheep!$R$353                                           )&gt;(GL$33-GM$33),(GL$33-GL35-150-Sheep!$R$353                                            )&lt;=0),"Alt2-"   &amp;GL34,""),"")</f>
        <v/>
      </c>
      <c r="GM36" s="274" t="str">
        <f xml:space="preserve">                    IF(AND((GM$33                                  -Sheep!$N$248                               )&gt;(GM$33-GN$33),(GM$33                                  -Sheep!$N$248                                )&lt;=0),"Born","")
&amp;                   IF(AND((GM$33-Sheep!$R$351-Sheep!$N$248                                )&gt;(GM$33-GN$33),(GM$33-Sheep!$R$351-Sheep!$N$248                                )&lt;=0),"WeanStd","")
&amp;                   IF(AND((GM$33-Sheep!$R$352-Sheep!$N$248                                )&gt;(GM$33-GN$33),(GM$33-Sheep!$R$352-Sheep!$N$248                                )&lt;=0),"WeanAlt1","")
&amp;                   IF(AND((GM$33-Sheep!$R$353-Sheep!$N$248                                )&gt;(GM$33-GN$33),(GM$33-Sheep!$R$353-Sheep!$N$248                                )&lt;=0),"WeanAlt2","")
&amp;IFERROR(IF(AND((GM$33-GM35                                                                                     )&gt;(GM$33-GN$33),(GM$33-GM35                                                                                     )&lt;=0),"Join-"    &amp;GM34,""),"")
&amp;IFERROR(IF(AND((GM$33-GM35-INDEX(Sheep!$V$358:$V$365,GM34,1))&gt;(GM$33-GN$33),(GM$33-GM35-INDEX(Sheep!$V$358:$V$365,GM34,1))&lt;=0),"Scan-"  &amp;GM34,""),"")
&amp;IFERROR(IF(AND((GM$33-GM35-150                                                                            )&gt;(GM$33-GN$33),(GM$33-GM35-150                                                                             )&lt;=0),"Birth-" &amp;GM34,""),"")
&amp;IFERROR(IF(AND((GM$33-GM35-150-Sheep!$R$351                                           )&gt;(GM$33-GN$33),(GM$33-GM35-150-Sheep!$R$351                                            )&lt;=0),"Wean-"&amp;GM34,""),"")
&amp;IFERROR(IF(AND((GM$33-GM35-150-Sheep!$R$352                                           )&gt;(GM$33-GN$33),(GM$33-GM35-150-Sheep!$R$352                                            )&lt;=0),"Alt1-"   &amp;GM34,""),"")
&amp;IFERROR(IF(AND((GM$33-GM35-150-Sheep!$R$353                                           )&gt;(GM$33-GN$33),(GM$33-GM35-150-Sheep!$R$353                                            )&lt;=0),"Alt2-"   &amp;GM34,""),"")</f>
        <v/>
      </c>
      <c r="GN36" s="274" t="str">
        <f xml:space="preserve">                    IF(AND((GN$33                                  -Sheep!$N$248                               )&gt;(GN$33-GO$33),(GN$33                                  -Sheep!$N$248                                )&lt;=0),"Born","")
&amp;                   IF(AND((GN$33-Sheep!$R$351-Sheep!$N$248                                )&gt;(GN$33-GO$33),(GN$33-Sheep!$R$351-Sheep!$N$248                                )&lt;=0),"WeanStd","")
&amp;                   IF(AND((GN$33-Sheep!$R$352-Sheep!$N$248                                )&gt;(GN$33-GO$33),(GN$33-Sheep!$R$352-Sheep!$N$248                                )&lt;=0),"WeanAlt1","")
&amp;                   IF(AND((GN$33-Sheep!$R$353-Sheep!$N$248                                )&gt;(GN$33-GO$33),(GN$33-Sheep!$R$353-Sheep!$N$248                                )&lt;=0),"WeanAlt2","")
&amp;IFERROR(IF(AND((GN$33-GN35                                                                                     )&gt;(GN$33-GO$33),(GN$33-GN35                                                                                     )&lt;=0),"Join-"    &amp;GN34,""),"")
&amp;IFERROR(IF(AND((GN$33-GN35-INDEX(Sheep!$V$358:$V$365,GN34,1))&gt;(GN$33-GO$33),(GN$33-GN35-INDEX(Sheep!$V$358:$V$365,GN34,1))&lt;=0),"Scan-"  &amp;GN34,""),"")
&amp;IFERROR(IF(AND((GN$33-GN35-150                                                                            )&gt;(GN$33-GO$33),(GN$33-GN35-150                                                                             )&lt;=0),"Birth-" &amp;GN34,""),"")
&amp;IFERROR(IF(AND((GN$33-GN35-150-Sheep!$R$351                                           )&gt;(GN$33-GO$33),(GN$33-GN35-150-Sheep!$R$351                                            )&lt;=0),"Wean-"&amp;GN34,""),"")
&amp;IFERROR(IF(AND((GN$33-GN35-150-Sheep!$R$352                                           )&gt;(GN$33-GO$33),(GN$33-GN35-150-Sheep!$R$352                                            )&lt;=0),"Alt1-"   &amp;GN34,""),"")
&amp;IFERROR(IF(AND((GN$33-GN35-150-Sheep!$R$353                                           )&gt;(GN$33-GO$33),(GN$33-GN35-150-Sheep!$R$353                                            )&lt;=0),"Alt2-"   &amp;GN34,""),"")</f>
        <v/>
      </c>
      <c r="GO36" s="274" t="str">
        <f xml:space="preserve">                    IF(AND((GO$33                                  -Sheep!$N$248                               )&gt;(GO$33-GP$33),(GO$33                                  -Sheep!$N$248                                )&lt;=0),"Born","")
&amp;                   IF(AND((GO$33-Sheep!$R$351-Sheep!$N$248                                )&gt;(GO$33-GP$33),(GO$33-Sheep!$R$351-Sheep!$N$248                                )&lt;=0),"WeanStd","")
&amp;                   IF(AND((GO$33-Sheep!$R$352-Sheep!$N$248                                )&gt;(GO$33-GP$33),(GO$33-Sheep!$R$352-Sheep!$N$248                                )&lt;=0),"WeanAlt1","")
&amp;                   IF(AND((GO$33-Sheep!$R$353-Sheep!$N$248                                )&gt;(GO$33-GP$33),(GO$33-Sheep!$R$353-Sheep!$N$248                                )&lt;=0),"WeanAlt2","")
&amp;IFERROR(IF(AND((GO$33-GO35                                                                                     )&gt;(GO$33-GP$33),(GO$33-GO35                                                                                     )&lt;=0),"Join-"    &amp;GO34,""),"")
&amp;IFERROR(IF(AND((GO$33-GO35-INDEX(Sheep!$V$358:$V$365,GO34,1))&gt;(GO$33-GP$33),(GO$33-GO35-INDEX(Sheep!$V$358:$V$365,GO34,1))&lt;=0),"Scan-"  &amp;GO34,""),"")
&amp;IFERROR(IF(AND((GO$33-GO35-150                                                                            )&gt;(GO$33-GP$33),(GO$33-GO35-150                                                                             )&lt;=0),"Birth-" &amp;GO34,""),"")
&amp;IFERROR(IF(AND((GO$33-GO35-150-Sheep!$R$351                                           )&gt;(GO$33-GP$33),(GO$33-GO35-150-Sheep!$R$351                                            )&lt;=0),"Wean-"&amp;GO34,""),"")
&amp;IFERROR(IF(AND((GO$33-GO35-150-Sheep!$R$352                                           )&gt;(GO$33-GP$33),(GO$33-GO35-150-Sheep!$R$352                                            )&lt;=0),"Alt1-"   &amp;GO34,""),"")
&amp;IFERROR(IF(AND((GO$33-GO35-150-Sheep!$R$353                                           )&gt;(GO$33-GP$33),(GO$33-GO35-150-Sheep!$R$353                                            )&lt;=0),"Alt2-"   &amp;GO34,""),"")</f>
        <v/>
      </c>
      <c r="GP36" s="274" t="str">
        <f xml:space="preserve">                    IF(AND((GP$33                                  -Sheep!$N$248                               )&gt;(GP$33-GQ$33),(GP$33                                  -Sheep!$N$248                                )&lt;=0),"Born","")
&amp;                   IF(AND((GP$33-Sheep!$R$351-Sheep!$N$248                                )&gt;(GP$33-GQ$33),(GP$33-Sheep!$R$351-Sheep!$N$248                                )&lt;=0),"WeanStd","")
&amp;                   IF(AND((GP$33-Sheep!$R$352-Sheep!$N$248                                )&gt;(GP$33-GQ$33),(GP$33-Sheep!$R$352-Sheep!$N$248                                )&lt;=0),"WeanAlt1","")
&amp;                   IF(AND((GP$33-Sheep!$R$353-Sheep!$N$248                                )&gt;(GP$33-GQ$33),(GP$33-Sheep!$R$353-Sheep!$N$248                                )&lt;=0),"WeanAlt2","")
&amp;IFERROR(IF(AND((GP$33-GP35                                                                                     )&gt;(GP$33-GQ$33),(GP$33-GP35                                                                                     )&lt;=0),"Join-"    &amp;GP34,""),"")
&amp;IFERROR(IF(AND((GP$33-GP35-INDEX(Sheep!$V$358:$V$365,GP34,1))&gt;(GP$33-GQ$33),(GP$33-GP35-INDEX(Sheep!$V$358:$V$365,GP34,1))&lt;=0),"Scan-"  &amp;GP34,""),"")
&amp;IFERROR(IF(AND((GP$33-GP35-150                                                                            )&gt;(GP$33-GQ$33),(GP$33-GP35-150                                                                             )&lt;=0),"Birth-" &amp;GP34,""),"")
&amp;IFERROR(IF(AND((GP$33-GP35-150-Sheep!$R$351                                           )&gt;(GP$33-GQ$33),(GP$33-GP35-150-Sheep!$R$351                                            )&lt;=0),"Wean-"&amp;GP34,""),"")
&amp;IFERROR(IF(AND((GP$33-GP35-150-Sheep!$R$352                                           )&gt;(GP$33-GQ$33),(GP$33-GP35-150-Sheep!$R$352                                            )&lt;=0),"Alt1-"   &amp;GP34,""),"")
&amp;IFERROR(IF(AND((GP$33-GP35-150-Sheep!$R$353                                           )&gt;(GP$33-GQ$33),(GP$33-GP35-150-Sheep!$R$353                                            )&lt;=0),"Alt2-"   &amp;GP34,""),"")</f>
        <v/>
      </c>
      <c r="GQ36" s="274" t="str">
        <f xml:space="preserve">                    IF(AND((GQ$33                                  -Sheep!$N$248                               )&gt;(GQ$33-GR$33),(GQ$33                                  -Sheep!$N$248                                )&lt;=0),"Born","")
&amp;                   IF(AND((GQ$33-Sheep!$R$351-Sheep!$N$248                                )&gt;(GQ$33-GR$33),(GQ$33-Sheep!$R$351-Sheep!$N$248                                )&lt;=0),"WeanStd","")
&amp;                   IF(AND((GQ$33-Sheep!$R$352-Sheep!$N$248                                )&gt;(GQ$33-GR$33),(GQ$33-Sheep!$R$352-Sheep!$N$248                                )&lt;=0),"WeanAlt1","")
&amp;                   IF(AND((GQ$33-Sheep!$R$353-Sheep!$N$248                                )&gt;(GQ$33-GR$33),(GQ$33-Sheep!$R$353-Sheep!$N$248                                )&lt;=0),"WeanAlt2","")
&amp;IFERROR(IF(AND((GQ$33-GQ35                                                                                     )&gt;(GQ$33-GR$33),(GQ$33-GQ35                                                                                     )&lt;=0),"Join-"    &amp;GQ34,""),"")
&amp;IFERROR(IF(AND((GQ$33-GQ35-INDEX(Sheep!$V$358:$V$365,GQ34,1))&gt;(GQ$33-GR$33),(GQ$33-GQ35-INDEX(Sheep!$V$358:$V$365,GQ34,1))&lt;=0),"Scan-"  &amp;GQ34,""),"")
&amp;IFERROR(IF(AND((GQ$33-GQ35-150                                                                            )&gt;(GQ$33-GR$33),(GQ$33-GQ35-150                                                                             )&lt;=0),"Birth-" &amp;GQ34,""),"")
&amp;IFERROR(IF(AND((GQ$33-GQ35-150-Sheep!$R$351                                           )&gt;(GQ$33-GR$33),(GQ$33-GQ35-150-Sheep!$R$351                                            )&lt;=0),"Wean-"&amp;GQ34,""),"")
&amp;IFERROR(IF(AND((GQ$33-GQ35-150-Sheep!$R$352                                           )&gt;(GQ$33-GR$33),(GQ$33-GQ35-150-Sheep!$R$352                                            )&lt;=0),"Alt1-"   &amp;GQ34,""),"")
&amp;IFERROR(IF(AND((GQ$33-GQ35-150-Sheep!$R$353                                           )&gt;(GQ$33-GR$33),(GQ$33-GQ35-150-Sheep!$R$353                                            )&lt;=0),"Alt2-"   &amp;GQ34,""),"")</f>
        <v>Wean-3</v>
      </c>
      <c r="GR36" s="274" t="str">
        <f xml:space="preserve">                    IF(AND((GR$33                                  -Sheep!$N$248                               )&gt;(GR$33-GS$33),(GR$33                                  -Sheep!$N$248                                )&lt;=0),"Born","")
&amp;                   IF(AND((GR$33-Sheep!$R$351-Sheep!$N$248                                )&gt;(GR$33-GS$33),(GR$33-Sheep!$R$351-Sheep!$N$248                                )&lt;=0),"WeanStd","")
&amp;                   IF(AND((GR$33-Sheep!$R$352-Sheep!$N$248                                )&gt;(GR$33-GS$33),(GR$33-Sheep!$R$352-Sheep!$N$248                                )&lt;=0),"WeanAlt1","")
&amp;                   IF(AND((GR$33-Sheep!$R$353-Sheep!$N$248                                )&gt;(GR$33-GS$33),(GR$33-Sheep!$R$353-Sheep!$N$248                                )&lt;=0),"WeanAlt2","")
&amp;IFERROR(IF(AND((GR$33-GR35                                                                                     )&gt;(GR$33-GS$33),(GR$33-GR35                                                                                     )&lt;=0),"Join-"    &amp;GR34,""),"")
&amp;IFERROR(IF(AND((GR$33-GR35-INDEX(Sheep!$V$358:$V$365,GR34,1))&gt;(GR$33-GS$33),(GR$33-GR35-INDEX(Sheep!$V$358:$V$365,GR34,1))&lt;=0),"Scan-"  &amp;GR34,""),"")
&amp;IFERROR(IF(AND((GR$33-GR35-150                                                                            )&gt;(GR$33-GS$33),(GR$33-GR35-150                                                                             )&lt;=0),"Birth-" &amp;GR34,""),"")
&amp;IFERROR(IF(AND((GR$33-GR35-150-Sheep!$R$351                                           )&gt;(GR$33-GS$33),(GR$33-GR35-150-Sheep!$R$351                                            )&lt;=0),"Wean-"&amp;GR34,""),"")
&amp;IFERROR(IF(AND((GR$33-GR35-150-Sheep!$R$352                                           )&gt;(GR$33-GS$33),(GR$33-GR35-150-Sheep!$R$352                                            )&lt;=0),"Alt1-"   &amp;GR34,""),"")
&amp;IFERROR(IF(AND((GR$33-GR35-150-Sheep!$R$353                                           )&gt;(GR$33-GS$33),(GR$33-GR35-150-Sheep!$R$353                                            )&lt;=0),"Alt2-"   &amp;GR34,""),"")</f>
        <v/>
      </c>
      <c r="GS36" s="274" t="str">
        <f xml:space="preserve">                    IF(AND((GS$33                                  -Sheep!$N$248                               )&gt;(GS$33-GT$33),(GS$33                                  -Sheep!$N$248                                )&lt;=0),"Born","")
&amp;                   IF(AND((GS$33-Sheep!$R$351-Sheep!$N$248                                )&gt;(GS$33-GT$33),(GS$33-Sheep!$R$351-Sheep!$N$248                                )&lt;=0),"WeanStd","")
&amp;                   IF(AND((GS$33-Sheep!$R$352-Sheep!$N$248                                )&gt;(GS$33-GT$33),(GS$33-Sheep!$R$352-Sheep!$N$248                                )&lt;=0),"WeanAlt1","")
&amp;                   IF(AND((GS$33-Sheep!$R$353-Sheep!$N$248                                )&gt;(GS$33-GT$33),(GS$33-Sheep!$R$353-Sheep!$N$248                                )&lt;=0),"WeanAlt2","")
&amp;IFERROR(IF(AND((GS$33-GS35                                                                                     )&gt;(GS$33-GT$33),(GS$33-GS35                                                                                     )&lt;=0),"Join-"    &amp;GS34,""),"")
&amp;IFERROR(IF(AND((GS$33-GS35-INDEX(Sheep!$V$358:$V$365,GS34,1))&gt;(GS$33-GT$33),(GS$33-GS35-INDEX(Sheep!$V$358:$V$365,GS34,1))&lt;=0),"Scan-"  &amp;GS34,""),"")
&amp;IFERROR(IF(AND((GS$33-GS35-150                                                                            )&gt;(GS$33-GT$33),(GS$33-GS35-150                                                                             )&lt;=0),"Birth-" &amp;GS34,""),"")
&amp;IFERROR(IF(AND((GS$33-GS35-150-Sheep!$R$351                                           )&gt;(GS$33-GT$33),(GS$33-GS35-150-Sheep!$R$351                                            )&lt;=0),"Wean-"&amp;GS34,""),"")
&amp;IFERROR(IF(AND((GS$33-GS35-150-Sheep!$R$352                                           )&gt;(GS$33-GT$33),(GS$33-GS35-150-Sheep!$R$352                                            )&lt;=0),"Alt1-"   &amp;GS34,""),"")
&amp;IFERROR(IF(AND((GS$33-GS35-150-Sheep!$R$353                                           )&gt;(GS$33-GT$33),(GS$33-GS35-150-Sheep!$R$353                                            )&lt;=0),"Alt2-"   &amp;GS34,""),"")</f>
        <v/>
      </c>
      <c r="GT36" s="274" t="str">
        <f xml:space="preserve">                    IF(AND((GT$33                                  -Sheep!$N$248                               )&gt;(GT$33-GU$33),(GT$33                                  -Sheep!$N$248                                )&lt;=0),"Born","")
&amp;                   IF(AND((GT$33-Sheep!$R$351-Sheep!$N$248                                )&gt;(GT$33-GU$33),(GT$33-Sheep!$R$351-Sheep!$N$248                                )&lt;=0),"WeanStd","")
&amp;                   IF(AND((GT$33-Sheep!$R$352-Sheep!$N$248                                )&gt;(GT$33-GU$33),(GT$33-Sheep!$R$352-Sheep!$N$248                                )&lt;=0),"WeanAlt1","")
&amp;                   IF(AND((GT$33-Sheep!$R$353-Sheep!$N$248                                )&gt;(GT$33-GU$33),(GT$33-Sheep!$R$353-Sheep!$N$248                                )&lt;=0),"WeanAlt2","")
&amp;IFERROR(IF(AND((GT$33-GT35                                                                                     )&gt;(GT$33-GU$33),(GT$33-GT35                                                                                     )&lt;=0),"Join-"    &amp;GT34,""),"")
&amp;IFERROR(IF(AND((GT$33-GT35-INDEX(Sheep!$V$358:$V$365,GT34,1))&gt;(GT$33-GU$33),(GT$33-GT35-INDEX(Sheep!$V$358:$V$365,GT34,1))&lt;=0),"Scan-"  &amp;GT34,""),"")
&amp;IFERROR(IF(AND((GT$33-GT35-150                                                                            )&gt;(GT$33-GU$33),(GT$33-GT35-150                                                                             )&lt;=0),"Birth-" &amp;GT34,""),"")
&amp;IFERROR(IF(AND((GT$33-GT35-150-Sheep!$R$351                                           )&gt;(GT$33-GU$33),(GT$33-GT35-150-Sheep!$R$351                                            )&lt;=0),"Wean-"&amp;GT34,""),"")
&amp;IFERROR(IF(AND((GT$33-GT35-150-Sheep!$R$352                                           )&gt;(GT$33-GU$33),(GT$33-GT35-150-Sheep!$R$352                                            )&lt;=0),"Alt1-"   &amp;GT34,""),"")
&amp;IFERROR(IF(AND((GT$33-GT35-150-Sheep!$R$353                                           )&gt;(GT$33-GU$33),(GT$33-GT35-150-Sheep!$R$353                                            )&lt;=0),"Alt2-"   &amp;GT34,""),"")</f>
        <v/>
      </c>
      <c r="GU36" s="274" t="str">
        <f xml:space="preserve">                    IF(AND((GU$33                                  -Sheep!$N$248                               )&gt;(GU$33-GV$33),(GU$33                                  -Sheep!$N$248                                )&lt;=0),"Born","")
&amp;                   IF(AND((GU$33-Sheep!$R$351-Sheep!$N$248                                )&gt;(GU$33-GV$33),(GU$33-Sheep!$R$351-Sheep!$N$248                                )&lt;=0),"WeanStd","")
&amp;                   IF(AND((GU$33-Sheep!$R$352-Sheep!$N$248                                )&gt;(GU$33-GV$33),(GU$33-Sheep!$R$352-Sheep!$N$248                                )&lt;=0),"WeanAlt1","")
&amp;                   IF(AND((GU$33-Sheep!$R$353-Sheep!$N$248                                )&gt;(GU$33-GV$33),(GU$33-Sheep!$R$353-Sheep!$N$248                                )&lt;=0),"WeanAlt2","")
&amp;IFERROR(IF(AND((GU$33-GU35                                                                                     )&gt;(GU$33-GV$33),(GU$33-GU35                                                                                     )&lt;=0),"Join-"    &amp;GU34,""),"")
&amp;IFERROR(IF(AND((GU$33-GU35-INDEX(Sheep!$V$358:$V$365,GU34,1))&gt;(GU$33-GV$33),(GU$33-GU35-INDEX(Sheep!$V$358:$V$365,GU34,1))&lt;=0),"Scan-"  &amp;GU34,""),"")
&amp;IFERROR(IF(AND((GU$33-GU35-150                                                                            )&gt;(GU$33-GV$33),(GU$33-GU35-150                                                                             )&lt;=0),"Birth-" &amp;GU34,""),"")
&amp;IFERROR(IF(AND((GU$33-GU35-150-Sheep!$R$351                                           )&gt;(GU$33-GV$33),(GU$33-GU35-150-Sheep!$R$351                                            )&lt;=0),"Wean-"&amp;GU34,""),"")
&amp;IFERROR(IF(AND((GU$33-GU35-150-Sheep!$R$352                                           )&gt;(GU$33-GV$33),(GU$33-GU35-150-Sheep!$R$352                                            )&lt;=0),"Alt1-"   &amp;GU34,""),"")
&amp;IFERROR(IF(AND((GU$33-GU35-150-Sheep!$R$353                                           )&gt;(GU$33-GV$33),(GU$33-GU35-150-Sheep!$R$353                                            )&lt;=0),"Alt2-"   &amp;GU34,""),"")</f>
        <v>Alt1-3</v>
      </c>
      <c r="GV36" s="274" t="str">
        <f xml:space="preserve">                    IF(AND((GV$33                                  -Sheep!$N$248                               )&gt;(GV$33-GW$33),(GV$33                                  -Sheep!$N$248                                )&lt;=0),"Born","")
&amp;                   IF(AND((GV$33-Sheep!$R$351-Sheep!$N$248                                )&gt;(GV$33-GW$33),(GV$33-Sheep!$R$351-Sheep!$N$248                                )&lt;=0),"WeanStd","")
&amp;                   IF(AND((GV$33-Sheep!$R$352-Sheep!$N$248                                )&gt;(GV$33-GW$33),(GV$33-Sheep!$R$352-Sheep!$N$248                                )&lt;=0),"WeanAlt1","")
&amp;                   IF(AND((GV$33-Sheep!$R$353-Sheep!$N$248                                )&gt;(GV$33-GW$33),(GV$33-Sheep!$R$353-Sheep!$N$248                                )&lt;=0),"WeanAlt2","")
&amp;IFERROR(IF(AND((GV$33-GV35                                                                                     )&gt;(GV$33-GW$33),(GV$33-GV35                                                                                     )&lt;=0),"Join-"    &amp;GV34,""),"")
&amp;IFERROR(IF(AND((GV$33-GV35-INDEX(Sheep!$V$358:$V$365,GV34,1))&gt;(GV$33-GW$33),(GV$33-GV35-INDEX(Sheep!$V$358:$V$365,GV34,1))&lt;=0),"Scan-"  &amp;GV34,""),"")
&amp;IFERROR(IF(AND((GV$33-GV35-150                                                                            )&gt;(GV$33-GW$33),(GV$33-GV35-150                                                                             )&lt;=0),"Birth-" &amp;GV34,""),"")
&amp;IFERROR(IF(AND((GV$33-GV35-150-Sheep!$R$351                                           )&gt;(GV$33-GW$33),(GV$33-GV35-150-Sheep!$R$351                                            )&lt;=0),"Wean-"&amp;GV34,""),"")
&amp;IFERROR(IF(AND((GV$33-GV35-150-Sheep!$R$352                                           )&gt;(GV$33-GW$33),(GV$33-GV35-150-Sheep!$R$352                                            )&lt;=0),"Alt1-"   &amp;GV34,""),"")
&amp;IFERROR(IF(AND((GV$33-GV35-150-Sheep!$R$353                                           )&gt;(GV$33-GW$33),(GV$33-GV35-150-Sheep!$R$353                                            )&lt;=0),"Alt2-"   &amp;GV34,""),"")</f>
        <v/>
      </c>
      <c r="GW36" s="274" t="str">
        <f xml:space="preserve">                    IF(AND((GW$33                                  -Sheep!$N$248                               )&gt;(GW$33-GX$33),(GW$33                                  -Sheep!$N$248                                )&lt;=0),"Born","")
&amp;                   IF(AND((GW$33-Sheep!$R$351-Sheep!$N$248                                )&gt;(GW$33-GX$33),(GW$33-Sheep!$R$351-Sheep!$N$248                                )&lt;=0),"WeanStd","")
&amp;                   IF(AND((GW$33-Sheep!$R$352-Sheep!$N$248                                )&gt;(GW$33-GX$33),(GW$33-Sheep!$R$352-Sheep!$N$248                                )&lt;=0),"WeanAlt1","")
&amp;                   IF(AND((GW$33-Sheep!$R$353-Sheep!$N$248                                )&gt;(GW$33-GX$33),(GW$33-Sheep!$R$353-Sheep!$N$248                                )&lt;=0),"WeanAlt2","")
&amp;IFERROR(IF(AND((GW$33-GW35                                                                                     )&gt;(GW$33-GX$33),(GW$33-GW35                                                                                     )&lt;=0),"Join-"    &amp;GW34,""),"")
&amp;IFERROR(IF(AND((GW$33-GW35-INDEX(Sheep!$V$358:$V$365,GW34,1))&gt;(GW$33-GX$33),(GW$33-GW35-INDEX(Sheep!$V$358:$V$365,GW34,1))&lt;=0),"Scan-"  &amp;GW34,""),"")
&amp;IFERROR(IF(AND((GW$33-GW35-150                                                                            )&gt;(GW$33-GX$33),(GW$33-GW35-150                                                                             )&lt;=0),"Birth-" &amp;GW34,""),"")
&amp;IFERROR(IF(AND((GW$33-GW35-150-Sheep!$R$351                                           )&gt;(GW$33-GX$33),(GW$33-GW35-150-Sheep!$R$351                                            )&lt;=0),"Wean-"&amp;GW34,""),"")
&amp;IFERROR(IF(AND((GW$33-GW35-150-Sheep!$R$352                                           )&gt;(GW$33-GX$33),(GW$33-GW35-150-Sheep!$R$352                                            )&lt;=0),"Alt1-"   &amp;GW34,""),"")
&amp;IFERROR(IF(AND((GW$33-GW35-150-Sheep!$R$353                                           )&gt;(GW$33-GX$33),(GW$33-GW35-150-Sheep!$R$353                                            )&lt;=0),"Alt2-"   &amp;GW34,""),"")</f>
        <v/>
      </c>
      <c r="GX36" s="274" t="str">
        <f xml:space="preserve">                    IF(AND((GX$33                                  -Sheep!$N$248                               )&gt;(GX$33-GY$33),(GX$33                                  -Sheep!$N$248                                )&lt;=0),"Born","")
&amp;                   IF(AND((GX$33-Sheep!$R$351-Sheep!$N$248                                )&gt;(GX$33-GY$33),(GX$33-Sheep!$R$351-Sheep!$N$248                                )&lt;=0),"WeanStd","")
&amp;                   IF(AND((GX$33-Sheep!$R$352-Sheep!$N$248                                )&gt;(GX$33-GY$33),(GX$33-Sheep!$R$352-Sheep!$N$248                                )&lt;=0),"WeanAlt1","")
&amp;                   IF(AND((GX$33-Sheep!$R$353-Sheep!$N$248                                )&gt;(GX$33-GY$33),(GX$33-Sheep!$R$353-Sheep!$N$248                                )&lt;=0),"WeanAlt2","")
&amp;IFERROR(IF(AND((GX$33-GX35                                                                                     )&gt;(GX$33-GY$33),(GX$33-GX35                                                                                     )&lt;=0),"Join-"    &amp;GX34,""),"")
&amp;IFERROR(IF(AND((GX$33-GX35-INDEX(Sheep!$V$358:$V$365,GX34,1))&gt;(GX$33-GY$33),(GX$33-GX35-INDEX(Sheep!$V$358:$V$365,GX34,1))&lt;=0),"Scan-"  &amp;GX34,""),"")
&amp;IFERROR(IF(AND((GX$33-GX35-150                                                                            )&gt;(GX$33-GY$33),(GX$33-GX35-150                                                                             )&lt;=0),"Birth-" &amp;GX34,""),"")
&amp;IFERROR(IF(AND((GX$33-GX35-150-Sheep!$R$351                                           )&gt;(GX$33-GY$33),(GX$33-GX35-150-Sheep!$R$351                                            )&lt;=0),"Wean-"&amp;GX34,""),"")
&amp;IFERROR(IF(AND((GX$33-GX35-150-Sheep!$R$352                                           )&gt;(GX$33-GY$33),(GX$33-GX35-150-Sheep!$R$352                                            )&lt;=0),"Alt1-"   &amp;GX34,""),"")
&amp;IFERROR(IF(AND((GX$33-GX35-150-Sheep!$R$353                                           )&gt;(GX$33-GY$33),(GX$33-GX35-150-Sheep!$R$353                                            )&lt;=0),"Alt2-"   &amp;GX34,""),"")</f>
        <v/>
      </c>
      <c r="GY36" s="274" t="str">
        <f xml:space="preserve">                    IF(AND((GY$33                                  -Sheep!$N$248                               )&gt;(GY$33-GZ$33),(GY$33                                  -Sheep!$N$248                                )&lt;=0),"Born","")
&amp;                   IF(AND((GY$33-Sheep!$R$351-Sheep!$N$248                                )&gt;(GY$33-GZ$33),(GY$33-Sheep!$R$351-Sheep!$N$248                                )&lt;=0),"WeanStd","")
&amp;                   IF(AND((GY$33-Sheep!$R$352-Sheep!$N$248                                )&gt;(GY$33-GZ$33),(GY$33-Sheep!$R$352-Sheep!$N$248                                )&lt;=0),"WeanAlt1","")
&amp;                   IF(AND((GY$33-Sheep!$R$353-Sheep!$N$248                                )&gt;(GY$33-GZ$33),(GY$33-Sheep!$R$353-Sheep!$N$248                                )&lt;=0),"WeanAlt2","")
&amp;IFERROR(IF(AND((GY$33-GY35                                                                                     )&gt;(GY$33-GZ$33),(GY$33-GY35                                                                                     )&lt;=0),"Join-"    &amp;GY34,""),"")
&amp;IFERROR(IF(AND((GY$33-GY35-INDEX(Sheep!$V$358:$V$365,GY34,1))&gt;(GY$33-GZ$33),(GY$33-GY35-INDEX(Sheep!$V$358:$V$365,GY34,1))&lt;=0),"Scan-"  &amp;GY34,""),"")
&amp;IFERROR(IF(AND((GY$33-GY35-150                                                                            )&gt;(GY$33-GZ$33),(GY$33-GY35-150                                                                             )&lt;=0),"Birth-" &amp;GY34,""),"")
&amp;IFERROR(IF(AND((GY$33-GY35-150-Sheep!$R$351                                           )&gt;(GY$33-GZ$33),(GY$33-GY35-150-Sheep!$R$351                                            )&lt;=0),"Wean-"&amp;GY34,""),"")
&amp;IFERROR(IF(AND((GY$33-GY35-150-Sheep!$R$352                                           )&gt;(GY$33-GZ$33),(GY$33-GY35-150-Sheep!$R$352                                            )&lt;=0),"Alt1-"   &amp;GY34,""),"")
&amp;IFERROR(IF(AND((GY$33-GY35-150-Sheep!$R$353                                           )&gt;(GY$33-GZ$33),(GY$33-GY35-150-Sheep!$R$353                                            )&lt;=0),"Alt2-"   &amp;GY34,""),"")</f>
        <v>Alt2-3</v>
      </c>
      <c r="GZ36" s="274" t="str">
        <f xml:space="preserve">                    IF(AND((GZ$33                                  -Sheep!$N$248                               )&gt;(GZ$33-HA$33),(GZ$33                                  -Sheep!$N$248                                )&lt;=0),"Born","")
&amp;                   IF(AND((GZ$33-Sheep!$R$351-Sheep!$N$248                                )&gt;(GZ$33-HA$33),(GZ$33-Sheep!$R$351-Sheep!$N$248                                )&lt;=0),"WeanStd","")
&amp;                   IF(AND((GZ$33-Sheep!$R$352-Sheep!$N$248                                )&gt;(GZ$33-HA$33),(GZ$33-Sheep!$R$352-Sheep!$N$248                                )&lt;=0),"WeanAlt1","")
&amp;                   IF(AND((GZ$33-Sheep!$R$353-Sheep!$N$248                                )&gt;(GZ$33-HA$33),(GZ$33-Sheep!$R$353-Sheep!$N$248                                )&lt;=0),"WeanAlt2","")
&amp;IFERROR(IF(AND((GZ$33-GZ35                                                                                     )&gt;(GZ$33-HA$33),(GZ$33-GZ35                                                                                     )&lt;=0),"Join-"    &amp;GZ34,""),"")
&amp;IFERROR(IF(AND((GZ$33-GZ35-INDEX(Sheep!$V$358:$V$365,GZ34,1))&gt;(GZ$33-HA$33),(GZ$33-GZ35-INDEX(Sheep!$V$358:$V$365,GZ34,1))&lt;=0),"Scan-"  &amp;GZ34,""),"")
&amp;IFERROR(IF(AND((GZ$33-GZ35-150                                                                            )&gt;(GZ$33-HA$33),(GZ$33-GZ35-150                                                                             )&lt;=0),"Birth-" &amp;GZ34,""),"")
&amp;IFERROR(IF(AND((GZ$33-GZ35-150-Sheep!$R$351                                           )&gt;(GZ$33-HA$33),(GZ$33-GZ35-150-Sheep!$R$351                                            )&lt;=0),"Wean-"&amp;GZ34,""),"")
&amp;IFERROR(IF(AND((GZ$33-GZ35-150-Sheep!$R$352                                           )&gt;(GZ$33-HA$33),(GZ$33-GZ35-150-Sheep!$R$352                                            )&lt;=0),"Alt1-"   &amp;GZ34,""),"")
&amp;IFERROR(IF(AND((GZ$33-GZ35-150-Sheep!$R$353                                           )&gt;(GZ$33-HA$33),(GZ$33-GZ35-150-Sheep!$R$353                                            )&lt;=0),"Alt2-"   &amp;GZ34,""),"")</f>
        <v/>
      </c>
      <c r="HA36" s="274" t="str">
        <f xml:space="preserve">                    IF(AND((HA$33                                  -Sheep!$N$248                               )&gt;(HA$33-HB$33),(HA$33                                  -Sheep!$N$248                                )&lt;=0),"Born","")
&amp;                   IF(AND((HA$33-Sheep!$R$351-Sheep!$N$248                                )&gt;(HA$33-HB$33),(HA$33-Sheep!$R$351-Sheep!$N$248                                )&lt;=0),"WeanStd","")
&amp;                   IF(AND((HA$33-Sheep!$R$352-Sheep!$N$248                                )&gt;(HA$33-HB$33),(HA$33-Sheep!$R$352-Sheep!$N$248                                )&lt;=0),"WeanAlt1","")
&amp;                   IF(AND((HA$33-Sheep!$R$353-Sheep!$N$248                                )&gt;(HA$33-HB$33),(HA$33-Sheep!$R$353-Sheep!$N$248                                )&lt;=0),"WeanAlt2","")
&amp;IFERROR(IF(AND((HA$33-HA35                                                                                     )&gt;(HA$33-HB$33),(HA$33-HA35                                                                                     )&lt;=0),"Join-"    &amp;HA34,""),"")
&amp;IFERROR(IF(AND((HA$33-HA35-INDEX(Sheep!$V$358:$V$365,HA34,1))&gt;(HA$33-HB$33),(HA$33-HA35-INDEX(Sheep!$V$358:$V$365,HA34,1))&lt;=0),"Scan-"  &amp;HA34,""),"")
&amp;IFERROR(IF(AND((HA$33-HA35-150                                                                            )&gt;(HA$33-HB$33),(HA$33-HA35-150                                                                             )&lt;=0),"Birth-" &amp;HA34,""),"")
&amp;IFERROR(IF(AND((HA$33-HA35-150-Sheep!$R$351                                           )&gt;(HA$33-HB$33),(HA$33-HA35-150-Sheep!$R$351                                            )&lt;=0),"Wean-"&amp;HA34,""),"")
&amp;IFERROR(IF(AND((HA$33-HA35-150-Sheep!$R$352                                           )&gt;(HA$33-HB$33),(HA$33-HA35-150-Sheep!$R$352                                            )&lt;=0),"Alt1-"   &amp;HA34,""),"")
&amp;IFERROR(IF(AND((HA$33-HA35-150-Sheep!$R$353                                           )&gt;(HA$33-HB$33),(HA$33-HA35-150-Sheep!$R$353                                            )&lt;=0),"Alt2-"   &amp;HA34,""),"")</f>
        <v/>
      </c>
      <c r="HB36" s="274" t="str">
        <f xml:space="preserve">                    IF(AND((HB$33                                  -Sheep!$N$248                               )&gt;(HB$33-HC$33),(HB$33                                  -Sheep!$N$248                                )&lt;=0),"Born","")
&amp;                   IF(AND((HB$33-Sheep!$R$351-Sheep!$N$248                                )&gt;(HB$33-HC$33),(HB$33-Sheep!$R$351-Sheep!$N$248                                )&lt;=0),"WeanStd","")
&amp;                   IF(AND((HB$33-Sheep!$R$352-Sheep!$N$248                                )&gt;(HB$33-HC$33),(HB$33-Sheep!$R$352-Sheep!$N$248                                )&lt;=0),"WeanAlt1","")
&amp;                   IF(AND((HB$33-Sheep!$R$353-Sheep!$N$248                                )&gt;(HB$33-HC$33),(HB$33-Sheep!$R$353-Sheep!$N$248                                )&lt;=0),"WeanAlt2","")
&amp;IFERROR(IF(AND((HB$33-HB35                                                                                     )&gt;(HB$33-HC$33),(HB$33-HB35                                                                                     )&lt;=0),"Join-"    &amp;HB34,""),"")
&amp;IFERROR(IF(AND((HB$33-HB35-INDEX(Sheep!$V$358:$V$365,HB34,1))&gt;(HB$33-HC$33),(HB$33-HB35-INDEX(Sheep!$V$358:$V$365,HB34,1))&lt;=0),"Scan-"  &amp;HB34,""),"")
&amp;IFERROR(IF(AND((HB$33-HB35-150                                                                            )&gt;(HB$33-HC$33),(HB$33-HB35-150                                                                             )&lt;=0),"Birth-" &amp;HB34,""),"")
&amp;IFERROR(IF(AND((HB$33-HB35-150-Sheep!$R$351                                           )&gt;(HB$33-HC$33),(HB$33-HB35-150-Sheep!$R$351                                            )&lt;=0),"Wean-"&amp;HB34,""),"")
&amp;IFERROR(IF(AND((HB$33-HB35-150-Sheep!$R$352                                           )&gt;(HB$33-HC$33),(HB$33-HB35-150-Sheep!$R$352                                            )&lt;=0),"Alt1-"   &amp;HB34,""),"")
&amp;IFERROR(IF(AND((HB$33-HB35-150-Sheep!$R$353                                           )&gt;(HB$33-HC$33),(HB$33-HB35-150-Sheep!$R$353                                            )&lt;=0),"Alt2-"   &amp;HB34,""),"")</f>
        <v/>
      </c>
      <c r="HC36" s="274" t="str">
        <f xml:space="preserve">                    IF(AND((HC$33                                  -Sheep!$N$248                               )&gt;(HC$33-HD$33),(HC$33                                  -Sheep!$N$248                                )&lt;=0),"Born","")
&amp;                   IF(AND((HC$33-Sheep!$R$351-Sheep!$N$248                                )&gt;(HC$33-HD$33),(HC$33-Sheep!$R$351-Sheep!$N$248                                )&lt;=0),"WeanStd","")
&amp;                   IF(AND((HC$33-Sheep!$R$352-Sheep!$N$248                                )&gt;(HC$33-HD$33),(HC$33-Sheep!$R$352-Sheep!$N$248                                )&lt;=0),"WeanAlt1","")
&amp;                   IF(AND((HC$33-Sheep!$R$353-Sheep!$N$248                                )&gt;(HC$33-HD$33),(HC$33-Sheep!$R$353-Sheep!$N$248                                )&lt;=0),"WeanAlt2","")
&amp;IFERROR(IF(AND((HC$33-HC35                                                                                     )&gt;(HC$33-HD$33),(HC$33-HC35                                                                                     )&lt;=0),"Join-"    &amp;HC34,""),"")
&amp;IFERROR(IF(AND((HC$33-HC35-INDEX(Sheep!$V$358:$V$365,HC34,1))&gt;(HC$33-HD$33),(HC$33-HC35-INDEX(Sheep!$V$358:$V$365,HC34,1))&lt;=0),"Scan-"  &amp;HC34,""),"")
&amp;IFERROR(IF(AND((HC$33-HC35-150                                                                            )&gt;(HC$33-HD$33),(HC$33-HC35-150                                                                             )&lt;=0),"Birth-" &amp;HC34,""),"")
&amp;IFERROR(IF(AND((HC$33-HC35-150-Sheep!$R$351                                           )&gt;(HC$33-HD$33),(HC$33-HC35-150-Sheep!$R$351                                            )&lt;=0),"Wean-"&amp;HC34,""),"")
&amp;IFERROR(IF(AND((HC$33-HC35-150-Sheep!$R$352                                           )&gt;(HC$33-HD$33),(HC$33-HC35-150-Sheep!$R$352                                            )&lt;=0),"Alt1-"   &amp;HC34,""),"")
&amp;IFERROR(IF(AND((HC$33-HC35-150-Sheep!$R$353                                           )&gt;(HC$33-HD$33),(HC$33-HC35-150-Sheep!$R$353                                            )&lt;=0),"Alt2-"   &amp;HC34,""),"")</f>
        <v/>
      </c>
      <c r="HD36" s="274" t="str">
        <f xml:space="preserve">                    IF(AND((HD$33                                  -Sheep!$N$248                               )&gt;(HD$33-HE$33),(HD$33                                  -Sheep!$N$248                                )&lt;=0),"Born","")
&amp;                   IF(AND((HD$33-Sheep!$R$351-Sheep!$N$248                                )&gt;(HD$33-HE$33),(HD$33-Sheep!$R$351-Sheep!$N$248                                )&lt;=0),"WeanStd","")
&amp;                   IF(AND((HD$33-Sheep!$R$352-Sheep!$N$248                                )&gt;(HD$33-HE$33),(HD$33-Sheep!$R$352-Sheep!$N$248                                )&lt;=0),"WeanAlt1","")
&amp;                   IF(AND((HD$33-Sheep!$R$353-Sheep!$N$248                                )&gt;(HD$33-HE$33),(HD$33-Sheep!$R$353-Sheep!$N$248                                )&lt;=0),"WeanAlt2","")
&amp;IFERROR(IF(AND((HD$33-HD35                                                                                     )&gt;(HD$33-HE$33),(HD$33-HD35                                                                                     )&lt;=0),"Join-"    &amp;HD34,""),"")
&amp;IFERROR(IF(AND((HD$33-HD35-INDEX(Sheep!$V$358:$V$365,HD34,1))&gt;(HD$33-HE$33),(HD$33-HD35-INDEX(Sheep!$V$358:$V$365,HD34,1))&lt;=0),"Scan-"  &amp;HD34,""),"")
&amp;IFERROR(IF(AND((HD$33-HD35-150                                                                            )&gt;(HD$33-HE$33),(HD$33-HD35-150                                                                             )&lt;=0),"Birth-" &amp;HD34,""),"")
&amp;IFERROR(IF(AND((HD$33-HD35-150-Sheep!$R$351                                           )&gt;(HD$33-HE$33),(HD$33-HD35-150-Sheep!$R$351                                            )&lt;=0),"Wean-"&amp;HD34,""),"")
&amp;IFERROR(IF(AND((HD$33-HD35-150-Sheep!$R$352                                           )&gt;(HD$33-HE$33),(HD$33-HD35-150-Sheep!$R$352                                            )&lt;=0),"Alt1-"   &amp;HD34,""),"")
&amp;IFERROR(IF(AND((HD$33-HD35-150-Sheep!$R$353                                           )&gt;(HD$33-HE$33),(HD$33-HD35-150-Sheep!$R$353                                            )&lt;=0),"Alt2-"   &amp;HD34,""),"")</f>
        <v/>
      </c>
      <c r="HE36" s="274" t="str">
        <f xml:space="preserve">                    IF(AND((HE$33                                  -Sheep!$N$248                               )&gt;(HE$33-HF$33),(HE$33                                  -Sheep!$N$248                                )&lt;=0),"Born","")
&amp;                   IF(AND((HE$33-Sheep!$R$351-Sheep!$N$248                                )&gt;(HE$33-HF$33),(HE$33-Sheep!$R$351-Sheep!$N$248                                )&lt;=0),"WeanStd","")
&amp;                   IF(AND((HE$33-Sheep!$R$352-Sheep!$N$248                                )&gt;(HE$33-HF$33),(HE$33-Sheep!$R$352-Sheep!$N$248                                )&lt;=0),"WeanAlt1","")
&amp;                   IF(AND((HE$33-Sheep!$R$353-Sheep!$N$248                                )&gt;(HE$33-HF$33),(HE$33-Sheep!$R$353-Sheep!$N$248                                )&lt;=0),"WeanAlt2","")
&amp;IFERROR(IF(AND((HE$33-HE35                                                                                     )&gt;(HE$33-HF$33),(HE$33-HE35                                                                                     )&lt;=0),"Join-"    &amp;HE34,""),"")
&amp;IFERROR(IF(AND((HE$33-HE35-INDEX(Sheep!$V$358:$V$365,HE34,1))&gt;(HE$33-HF$33),(HE$33-HE35-INDEX(Sheep!$V$358:$V$365,HE34,1))&lt;=0),"Scan-"  &amp;HE34,""),"")
&amp;IFERROR(IF(AND((HE$33-HE35-150                                                                            )&gt;(HE$33-HF$33),(HE$33-HE35-150                                                                             )&lt;=0),"Birth-" &amp;HE34,""),"")
&amp;IFERROR(IF(AND((HE$33-HE35-150-Sheep!$R$351                                           )&gt;(HE$33-HF$33),(HE$33-HE35-150-Sheep!$R$351                                            )&lt;=0),"Wean-"&amp;HE34,""),"")
&amp;IFERROR(IF(AND((HE$33-HE35-150-Sheep!$R$352                                           )&gt;(HE$33-HF$33),(HE$33-HE35-150-Sheep!$R$352                                            )&lt;=0),"Alt1-"   &amp;HE34,""),"")
&amp;IFERROR(IF(AND((HE$33-HE35-150-Sheep!$R$353                                           )&gt;(HE$33-HF$33),(HE$33-HE35-150-Sheep!$R$353                                            )&lt;=0),"Alt2-"   &amp;HE34,""),"")</f>
        <v/>
      </c>
      <c r="HF36" s="274" t="str">
        <f xml:space="preserve">                    IF(AND((HF$33                                  -Sheep!$N$248                               )&gt;(HF$33-HG$33),(HF$33                                  -Sheep!$N$248                                )&lt;=0),"Born","")
&amp;                   IF(AND((HF$33-Sheep!$R$351-Sheep!$N$248                                )&gt;(HF$33-HG$33),(HF$33-Sheep!$R$351-Sheep!$N$248                                )&lt;=0),"WeanStd","")
&amp;                   IF(AND((HF$33-Sheep!$R$352-Sheep!$N$248                                )&gt;(HF$33-HG$33),(HF$33-Sheep!$R$352-Sheep!$N$248                                )&lt;=0),"WeanAlt1","")
&amp;                   IF(AND((HF$33-Sheep!$R$353-Sheep!$N$248                                )&gt;(HF$33-HG$33),(HF$33-Sheep!$R$353-Sheep!$N$248                                )&lt;=0),"WeanAlt2","")
&amp;IFERROR(IF(AND((HF$33-HF35                                                                                     )&gt;(HF$33-HG$33),(HF$33-HF35                                                                                     )&lt;=0),"Join-"    &amp;HF34,""),"")
&amp;IFERROR(IF(AND((HF$33-HF35-INDEX(Sheep!$V$358:$V$365,HF34,1))&gt;(HF$33-HG$33),(HF$33-HF35-INDEX(Sheep!$V$358:$V$365,HF34,1))&lt;=0),"Scan-"  &amp;HF34,""),"")
&amp;IFERROR(IF(AND((HF$33-HF35-150                                                                            )&gt;(HF$33-HG$33),(HF$33-HF35-150                                                                             )&lt;=0),"Birth-" &amp;HF34,""),"")
&amp;IFERROR(IF(AND((HF$33-HF35-150-Sheep!$R$351                                           )&gt;(HF$33-HG$33),(HF$33-HF35-150-Sheep!$R$351                                            )&lt;=0),"Wean-"&amp;HF34,""),"")
&amp;IFERROR(IF(AND((HF$33-HF35-150-Sheep!$R$352                                           )&gt;(HF$33-HG$33),(HF$33-HF35-150-Sheep!$R$352                                            )&lt;=0),"Alt1-"   &amp;HF34,""),"")
&amp;IFERROR(IF(AND((HF$33-HF35-150-Sheep!$R$353                                           )&gt;(HF$33-HG$33),(HF$33-HF35-150-Sheep!$R$353                                            )&lt;=0),"Alt2-"   &amp;HF34,""),"")</f>
        <v/>
      </c>
      <c r="HG36" s="274" t="str">
        <f xml:space="preserve">                    IF(AND((HG$33                                  -Sheep!$N$248                               )&gt;(HG$33-HH$33),(HG$33                                  -Sheep!$N$248                                )&lt;=0),"Born","")
&amp;                   IF(AND((HG$33-Sheep!$R$351-Sheep!$N$248                                )&gt;(HG$33-HH$33),(HG$33-Sheep!$R$351-Sheep!$N$248                                )&lt;=0),"WeanStd","")
&amp;                   IF(AND((HG$33-Sheep!$R$352-Sheep!$N$248                                )&gt;(HG$33-HH$33),(HG$33-Sheep!$R$352-Sheep!$N$248                                )&lt;=0),"WeanAlt1","")
&amp;                   IF(AND((HG$33-Sheep!$R$353-Sheep!$N$248                                )&gt;(HG$33-HH$33),(HG$33-Sheep!$R$353-Sheep!$N$248                                )&lt;=0),"WeanAlt2","")
&amp;IFERROR(IF(AND((HG$33-HG35                                                                                     )&gt;(HG$33-HH$33),(HG$33-HG35                                                                                     )&lt;=0),"Join-"    &amp;HG34,""),"")
&amp;IFERROR(IF(AND((HG$33-HG35-INDEX(Sheep!$V$358:$V$365,HG34,1))&gt;(HG$33-HH$33),(HG$33-HG35-INDEX(Sheep!$V$358:$V$365,HG34,1))&lt;=0),"Scan-"  &amp;HG34,""),"")
&amp;IFERROR(IF(AND((HG$33-HG35-150                                                                            )&gt;(HG$33-HH$33),(HG$33-HG35-150                                                                             )&lt;=0),"Birth-" &amp;HG34,""),"")
&amp;IFERROR(IF(AND((HG$33-HG35-150-Sheep!$R$351                                           )&gt;(HG$33-HH$33),(HG$33-HG35-150-Sheep!$R$351                                            )&lt;=0),"Wean-"&amp;HG34,""),"")
&amp;IFERROR(IF(AND((HG$33-HG35-150-Sheep!$R$352                                           )&gt;(HG$33-HH$33),(HG$33-HG35-150-Sheep!$R$352                                            )&lt;=0),"Alt1-"   &amp;HG34,""),"")
&amp;IFERROR(IF(AND((HG$33-HG35-150-Sheep!$R$353                                           )&gt;(HG$33-HH$33),(HG$33-HG35-150-Sheep!$R$353                                            )&lt;=0),"Alt2-"   &amp;HG34,""),"")</f>
        <v/>
      </c>
      <c r="HH36" s="274" t="str">
        <f xml:space="preserve">                    IF(AND((HH$33                                  -Sheep!$N$248                               )&gt;(HH$33-HI$33),(HH$33                                  -Sheep!$N$248                                )&lt;=0),"Born","")
&amp;                   IF(AND((HH$33-Sheep!$R$351-Sheep!$N$248                                )&gt;(HH$33-HI$33),(HH$33-Sheep!$R$351-Sheep!$N$248                                )&lt;=0),"WeanStd","")
&amp;                   IF(AND((HH$33-Sheep!$R$352-Sheep!$N$248                                )&gt;(HH$33-HI$33),(HH$33-Sheep!$R$352-Sheep!$N$248                                )&lt;=0),"WeanAlt1","")
&amp;                   IF(AND((HH$33-Sheep!$R$353-Sheep!$N$248                                )&gt;(HH$33-HI$33),(HH$33-Sheep!$R$353-Sheep!$N$248                                )&lt;=0),"WeanAlt2","")
&amp;IFERROR(IF(AND((HH$33-HH35                                                                                     )&gt;(HH$33-HI$33),(HH$33-HH35                                                                                     )&lt;=0),"Join-"    &amp;HH34,""),"")
&amp;IFERROR(IF(AND((HH$33-HH35-INDEX(Sheep!$V$358:$V$365,HH34,1))&gt;(HH$33-HI$33),(HH$33-HH35-INDEX(Sheep!$V$358:$V$365,HH34,1))&lt;=0),"Scan-"  &amp;HH34,""),"")
&amp;IFERROR(IF(AND((HH$33-HH35-150                                                                            )&gt;(HH$33-HI$33),(HH$33-HH35-150                                                                             )&lt;=0),"Birth-" &amp;HH34,""),"")
&amp;IFERROR(IF(AND((HH$33-HH35-150-Sheep!$R$351                                           )&gt;(HH$33-HI$33),(HH$33-HH35-150-Sheep!$R$351                                            )&lt;=0),"Wean-"&amp;HH34,""),"")
&amp;IFERROR(IF(AND((HH$33-HH35-150-Sheep!$R$352                                           )&gt;(HH$33-HI$33),(HH$33-HH35-150-Sheep!$R$352                                            )&lt;=0),"Alt1-"   &amp;HH34,""),"")
&amp;IFERROR(IF(AND((HH$33-HH35-150-Sheep!$R$353                                           )&gt;(HH$33-HI$33),(HH$33-HH35-150-Sheep!$R$353                                            )&lt;=0),"Alt2-"   &amp;HH34,""),"")</f>
        <v>Join-4</v>
      </c>
      <c r="HI36" s="274" t="str">
        <f xml:space="preserve">                    IF(AND((HI$33                                  -Sheep!$N$248                               )&gt;(HI$33-HJ$33),(HI$33                                  -Sheep!$N$248                                )&lt;=0),"Born","")
&amp;                   IF(AND((HI$33-Sheep!$R$351-Sheep!$N$248                                )&gt;(HI$33-HJ$33),(HI$33-Sheep!$R$351-Sheep!$N$248                                )&lt;=0),"WeanStd","")
&amp;                   IF(AND((HI$33-Sheep!$R$352-Sheep!$N$248                                )&gt;(HI$33-HJ$33),(HI$33-Sheep!$R$352-Sheep!$N$248                                )&lt;=0),"WeanAlt1","")
&amp;                   IF(AND((HI$33-Sheep!$R$353-Sheep!$N$248                                )&gt;(HI$33-HJ$33),(HI$33-Sheep!$R$353-Sheep!$N$248                                )&lt;=0),"WeanAlt2","")
&amp;IFERROR(IF(AND((HI$33-HI35                                                                                     )&gt;(HI$33-HJ$33),(HI$33-HI35                                                                                     )&lt;=0),"Join-"    &amp;HI34,""),"")
&amp;IFERROR(IF(AND((HI$33-HI35-INDEX(Sheep!$V$358:$V$365,HI34,1))&gt;(HI$33-HJ$33),(HI$33-HI35-INDEX(Sheep!$V$358:$V$365,HI34,1))&lt;=0),"Scan-"  &amp;HI34,""),"")
&amp;IFERROR(IF(AND((HI$33-HI35-150                                                                            )&gt;(HI$33-HJ$33),(HI$33-HI35-150                                                                             )&lt;=0),"Birth-" &amp;HI34,""),"")
&amp;IFERROR(IF(AND((HI$33-HI35-150-Sheep!$R$351                                           )&gt;(HI$33-HJ$33),(HI$33-HI35-150-Sheep!$R$351                                            )&lt;=0),"Wean-"&amp;HI34,""),"")
&amp;IFERROR(IF(AND((HI$33-HI35-150-Sheep!$R$352                                           )&gt;(HI$33-HJ$33),(HI$33-HI35-150-Sheep!$R$352                                            )&lt;=0),"Alt1-"   &amp;HI34,""),"")
&amp;IFERROR(IF(AND((HI$33-HI35-150-Sheep!$R$353                                           )&gt;(HI$33-HJ$33),(HI$33-HI35-150-Sheep!$R$353                                            )&lt;=0),"Alt2-"   &amp;HI34,""),"")</f>
        <v/>
      </c>
      <c r="HJ36" s="274" t="str">
        <f xml:space="preserve">                    IF(AND((HJ$33                                  -Sheep!$N$248                               )&gt;(HJ$33-HK$33),(HJ$33                                  -Sheep!$N$248                                )&lt;=0),"Born","")
&amp;                   IF(AND((HJ$33-Sheep!$R$351-Sheep!$N$248                                )&gt;(HJ$33-HK$33),(HJ$33-Sheep!$R$351-Sheep!$N$248                                )&lt;=0),"WeanStd","")
&amp;                   IF(AND((HJ$33-Sheep!$R$352-Sheep!$N$248                                )&gt;(HJ$33-HK$33),(HJ$33-Sheep!$R$352-Sheep!$N$248                                )&lt;=0),"WeanAlt1","")
&amp;                   IF(AND((HJ$33-Sheep!$R$353-Sheep!$N$248                                )&gt;(HJ$33-HK$33),(HJ$33-Sheep!$R$353-Sheep!$N$248                                )&lt;=0),"WeanAlt2","")
&amp;IFERROR(IF(AND((HJ$33-HJ35                                                                                     )&gt;(HJ$33-HK$33),(HJ$33-HJ35                                                                                     )&lt;=0),"Join-"    &amp;HJ34,""),"")
&amp;IFERROR(IF(AND((HJ$33-HJ35-INDEX(Sheep!$V$358:$V$365,HJ34,1))&gt;(HJ$33-HK$33),(HJ$33-HJ35-INDEX(Sheep!$V$358:$V$365,HJ34,1))&lt;=0),"Scan-"  &amp;HJ34,""),"")
&amp;IFERROR(IF(AND((HJ$33-HJ35-150                                                                            )&gt;(HJ$33-HK$33),(HJ$33-HJ35-150                                                                             )&lt;=0),"Birth-" &amp;HJ34,""),"")
&amp;IFERROR(IF(AND((HJ$33-HJ35-150-Sheep!$R$351                                           )&gt;(HJ$33-HK$33),(HJ$33-HJ35-150-Sheep!$R$351                                            )&lt;=0),"Wean-"&amp;HJ34,""),"")
&amp;IFERROR(IF(AND((HJ$33-HJ35-150-Sheep!$R$352                                           )&gt;(HJ$33-HK$33),(HJ$33-HJ35-150-Sheep!$R$352                                            )&lt;=0),"Alt1-"   &amp;HJ34,""),"")
&amp;IFERROR(IF(AND((HJ$33-HJ35-150-Sheep!$R$353                                           )&gt;(HJ$33-HK$33),(HJ$33-HJ35-150-Sheep!$R$353                                            )&lt;=0),"Alt2-"   &amp;HJ34,""),"")</f>
        <v/>
      </c>
      <c r="HK36" s="274" t="str">
        <f xml:space="preserve">                    IF(AND((HK$33                                  -Sheep!$N$248                               )&gt;(HK$33-HL$33),(HK$33                                  -Sheep!$N$248                                )&lt;=0),"Born","")
&amp;                   IF(AND((HK$33-Sheep!$R$351-Sheep!$N$248                                )&gt;(HK$33-HL$33),(HK$33-Sheep!$R$351-Sheep!$N$248                                )&lt;=0),"WeanStd","")
&amp;                   IF(AND((HK$33-Sheep!$R$352-Sheep!$N$248                                )&gt;(HK$33-HL$33),(HK$33-Sheep!$R$352-Sheep!$N$248                                )&lt;=0),"WeanAlt1","")
&amp;                   IF(AND((HK$33-Sheep!$R$353-Sheep!$N$248                                )&gt;(HK$33-HL$33),(HK$33-Sheep!$R$353-Sheep!$N$248                                )&lt;=0),"WeanAlt2","")
&amp;IFERROR(IF(AND((HK$33-HK35                                                                                     )&gt;(HK$33-HL$33),(HK$33-HK35                                                                                     )&lt;=0),"Join-"    &amp;HK34,""),"")
&amp;IFERROR(IF(AND((HK$33-HK35-INDEX(Sheep!$V$358:$V$365,HK34,1))&gt;(HK$33-HL$33),(HK$33-HK35-INDEX(Sheep!$V$358:$V$365,HK34,1))&lt;=0),"Scan-"  &amp;HK34,""),"")
&amp;IFERROR(IF(AND((HK$33-HK35-150                                                                            )&gt;(HK$33-HL$33),(HK$33-HK35-150                                                                             )&lt;=0),"Birth-" &amp;HK34,""),"")
&amp;IFERROR(IF(AND((HK$33-HK35-150-Sheep!$R$351                                           )&gt;(HK$33-HL$33),(HK$33-HK35-150-Sheep!$R$351                                            )&lt;=0),"Wean-"&amp;HK34,""),"")
&amp;IFERROR(IF(AND((HK$33-HK35-150-Sheep!$R$352                                           )&gt;(HK$33-HL$33),(HK$33-HK35-150-Sheep!$R$352                                            )&lt;=0),"Alt1-"   &amp;HK34,""),"")
&amp;IFERROR(IF(AND((HK$33-HK35-150-Sheep!$R$353                                           )&gt;(HK$33-HL$33),(HK$33-HK35-150-Sheep!$R$353                                            )&lt;=0),"Alt2-"   &amp;HK34,""),"")</f>
        <v/>
      </c>
      <c r="HL36" s="274" t="str">
        <f xml:space="preserve">                    IF(AND((HL$33                                  -Sheep!$N$248                               )&gt;(HL$33-HM$33),(HL$33                                  -Sheep!$N$248                                )&lt;=0),"Born","")
&amp;                   IF(AND((HL$33-Sheep!$R$351-Sheep!$N$248                                )&gt;(HL$33-HM$33),(HL$33-Sheep!$R$351-Sheep!$N$248                                )&lt;=0),"WeanStd","")
&amp;                   IF(AND((HL$33-Sheep!$R$352-Sheep!$N$248                                )&gt;(HL$33-HM$33),(HL$33-Sheep!$R$352-Sheep!$N$248                                )&lt;=0),"WeanAlt1","")
&amp;                   IF(AND((HL$33-Sheep!$R$353-Sheep!$N$248                                )&gt;(HL$33-HM$33),(HL$33-Sheep!$R$353-Sheep!$N$248                                )&lt;=0),"WeanAlt2","")
&amp;IFERROR(IF(AND((HL$33-HL35                                                                                     )&gt;(HL$33-HM$33),(HL$33-HL35                                                                                     )&lt;=0),"Join-"    &amp;HL34,""),"")
&amp;IFERROR(IF(AND((HL$33-HL35-INDEX(Sheep!$V$358:$V$365,HL34,1))&gt;(HL$33-HM$33),(HL$33-HL35-INDEX(Sheep!$V$358:$V$365,HL34,1))&lt;=0),"Scan-"  &amp;HL34,""),"")
&amp;IFERROR(IF(AND((HL$33-HL35-150                                                                            )&gt;(HL$33-HM$33),(HL$33-HL35-150                                                                             )&lt;=0),"Birth-" &amp;HL34,""),"")
&amp;IFERROR(IF(AND((HL$33-HL35-150-Sheep!$R$351                                           )&gt;(HL$33-HM$33),(HL$33-HL35-150-Sheep!$R$351                                            )&lt;=0),"Wean-"&amp;HL34,""),"")
&amp;IFERROR(IF(AND((HL$33-HL35-150-Sheep!$R$352                                           )&gt;(HL$33-HM$33),(HL$33-HL35-150-Sheep!$R$352                                            )&lt;=0),"Alt1-"   &amp;HL34,""),"")
&amp;IFERROR(IF(AND((HL$33-HL35-150-Sheep!$R$353                                           )&gt;(HL$33-HM$33),(HL$33-HL35-150-Sheep!$R$353                                            )&lt;=0),"Alt2-"   &amp;HL34,""),"")</f>
        <v/>
      </c>
      <c r="HM36" s="274" t="str">
        <f xml:space="preserve">                    IF(AND((HM$33                                  -Sheep!$N$248                               )&gt;(HM$33-HN$33),(HM$33                                  -Sheep!$N$248                                )&lt;=0),"Born","")
&amp;                   IF(AND((HM$33-Sheep!$R$351-Sheep!$N$248                                )&gt;(HM$33-HN$33),(HM$33-Sheep!$R$351-Sheep!$N$248                                )&lt;=0),"WeanStd","")
&amp;                   IF(AND((HM$33-Sheep!$R$352-Sheep!$N$248                                )&gt;(HM$33-HN$33),(HM$33-Sheep!$R$352-Sheep!$N$248                                )&lt;=0),"WeanAlt1","")
&amp;                   IF(AND((HM$33-Sheep!$R$353-Sheep!$N$248                                )&gt;(HM$33-HN$33),(HM$33-Sheep!$R$353-Sheep!$N$248                                )&lt;=0),"WeanAlt2","")
&amp;IFERROR(IF(AND((HM$33-HM35                                                                                     )&gt;(HM$33-HN$33),(HM$33-HM35                                                                                     )&lt;=0),"Join-"    &amp;HM34,""),"")
&amp;IFERROR(IF(AND((HM$33-HM35-INDEX(Sheep!$V$358:$V$365,HM34,1))&gt;(HM$33-HN$33),(HM$33-HM35-INDEX(Sheep!$V$358:$V$365,HM34,1))&lt;=0),"Scan-"  &amp;HM34,""),"")
&amp;IFERROR(IF(AND((HM$33-HM35-150                                                                            )&gt;(HM$33-HN$33),(HM$33-HM35-150                                                                             )&lt;=0),"Birth-" &amp;HM34,""),"")
&amp;IFERROR(IF(AND((HM$33-HM35-150-Sheep!$R$351                                           )&gt;(HM$33-HN$33),(HM$33-HM35-150-Sheep!$R$351                                            )&lt;=0),"Wean-"&amp;HM34,""),"")
&amp;IFERROR(IF(AND((HM$33-HM35-150-Sheep!$R$352                                           )&gt;(HM$33-HN$33),(HM$33-HM35-150-Sheep!$R$352                                            )&lt;=0),"Alt1-"   &amp;HM34,""),"")
&amp;IFERROR(IF(AND((HM$33-HM35-150-Sheep!$R$353                                           )&gt;(HM$33-HN$33),(HM$33-HM35-150-Sheep!$R$353                                            )&lt;=0),"Alt2-"   &amp;HM34,""),"")</f>
        <v/>
      </c>
      <c r="HN36" s="274" t="str">
        <f xml:space="preserve">                    IF(AND((HN$33                                  -Sheep!$N$248                               )&gt;(HN$33-HO$33),(HN$33                                  -Sheep!$N$248                                )&lt;=0),"Born","")
&amp;                   IF(AND((HN$33-Sheep!$R$351-Sheep!$N$248                                )&gt;(HN$33-HO$33),(HN$33-Sheep!$R$351-Sheep!$N$248                                )&lt;=0),"WeanStd","")
&amp;                   IF(AND((HN$33-Sheep!$R$352-Sheep!$N$248                                )&gt;(HN$33-HO$33),(HN$33-Sheep!$R$352-Sheep!$N$248                                )&lt;=0),"WeanAlt1","")
&amp;                   IF(AND((HN$33-Sheep!$R$353-Sheep!$N$248                                )&gt;(HN$33-HO$33),(HN$33-Sheep!$R$353-Sheep!$N$248                                )&lt;=0),"WeanAlt2","")
&amp;IFERROR(IF(AND((HN$33-HN35                                                                                     )&gt;(HN$33-HO$33),(HN$33-HN35                                                                                     )&lt;=0),"Join-"    &amp;HN34,""),"")
&amp;IFERROR(IF(AND((HN$33-HN35-INDEX(Sheep!$V$358:$V$365,HN34,1))&gt;(HN$33-HO$33),(HN$33-HN35-INDEX(Sheep!$V$358:$V$365,HN34,1))&lt;=0),"Scan-"  &amp;HN34,""),"")
&amp;IFERROR(IF(AND((HN$33-HN35-150                                                                            )&gt;(HN$33-HO$33),(HN$33-HN35-150                                                                             )&lt;=0),"Birth-" &amp;HN34,""),"")
&amp;IFERROR(IF(AND((HN$33-HN35-150-Sheep!$R$351                                           )&gt;(HN$33-HO$33),(HN$33-HN35-150-Sheep!$R$351                                            )&lt;=0),"Wean-"&amp;HN34,""),"")
&amp;IFERROR(IF(AND((HN$33-HN35-150-Sheep!$R$352                                           )&gt;(HN$33-HO$33),(HN$33-HN35-150-Sheep!$R$352                                            )&lt;=0),"Alt1-"   &amp;HN34,""),"")
&amp;IFERROR(IF(AND((HN$33-HN35-150-Sheep!$R$353                                           )&gt;(HN$33-HO$33),(HN$33-HN35-150-Sheep!$R$353                                            )&lt;=0),"Alt2-"   &amp;HN34,""),"")</f>
        <v/>
      </c>
      <c r="HO36" s="274" t="str">
        <f xml:space="preserve">                    IF(AND((HO$33                                  -Sheep!$N$248                               )&gt;(HO$33-HP$33),(HO$33                                  -Sheep!$N$248                                )&lt;=0),"Born","")
&amp;                   IF(AND((HO$33-Sheep!$R$351-Sheep!$N$248                                )&gt;(HO$33-HP$33),(HO$33-Sheep!$R$351-Sheep!$N$248                                )&lt;=0),"WeanStd","")
&amp;                   IF(AND((HO$33-Sheep!$R$352-Sheep!$N$248                                )&gt;(HO$33-HP$33),(HO$33-Sheep!$R$352-Sheep!$N$248                                )&lt;=0),"WeanAlt1","")
&amp;                   IF(AND((HO$33-Sheep!$R$353-Sheep!$N$248                                )&gt;(HO$33-HP$33),(HO$33-Sheep!$R$353-Sheep!$N$248                                )&lt;=0),"WeanAlt2","")
&amp;IFERROR(IF(AND((HO$33-HO35                                                                                     )&gt;(HO$33-HP$33),(HO$33-HO35                                                                                     )&lt;=0),"Join-"    &amp;HO34,""),"")
&amp;IFERROR(IF(AND((HO$33-HO35-INDEX(Sheep!$V$358:$V$365,HO34,1))&gt;(HO$33-HP$33),(HO$33-HO35-INDEX(Sheep!$V$358:$V$365,HO34,1))&lt;=0),"Scan-"  &amp;HO34,""),"")
&amp;IFERROR(IF(AND((HO$33-HO35-150                                                                            )&gt;(HO$33-HP$33),(HO$33-HO35-150                                                                             )&lt;=0),"Birth-" &amp;HO34,""),"")
&amp;IFERROR(IF(AND((HO$33-HO35-150-Sheep!$R$351                                           )&gt;(HO$33-HP$33),(HO$33-HO35-150-Sheep!$R$351                                            )&lt;=0),"Wean-"&amp;HO34,""),"")
&amp;IFERROR(IF(AND((HO$33-HO35-150-Sheep!$R$352                                           )&gt;(HO$33-HP$33),(HO$33-HO35-150-Sheep!$R$352                                            )&lt;=0),"Alt1-"   &amp;HO34,""),"")
&amp;IFERROR(IF(AND((HO$33-HO35-150-Sheep!$R$353                                           )&gt;(HO$33-HP$33),(HO$33-HO35-150-Sheep!$R$353                                            )&lt;=0),"Alt2-"   &amp;HO34,""),"")</f>
        <v/>
      </c>
      <c r="HP36" s="274" t="str">
        <f xml:space="preserve">                    IF(AND((HP$33                                  -Sheep!$N$248                               )&gt;(HP$33-HQ$33),(HP$33                                  -Sheep!$N$248                                )&lt;=0),"Born","")
&amp;                   IF(AND((HP$33-Sheep!$R$351-Sheep!$N$248                                )&gt;(HP$33-HQ$33),(HP$33-Sheep!$R$351-Sheep!$N$248                                )&lt;=0),"WeanStd","")
&amp;                   IF(AND((HP$33-Sheep!$R$352-Sheep!$N$248                                )&gt;(HP$33-HQ$33),(HP$33-Sheep!$R$352-Sheep!$N$248                                )&lt;=0),"WeanAlt1","")
&amp;                   IF(AND((HP$33-Sheep!$R$353-Sheep!$N$248                                )&gt;(HP$33-HQ$33),(HP$33-Sheep!$R$353-Sheep!$N$248                                )&lt;=0),"WeanAlt2","")
&amp;IFERROR(IF(AND((HP$33-HP35                                                                                     )&gt;(HP$33-HQ$33),(HP$33-HP35                                                                                     )&lt;=0),"Join-"    &amp;HP34,""),"")
&amp;IFERROR(IF(AND((HP$33-HP35-INDEX(Sheep!$V$358:$V$365,HP34,1))&gt;(HP$33-HQ$33),(HP$33-HP35-INDEX(Sheep!$V$358:$V$365,HP34,1))&lt;=0),"Scan-"  &amp;HP34,""),"")
&amp;IFERROR(IF(AND((HP$33-HP35-150                                                                            )&gt;(HP$33-HQ$33),(HP$33-HP35-150                                                                             )&lt;=0),"Birth-" &amp;HP34,""),"")
&amp;IFERROR(IF(AND((HP$33-HP35-150-Sheep!$R$351                                           )&gt;(HP$33-HQ$33),(HP$33-HP35-150-Sheep!$R$351                                            )&lt;=0),"Wean-"&amp;HP34,""),"")
&amp;IFERROR(IF(AND((HP$33-HP35-150-Sheep!$R$352                                           )&gt;(HP$33-HQ$33),(HP$33-HP35-150-Sheep!$R$352                                            )&lt;=0),"Alt1-"   &amp;HP34,""),"")
&amp;IFERROR(IF(AND((HP$33-HP35-150-Sheep!$R$353                                           )&gt;(HP$33-HQ$33),(HP$33-HP35-150-Sheep!$R$353                                            )&lt;=0),"Alt2-"   &amp;HP34,""),"")</f>
        <v/>
      </c>
      <c r="HQ36" s="274" t="str">
        <f xml:space="preserve">                    IF(AND((HQ$33                                  -Sheep!$N$248                               )&gt;(HQ$33-HR$33),(HQ$33                                  -Sheep!$N$248                                )&lt;=0),"Born","")
&amp;                   IF(AND((HQ$33-Sheep!$R$351-Sheep!$N$248                                )&gt;(HQ$33-HR$33),(HQ$33-Sheep!$R$351-Sheep!$N$248                                )&lt;=0),"WeanStd","")
&amp;                   IF(AND((HQ$33-Sheep!$R$352-Sheep!$N$248                                )&gt;(HQ$33-HR$33),(HQ$33-Sheep!$R$352-Sheep!$N$248                                )&lt;=0),"WeanAlt1","")
&amp;                   IF(AND((HQ$33-Sheep!$R$353-Sheep!$N$248                                )&gt;(HQ$33-HR$33),(HQ$33-Sheep!$R$353-Sheep!$N$248                                )&lt;=0),"WeanAlt2","")
&amp;IFERROR(IF(AND((HQ$33-HQ35                                                                                     )&gt;(HQ$33-HR$33),(HQ$33-HQ35                                                                                     )&lt;=0),"Join-"    &amp;HQ34,""),"")
&amp;IFERROR(IF(AND((HQ$33-HQ35-INDEX(Sheep!$V$358:$V$365,HQ34,1))&gt;(HQ$33-HR$33),(HQ$33-HQ35-INDEX(Sheep!$V$358:$V$365,HQ34,1))&lt;=0),"Scan-"  &amp;HQ34,""),"")
&amp;IFERROR(IF(AND((HQ$33-HQ35-150                                                                            )&gt;(HQ$33-HR$33),(HQ$33-HQ35-150                                                                             )&lt;=0),"Birth-" &amp;HQ34,""),"")
&amp;IFERROR(IF(AND((HQ$33-HQ35-150-Sheep!$R$351                                           )&gt;(HQ$33-HR$33),(HQ$33-HQ35-150-Sheep!$R$351                                            )&lt;=0),"Wean-"&amp;HQ34,""),"")
&amp;IFERROR(IF(AND((HQ$33-HQ35-150-Sheep!$R$352                                           )&gt;(HQ$33-HR$33),(HQ$33-HQ35-150-Sheep!$R$352                                            )&lt;=0),"Alt1-"   &amp;HQ34,""),"")
&amp;IFERROR(IF(AND((HQ$33-HQ35-150-Sheep!$R$353                                           )&gt;(HQ$33-HR$33),(HQ$33-HQ35-150-Sheep!$R$353                                            )&lt;=0),"Alt2-"   &amp;HQ34,""),"")</f>
        <v/>
      </c>
      <c r="HR36" s="274" t="str">
        <f xml:space="preserve">                    IF(AND((HR$33                                  -Sheep!$N$248                               )&gt;(HR$33-HS$33),(HR$33                                  -Sheep!$N$248                                )&lt;=0),"Born","")
&amp;                   IF(AND((HR$33-Sheep!$R$351-Sheep!$N$248                                )&gt;(HR$33-HS$33),(HR$33-Sheep!$R$351-Sheep!$N$248                                )&lt;=0),"WeanStd","")
&amp;                   IF(AND((HR$33-Sheep!$R$352-Sheep!$N$248                                )&gt;(HR$33-HS$33),(HR$33-Sheep!$R$352-Sheep!$N$248                                )&lt;=0),"WeanAlt1","")
&amp;                   IF(AND((HR$33-Sheep!$R$353-Sheep!$N$248                                )&gt;(HR$33-HS$33),(HR$33-Sheep!$R$353-Sheep!$N$248                                )&lt;=0),"WeanAlt2","")
&amp;IFERROR(IF(AND((HR$33-HR35                                                                                     )&gt;(HR$33-HS$33),(HR$33-HR35                                                                                     )&lt;=0),"Join-"    &amp;HR34,""),"")
&amp;IFERROR(IF(AND((HR$33-HR35-INDEX(Sheep!$V$358:$V$365,HR34,1))&gt;(HR$33-HS$33),(HR$33-HR35-INDEX(Sheep!$V$358:$V$365,HR34,1))&lt;=0),"Scan-"  &amp;HR34,""),"")
&amp;IFERROR(IF(AND((HR$33-HR35-150                                                                            )&gt;(HR$33-HS$33),(HR$33-HR35-150                                                                             )&lt;=0),"Birth-" &amp;HR34,""),"")
&amp;IFERROR(IF(AND((HR$33-HR35-150-Sheep!$R$351                                           )&gt;(HR$33-HS$33),(HR$33-HR35-150-Sheep!$R$351                                            )&lt;=0),"Wean-"&amp;HR34,""),"")
&amp;IFERROR(IF(AND((HR$33-HR35-150-Sheep!$R$352                                           )&gt;(HR$33-HS$33),(HR$33-HR35-150-Sheep!$R$352                                            )&lt;=0),"Alt1-"   &amp;HR34,""),"")
&amp;IFERROR(IF(AND((HR$33-HR35-150-Sheep!$R$353                                           )&gt;(HR$33-HS$33),(HR$33-HR35-150-Sheep!$R$353                                            )&lt;=0),"Alt2-"   &amp;HR34,""),"")</f>
        <v>Scan-4</v>
      </c>
      <c r="HS36" s="274" t="str">
        <f xml:space="preserve">                    IF(AND((HS$33                                  -Sheep!$N$248                               )&gt;(HS$33-HT$33),(HS$33                                  -Sheep!$N$248                                )&lt;=0),"Born","")
&amp;                   IF(AND((HS$33-Sheep!$R$351-Sheep!$N$248                                )&gt;(HS$33-HT$33),(HS$33-Sheep!$R$351-Sheep!$N$248                                )&lt;=0),"WeanStd","")
&amp;                   IF(AND((HS$33-Sheep!$R$352-Sheep!$N$248                                )&gt;(HS$33-HT$33),(HS$33-Sheep!$R$352-Sheep!$N$248                                )&lt;=0),"WeanAlt1","")
&amp;                   IF(AND((HS$33-Sheep!$R$353-Sheep!$N$248                                )&gt;(HS$33-HT$33),(HS$33-Sheep!$R$353-Sheep!$N$248                                )&lt;=0),"WeanAlt2","")
&amp;IFERROR(IF(AND((HS$33-HS35                                                                                     )&gt;(HS$33-HT$33),(HS$33-HS35                                                                                     )&lt;=0),"Join-"    &amp;HS34,""),"")
&amp;IFERROR(IF(AND((HS$33-HS35-INDEX(Sheep!$V$358:$V$365,HS34,1))&gt;(HS$33-HT$33),(HS$33-HS35-INDEX(Sheep!$V$358:$V$365,HS34,1))&lt;=0),"Scan-"  &amp;HS34,""),"")
&amp;IFERROR(IF(AND((HS$33-HS35-150                                                                            )&gt;(HS$33-HT$33),(HS$33-HS35-150                                                                             )&lt;=0),"Birth-" &amp;HS34,""),"")
&amp;IFERROR(IF(AND((HS$33-HS35-150-Sheep!$R$351                                           )&gt;(HS$33-HT$33),(HS$33-HS35-150-Sheep!$R$351                                            )&lt;=0),"Wean-"&amp;HS34,""),"")
&amp;IFERROR(IF(AND((HS$33-HS35-150-Sheep!$R$352                                           )&gt;(HS$33-HT$33),(HS$33-HS35-150-Sheep!$R$352                                            )&lt;=0),"Alt1-"   &amp;HS34,""),"")
&amp;IFERROR(IF(AND((HS$33-HS35-150-Sheep!$R$353                                           )&gt;(HS$33-HT$33),(HS$33-HS35-150-Sheep!$R$353                                            )&lt;=0),"Alt2-"   &amp;HS34,""),"")</f>
        <v/>
      </c>
      <c r="HT36" s="274" t="str">
        <f xml:space="preserve">                    IF(AND((HT$33                                  -Sheep!$N$248                               )&gt;(HT$33-HU$33),(HT$33                                  -Sheep!$N$248                                )&lt;=0),"Born","")
&amp;                   IF(AND((HT$33-Sheep!$R$351-Sheep!$N$248                                )&gt;(HT$33-HU$33),(HT$33-Sheep!$R$351-Sheep!$N$248                                )&lt;=0),"WeanStd","")
&amp;                   IF(AND((HT$33-Sheep!$R$352-Sheep!$N$248                                )&gt;(HT$33-HU$33),(HT$33-Sheep!$R$352-Sheep!$N$248                                )&lt;=0),"WeanAlt1","")
&amp;                   IF(AND((HT$33-Sheep!$R$353-Sheep!$N$248                                )&gt;(HT$33-HU$33),(HT$33-Sheep!$R$353-Sheep!$N$248                                )&lt;=0),"WeanAlt2","")
&amp;IFERROR(IF(AND((HT$33-HT35                                                                                     )&gt;(HT$33-HU$33),(HT$33-HT35                                                                                     )&lt;=0),"Join-"    &amp;HT34,""),"")
&amp;IFERROR(IF(AND((HT$33-HT35-INDEX(Sheep!$V$358:$V$365,HT34,1))&gt;(HT$33-HU$33),(HT$33-HT35-INDEX(Sheep!$V$358:$V$365,HT34,1))&lt;=0),"Scan-"  &amp;HT34,""),"")
&amp;IFERROR(IF(AND((HT$33-HT35-150                                                                            )&gt;(HT$33-HU$33),(HT$33-HT35-150                                                                             )&lt;=0),"Birth-" &amp;HT34,""),"")
&amp;IFERROR(IF(AND((HT$33-HT35-150-Sheep!$R$351                                           )&gt;(HT$33-HU$33),(HT$33-HT35-150-Sheep!$R$351                                            )&lt;=0),"Wean-"&amp;HT34,""),"")
&amp;IFERROR(IF(AND((HT$33-HT35-150-Sheep!$R$352                                           )&gt;(HT$33-HU$33),(HT$33-HT35-150-Sheep!$R$352                                            )&lt;=0),"Alt1-"   &amp;HT34,""),"")
&amp;IFERROR(IF(AND((HT$33-HT35-150-Sheep!$R$353                                           )&gt;(HT$33-HU$33),(HT$33-HT35-150-Sheep!$R$353                                            )&lt;=0),"Alt2-"   &amp;HT34,""),"")</f>
        <v/>
      </c>
      <c r="HU36" s="274" t="str">
        <f xml:space="preserve">                    IF(AND((HU$33                                  -Sheep!$N$248                               )&gt;(HU$33-HV$33),(HU$33                                  -Sheep!$N$248                                )&lt;=0),"Born","")
&amp;                   IF(AND((HU$33-Sheep!$R$351-Sheep!$N$248                                )&gt;(HU$33-HV$33),(HU$33-Sheep!$R$351-Sheep!$N$248                                )&lt;=0),"WeanStd","")
&amp;                   IF(AND((HU$33-Sheep!$R$352-Sheep!$N$248                                )&gt;(HU$33-HV$33),(HU$33-Sheep!$R$352-Sheep!$N$248                                )&lt;=0),"WeanAlt1","")
&amp;                   IF(AND((HU$33-Sheep!$R$353-Sheep!$N$248                                )&gt;(HU$33-HV$33),(HU$33-Sheep!$R$353-Sheep!$N$248                                )&lt;=0),"WeanAlt2","")
&amp;IFERROR(IF(AND((HU$33-HU35                                                                                     )&gt;(HU$33-HV$33),(HU$33-HU35                                                                                     )&lt;=0),"Join-"    &amp;HU34,""),"")
&amp;IFERROR(IF(AND((HU$33-HU35-INDEX(Sheep!$V$358:$V$365,HU34,1))&gt;(HU$33-HV$33),(HU$33-HU35-INDEX(Sheep!$V$358:$V$365,HU34,1))&lt;=0),"Scan-"  &amp;HU34,""),"")
&amp;IFERROR(IF(AND((HU$33-HU35-150                                                                            )&gt;(HU$33-HV$33),(HU$33-HU35-150                                                                             )&lt;=0),"Birth-" &amp;HU34,""),"")
&amp;IFERROR(IF(AND((HU$33-HU35-150-Sheep!$R$351                                           )&gt;(HU$33-HV$33),(HU$33-HU35-150-Sheep!$R$351                                            )&lt;=0),"Wean-"&amp;HU34,""),"")
&amp;IFERROR(IF(AND((HU$33-HU35-150-Sheep!$R$352                                           )&gt;(HU$33-HV$33),(HU$33-HU35-150-Sheep!$R$352                                            )&lt;=0),"Alt1-"   &amp;HU34,""),"")
&amp;IFERROR(IF(AND((HU$33-HU35-150-Sheep!$R$353                                           )&gt;(HU$33-HV$33),(HU$33-HU35-150-Sheep!$R$353                                            )&lt;=0),"Alt2-"   &amp;HU34,""),"")</f>
        <v/>
      </c>
      <c r="HV36" s="274" t="str">
        <f xml:space="preserve">                    IF(AND((HV$33                                  -Sheep!$N$248                               )&gt;(HV$33-HW$33),(HV$33                                  -Sheep!$N$248                                )&lt;=0),"Born","")
&amp;                   IF(AND((HV$33-Sheep!$R$351-Sheep!$N$248                                )&gt;(HV$33-HW$33),(HV$33-Sheep!$R$351-Sheep!$N$248                                )&lt;=0),"WeanStd","")
&amp;                   IF(AND((HV$33-Sheep!$R$352-Sheep!$N$248                                )&gt;(HV$33-HW$33),(HV$33-Sheep!$R$352-Sheep!$N$248                                )&lt;=0),"WeanAlt1","")
&amp;                   IF(AND((HV$33-Sheep!$R$353-Sheep!$N$248                                )&gt;(HV$33-HW$33),(HV$33-Sheep!$R$353-Sheep!$N$248                                )&lt;=0),"WeanAlt2","")
&amp;IFERROR(IF(AND((HV$33-HV35                                                                                     )&gt;(HV$33-HW$33),(HV$33-HV35                                                                                     )&lt;=0),"Join-"    &amp;HV34,""),"")
&amp;IFERROR(IF(AND((HV$33-HV35-INDEX(Sheep!$V$358:$V$365,HV34,1))&gt;(HV$33-HW$33),(HV$33-HV35-INDEX(Sheep!$V$358:$V$365,HV34,1))&lt;=0),"Scan-"  &amp;HV34,""),"")
&amp;IFERROR(IF(AND((HV$33-HV35-150                                                                            )&gt;(HV$33-HW$33),(HV$33-HV35-150                                                                             )&lt;=0),"Birth-" &amp;HV34,""),"")
&amp;IFERROR(IF(AND((HV$33-HV35-150-Sheep!$R$351                                           )&gt;(HV$33-HW$33),(HV$33-HV35-150-Sheep!$R$351                                            )&lt;=0),"Wean-"&amp;HV34,""),"")
&amp;IFERROR(IF(AND((HV$33-HV35-150-Sheep!$R$352                                           )&gt;(HV$33-HW$33),(HV$33-HV35-150-Sheep!$R$352                                            )&lt;=0),"Alt1-"   &amp;HV34,""),"")
&amp;IFERROR(IF(AND((HV$33-HV35-150-Sheep!$R$353                                           )&gt;(HV$33-HW$33),(HV$33-HV35-150-Sheep!$R$353                                            )&lt;=0),"Alt2-"   &amp;HV34,""),"")</f>
        <v/>
      </c>
      <c r="HW36" s="274" t="str">
        <f xml:space="preserve">                    IF(AND((HW$33                                  -Sheep!$N$248                               )&gt;(HW$33-HX$33),(HW$33                                  -Sheep!$N$248                                )&lt;=0),"Born","")
&amp;                   IF(AND((HW$33-Sheep!$R$351-Sheep!$N$248                                )&gt;(HW$33-HX$33),(HW$33-Sheep!$R$351-Sheep!$N$248                                )&lt;=0),"WeanStd","")
&amp;                   IF(AND((HW$33-Sheep!$R$352-Sheep!$N$248                                )&gt;(HW$33-HX$33),(HW$33-Sheep!$R$352-Sheep!$N$248                                )&lt;=0),"WeanAlt1","")
&amp;                   IF(AND((HW$33-Sheep!$R$353-Sheep!$N$248                                )&gt;(HW$33-HX$33),(HW$33-Sheep!$R$353-Sheep!$N$248                                )&lt;=0),"WeanAlt2","")
&amp;IFERROR(IF(AND((HW$33-HW35                                                                                     )&gt;(HW$33-HX$33),(HW$33-HW35                                                                                     )&lt;=0),"Join-"    &amp;HW34,""),"")
&amp;IFERROR(IF(AND((HW$33-HW35-INDEX(Sheep!$V$358:$V$365,HW34,1))&gt;(HW$33-HX$33),(HW$33-HW35-INDEX(Sheep!$V$358:$V$365,HW34,1))&lt;=0),"Scan-"  &amp;HW34,""),"")
&amp;IFERROR(IF(AND((HW$33-HW35-150                                                                            )&gt;(HW$33-HX$33),(HW$33-HW35-150                                                                             )&lt;=0),"Birth-" &amp;HW34,""),"")
&amp;IFERROR(IF(AND((HW$33-HW35-150-Sheep!$R$351                                           )&gt;(HW$33-HX$33),(HW$33-HW35-150-Sheep!$R$351                                            )&lt;=0),"Wean-"&amp;HW34,""),"")
&amp;IFERROR(IF(AND((HW$33-HW35-150-Sheep!$R$352                                           )&gt;(HW$33-HX$33),(HW$33-HW35-150-Sheep!$R$352                                            )&lt;=0),"Alt1-"   &amp;HW34,""),"")
&amp;IFERROR(IF(AND((HW$33-HW35-150-Sheep!$R$353                                           )&gt;(HW$33-HX$33),(HW$33-HW35-150-Sheep!$R$353                                            )&lt;=0),"Alt2-"   &amp;HW34,""),"")</f>
        <v/>
      </c>
      <c r="HX36" s="274" t="str">
        <f xml:space="preserve">                    IF(AND((HX$33                                  -Sheep!$N$248                               )&gt;(HX$33-HY$33),(HX$33                                  -Sheep!$N$248                                )&lt;=0),"Born","")
&amp;                   IF(AND((HX$33-Sheep!$R$351-Sheep!$N$248                                )&gt;(HX$33-HY$33),(HX$33-Sheep!$R$351-Sheep!$N$248                                )&lt;=0),"WeanStd","")
&amp;                   IF(AND((HX$33-Sheep!$R$352-Sheep!$N$248                                )&gt;(HX$33-HY$33),(HX$33-Sheep!$R$352-Sheep!$N$248                                )&lt;=0),"WeanAlt1","")
&amp;                   IF(AND((HX$33-Sheep!$R$353-Sheep!$N$248                                )&gt;(HX$33-HY$33),(HX$33-Sheep!$R$353-Sheep!$N$248                                )&lt;=0),"WeanAlt2","")
&amp;IFERROR(IF(AND((HX$33-HX35                                                                                     )&gt;(HX$33-HY$33),(HX$33-HX35                                                                                     )&lt;=0),"Join-"    &amp;HX34,""),"")
&amp;IFERROR(IF(AND((HX$33-HX35-INDEX(Sheep!$V$358:$V$365,HX34,1))&gt;(HX$33-HY$33),(HX$33-HX35-INDEX(Sheep!$V$358:$V$365,HX34,1))&lt;=0),"Scan-"  &amp;HX34,""),"")
&amp;IFERROR(IF(AND((HX$33-HX35-150                                                                            )&gt;(HX$33-HY$33),(HX$33-HX35-150                                                                             )&lt;=0),"Birth-" &amp;HX34,""),"")
&amp;IFERROR(IF(AND((HX$33-HX35-150-Sheep!$R$351                                           )&gt;(HX$33-HY$33),(HX$33-HX35-150-Sheep!$R$351                                            )&lt;=0),"Wean-"&amp;HX34,""),"")
&amp;IFERROR(IF(AND((HX$33-HX35-150-Sheep!$R$352                                           )&gt;(HX$33-HY$33),(HX$33-HX35-150-Sheep!$R$352                                            )&lt;=0),"Alt1-"   &amp;HX34,""),"")
&amp;IFERROR(IF(AND((HX$33-HX35-150-Sheep!$R$353                                           )&gt;(HX$33-HY$33),(HX$33-HX35-150-Sheep!$R$353                                            )&lt;=0),"Alt2-"   &amp;HX34,""),"")</f>
        <v/>
      </c>
      <c r="HY36" s="274" t="str">
        <f xml:space="preserve">                    IF(AND((HY$33                                  -Sheep!$N$248                               )&gt;(HY$33-HZ$33),(HY$33                                  -Sheep!$N$248                                )&lt;=0),"Born","")
&amp;                   IF(AND((HY$33-Sheep!$R$351-Sheep!$N$248                                )&gt;(HY$33-HZ$33),(HY$33-Sheep!$R$351-Sheep!$N$248                                )&lt;=0),"WeanStd","")
&amp;                   IF(AND((HY$33-Sheep!$R$352-Sheep!$N$248                                )&gt;(HY$33-HZ$33),(HY$33-Sheep!$R$352-Sheep!$N$248                                )&lt;=0),"WeanAlt1","")
&amp;                   IF(AND((HY$33-Sheep!$R$353-Sheep!$N$248                                )&gt;(HY$33-HZ$33),(HY$33-Sheep!$R$353-Sheep!$N$248                                )&lt;=0),"WeanAlt2","")
&amp;IFERROR(IF(AND((HY$33-HY35                                                                                     )&gt;(HY$33-HZ$33),(HY$33-HY35                                                                                     )&lt;=0),"Join-"    &amp;HY34,""),"")
&amp;IFERROR(IF(AND((HY$33-HY35-INDEX(Sheep!$V$358:$V$365,HY34,1))&gt;(HY$33-HZ$33),(HY$33-HY35-INDEX(Sheep!$V$358:$V$365,HY34,1))&lt;=0),"Scan-"  &amp;HY34,""),"")
&amp;IFERROR(IF(AND((HY$33-HY35-150                                                                            )&gt;(HY$33-HZ$33),(HY$33-HY35-150                                                                             )&lt;=0),"Birth-" &amp;HY34,""),"")
&amp;IFERROR(IF(AND((HY$33-HY35-150-Sheep!$R$351                                           )&gt;(HY$33-HZ$33),(HY$33-HY35-150-Sheep!$R$351                                            )&lt;=0),"Wean-"&amp;HY34,""),"")
&amp;IFERROR(IF(AND((HY$33-HY35-150-Sheep!$R$352                                           )&gt;(HY$33-HZ$33),(HY$33-HY35-150-Sheep!$R$352                                            )&lt;=0),"Alt1-"   &amp;HY34,""),"")
&amp;IFERROR(IF(AND((HY$33-HY35-150-Sheep!$R$353                                           )&gt;(HY$33-HZ$33),(HY$33-HY35-150-Sheep!$R$353                                            )&lt;=0),"Alt2-"   &amp;HY34,""),"")</f>
        <v/>
      </c>
      <c r="HZ36" s="274" t="str">
        <f xml:space="preserve">                    IF(AND((HZ$33                                  -Sheep!$N$248                               )&gt;(HZ$33-IA$33),(HZ$33                                  -Sheep!$N$248                                )&lt;=0),"Born","")
&amp;                   IF(AND((HZ$33-Sheep!$R$351-Sheep!$N$248                                )&gt;(HZ$33-IA$33),(HZ$33-Sheep!$R$351-Sheep!$N$248                                )&lt;=0),"WeanStd","")
&amp;                   IF(AND((HZ$33-Sheep!$R$352-Sheep!$N$248                                )&gt;(HZ$33-IA$33),(HZ$33-Sheep!$R$352-Sheep!$N$248                                )&lt;=0),"WeanAlt1","")
&amp;                   IF(AND((HZ$33-Sheep!$R$353-Sheep!$N$248                                )&gt;(HZ$33-IA$33),(HZ$33-Sheep!$R$353-Sheep!$N$248                                )&lt;=0),"WeanAlt2","")
&amp;IFERROR(IF(AND((HZ$33-HZ35                                                                                     )&gt;(HZ$33-IA$33),(HZ$33-HZ35                                                                                     )&lt;=0),"Join-"    &amp;HZ34,""),"")
&amp;IFERROR(IF(AND((HZ$33-HZ35-INDEX(Sheep!$V$358:$V$365,HZ34,1))&gt;(HZ$33-IA$33),(HZ$33-HZ35-INDEX(Sheep!$V$358:$V$365,HZ34,1))&lt;=0),"Scan-"  &amp;HZ34,""),"")
&amp;IFERROR(IF(AND((HZ$33-HZ35-150                                                                            )&gt;(HZ$33-IA$33),(HZ$33-HZ35-150                                                                             )&lt;=0),"Birth-" &amp;HZ34,""),"")
&amp;IFERROR(IF(AND((HZ$33-HZ35-150-Sheep!$R$351                                           )&gt;(HZ$33-IA$33),(HZ$33-HZ35-150-Sheep!$R$351                                            )&lt;=0),"Wean-"&amp;HZ34,""),"")
&amp;IFERROR(IF(AND((HZ$33-HZ35-150-Sheep!$R$352                                           )&gt;(HZ$33-IA$33),(HZ$33-HZ35-150-Sheep!$R$352                                            )&lt;=0),"Alt1-"   &amp;HZ34,""),"")
&amp;IFERROR(IF(AND((HZ$33-HZ35-150-Sheep!$R$353                                           )&gt;(HZ$33-IA$33),(HZ$33-HZ35-150-Sheep!$R$353                                            )&lt;=0),"Alt2-"   &amp;HZ34,""),"")</f>
        <v/>
      </c>
      <c r="IA36" s="274" t="str">
        <f xml:space="preserve">                    IF(AND((IA$33                                  -Sheep!$N$248                               )&gt;(IA$33-IB$33),(IA$33                                  -Sheep!$N$248                                )&lt;=0),"Born","")
&amp;                   IF(AND((IA$33-Sheep!$R$351-Sheep!$N$248                                )&gt;(IA$33-IB$33),(IA$33-Sheep!$R$351-Sheep!$N$248                                )&lt;=0),"WeanStd","")
&amp;                   IF(AND((IA$33-Sheep!$R$352-Sheep!$N$248                                )&gt;(IA$33-IB$33),(IA$33-Sheep!$R$352-Sheep!$N$248                                )&lt;=0),"WeanAlt1","")
&amp;                   IF(AND((IA$33-Sheep!$R$353-Sheep!$N$248                                )&gt;(IA$33-IB$33),(IA$33-Sheep!$R$353-Sheep!$N$248                                )&lt;=0),"WeanAlt2","")
&amp;IFERROR(IF(AND((IA$33-IA35                                                                                     )&gt;(IA$33-IB$33),(IA$33-IA35                                                                                     )&lt;=0),"Join-"    &amp;IA34,""),"")
&amp;IFERROR(IF(AND((IA$33-IA35-INDEX(Sheep!$V$358:$V$365,IA34,1))&gt;(IA$33-IB$33),(IA$33-IA35-INDEX(Sheep!$V$358:$V$365,IA34,1))&lt;=0),"Scan-"  &amp;IA34,""),"")
&amp;IFERROR(IF(AND((IA$33-IA35-150                                                                            )&gt;(IA$33-IB$33),(IA$33-IA35-150                                                                             )&lt;=0),"Birth-" &amp;IA34,""),"")
&amp;IFERROR(IF(AND((IA$33-IA35-150-Sheep!$R$351                                           )&gt;(IA$33-IB$33),(IA$33-IA35-150-Sheep!$R$351                                            )&lt;=0),"Wean-"&amp;IA34,""),"")
&amp;IFERROR(IF(AND((IA$33-IA35-150-Sheep!$R$352                                           )&gt;(IA$33-IB$33),(IA$33-IA35-150-Sheep!$R$352                                            )&lt;=0),"Alt1-"   &amp;IA34,""),"")
&amp;IFERROR(IF(AND((IA$33-IA35-150-Sheep!$R$353                                           )&gt;(IA$33-IB$33),(IA$33-IA35-150-Sheep!$R$353                                            )&lt;=0),"Alt2-"   &amp;IA34,""),"")</f>
        <v/>
      </c>
      <c r="IB36" s="274" t="str">
        <f xml:space="preserve">                    IF(AND((IB$33                                  -Sheep!$N$248                               )&gt;(IB$33-IC$33),(IB$33                                  -Sheep!$N$248                                )&lt;=0),"Born","")
&amp;                   IF(AND((IB$33-Sheep!$R$351-Sheep!$N$248                                )&gt;(IB$33-IC$33),(IB$33-Sheep!$R$351-Sheep!$N$248                                )&lt;=0),"WeanStd","")
&amp;                   IF(AND((IB$33-Sheep!$R$352-Sheep!$N$248                                )&gt;(IB$33-IC$33),(IB$33-Sheep!$R$352-Sheep!$N$248                                )&lt;=0),"WeanAlt1","")
&amp;                   IF(AND((IB$33-Sheep!$R$353-Sheep!$N$248                                )&gt;(IB$33-IC$33),(IB$33-Sheep!$R$353-Sheep!$N$248                                )&lt;=0),"WeanAlt2","")
&amp;IFERROR(IF(AND((IB$33-IB35                                                                                     )&gt;(IB$33-IC$33),(IB$33-IB35                                                                                     )&lt;=0),"Join-"    &amp;IB34,""),"")
&amp;IFERROR(IF(AND((IB$33-IB35-INDEX(Sheep!$V$358:$V$365,IB34,1))&gt;(IB$33-IC$33),(IB$33-IB35-INDEX(Sheep!$V$358:$V$365,IB34,1))&lt;=0),"Scan-"  &amp;IB34,""),"")
&amp;IFERROR(IF(AND((IB$33-IB35-150                                                                            )&gt;(IB$33-IC$33),(IB$33-IB35-150                                                                             )&lt;=0),"Birth-" &amp;IB34,""),"")
&amp;IFERROR(IF(AND((IB$33-IB35-150-Sheep!$R$351                                           )&gt;(IB$33-IC$33),(IB$33-IB35-150-Sheep!$R$351                                            )&lt;=0),"Wean-"&amp;IB34,""),"")
&amp;IFERROR(IF(AND((IB$33-IB35-150-Sheep!$R$352                                           )&gt;(IB$33-IC$33),(IB$33-IB35-150-Sheep!$R$352                                            )&lt;=0),"Alt1-"   &amp;IB34,""),"")
&amp;IFERROR(IF(AND((IB$33-IB35-150-Sheep!$R$353                                           )&gt;(IB$33-IC$33),(IB$33-IB35-150-Sheep!$R$353                                            )&lt;=0),"Alt2-"   &amp;IB34,""),"")</f>
        <v/>
      </c>
      <c r="IC36" s="274" t="str">
        <f xml:space="preserve">                    IF(AND((IC$33                                  -Sheep!$N$248                               )&gt;(IC$33-ID$33),(IC$33                                  -Sheep!$N$248                                )&lt;=0),"Born","")
&amp;                   IF(AND((IC$33-Sheep!$R$351-Sheep!$N$248                                )&gt;(IC$33-ID$33),(IC$33-Sheep!$R$351-Sheep!$N$248                                )&lt;=0),"WeanStd","")
&amp;                   IF(AND((IC$33-Sheep!$R$352-Sheep!$N$248                                )&gt;(IC$33-ID$33),(IC$33-Sheep!$R$352-Sheep!$N$248                                )&lt;=0),"WeanAlt1","")
&amp;                   IF(AND((IC$33-Sheep!$R$353-Sheep!$N$248                                )&gt;(IC$33-ID$33),(IC$33-Sheep!$R$353-Sheep!$N$248                                )&lt;=0),"WeanAlt2","")
&amp;IFERROR(IF(AND((IC$33-IC35                                                                                     )&gt;(IC$33-ID$33),(IC$33-IC35                                                                                     )&lt;=0),"Join-"    &amp;IC34,""),"")
&amp;IFERROR(IF(AND((IC$33-IC35-INDEX(Sheep!$V$358:$V$365,IC34,1))&gt;(IC$33-ID$33),(IC$33-IC35-INDEX(Sheep!$V$358:$V$365,IC34,1))&lt;=0),"Scan-"  &amp;IC34,""),"")
&amp;IFERROR(IF(AND((IC$33-IC35-150                                                                            )&gt;(IC$33-ID$33),(IC$33-IC35-150                                                                             )&lt;=0),"Birth-" &amp;IC34,""),"")
&amp;IFERROR(IF(AND((IC$33-IC35-150-Sheep!$R$351                                           )&gt;(IC$33-ID$33),(IC$33-IC35-150-Sheep!$R$351                                            )&lt;=0),"Wean-"&amp;IC34,""),"")
&amp;IFERROR(IF(AND((IC$33-IC35-150-Sheep!$R$352                                           )&gt;(IC$33-ID$33),(IC$33-IC35-150-Sheep!$R$352                                            )&lt;=0),"Alt1-"   &amp;IC34,""),"")
&amp;IFERROR(IF(AND((IC$33-IC35-150-Sheep!$R$353                                           )&gt;(IC$33-ID$33),(IC$33-IC35-150-Sheep!$R$353                                            )&lt;=0),"Alt2-"   &amp;IC34,""),"")</f>
        <v/>
      </c>
      <c r="ID36" s="274" t="str">
        <f xml:space="preserve">                    IF(AND((ID$33                                  -Sheep!$N$248                               )&gt;(ID$33-IE$33),(ID$33                                  -Sheep!$N$248                                )&lt;=0),"Born","")
&amp;                   IF(AND((ID$33-Sheep!$R$351-Sheep!$N$248                                )&gt;(ID$33-IE$33),(ID$33-Sheep!$R$351-Sheep!$N$248                                )&lt;=0),"WeanStd","")
&amp;                   IF(AND((ID$33-Sheep!$R$352-Sheep!$N$248                                )&gt;(ID$33-IE$33),(ID$33-Sheep!$R$352-Sheep!$N$248                                )&lt;=0),"WeanAlt1","")
&amp;                   IF(AND((ID$33-Sheep!$R$353-Sheep!$N$248                                )&gt;(ID$33-IE$33),(ID$33-Sheep!$R$353-Sheep!$N$248                                )&lt;=0),"WeanAlt2","")
&amp;IFERROR(IF(AND((ID$33-ID35                                                                                     )&gt;(ID$33-IE$33),(ID$33-ID35                                                                                     )&lt;=0),"Join-"    &amp;ID34,""),"")
&amp;IFERROR(IF(AND((ID$33-ID35-INDEX(Sheep!$V$358:$V$365,ID34,1))&gt;(ID$33-IE$33),(ID$33-ID35-INDEX(Sheep!$V$358:$V$365,ID34,1))&lt;=0),"Scan-"  &amp;ID34,""),"")
&amp;IFERROR(IF(AND((ID$33-ID35-150                                                                            )&gt;(ID$33-IE$33),(ID$33-ID35-150                                                                             )&lt;=0),"Birth-" &amp;ID34,""),"")
&amp;IFERROR(IF(AND((ID$33-ID35-150-Sheep!$R$351                                           )&gt;(ID$33-IE$33),(ID$33-ID35-150-Sheep!$R$351                                            )&lt;=0),"Wean-"&amp;ID34,""),"")
&amp;IFERROR(IF(AND((ID$33-ID35-150-Sheep!$R$352                                           )&gt;(ID$33-IE$33),(ID$33-ID35-150-Sheep!$R$352                                            )&lt;=0),"Alt1-"   &amp;ID34,""),"")
&amp;IFERROR(IF(AND((ID$33-ID35-150-Sheep!$R$353                                           )&gt;(ID$33-IE$33),(ID$33-ID35-150-Sheep!$R$353                                            )&lt;=0),"Alt2-"   &amp;ID34,""),"")</f>
        <v>Birth-4</v>
      </c>
      <c r="IE36" s="274" t="str">
        <f xml:space="preserve">                    IF(AND((IE$33                                  -Sheep!$N$248                               )&gt;(IE$33-IF$33),(IE$33                                  -Sheep!$N$248                                )&lt;=0),"Born","")
&amp;                   IF(AND((IE$33-Sheep!$R$351-Sheep!$N$248                                )&gt;(IE$33-IF$33),(IE$33-Sheep!$R$351-Sheep!$N$248                                )&lt;=0),"WeanStd","")
&amp;                   IF(AND((IE$33-Sheep!$R$352-Sheep!$N$248                                )&gt;(IE$33-IF$33),(IE$33-Sheep!$R$352-Sheep!$N$248                                )&lt;=0),"WeanAlt1","")
&amp;                   IF(AND((IE$33-Sheep!$R$353-Sheep!$N$248                                )&gt;(IE$33-IF$33),(IE$33-Sheep!$R$353-Sheep!$N$248                                )&lt;=0),"WeanAlt2","")
&amp;IFERROR(IF(AND((IE$33-IE35                                                                                     )&gt;(IE$33-IF$33),(IE$33-IE35                                                                                     )&lt;=0),"Join-"    &amp;IE34,""),"")
&amp;IFERROR(IF(AND((IE$33-IE35-INDEX(Sheep!$V$358:$V$365,IE34,1))&gt;(IE$33-IF$33),(IE$33-IE35-INDEX(Sheep!$V$358:$V$365,IE34,1))&lt;=0),"Scan-"  &amp;IE34,""),"")
&amp;IFERROR(IF(AND((IE$33-IE35-150                                                                            )&gt;(IE$33-IF$33),(IE$33-IE35-150                                                                             )&lt;=0),"Birth-" &amp;IE34,""),"")
&amp;IFERROR(IF(AND((IE$33-IE35-150-Sheep!$R$351                                           )&gt;(IE$33-IF$33),(IE$33-IE35-150-Sheep!$R$351                                            )&lt;=0),"Wean-"&amp;IE34,""),"")
&amp;IFERROR(IF(AND((IE$33-IE35-150-Sheep!$R$352                                           )&gt;(IE$33-IF$33),(IE$33-IE35-150-Sheep!$R$352                                            )&lt;=0),"Alt1-"   &amp;IE34,""),"")
&amp;IFERROR(IF(AND((IE$33-IE35-150-Sheep!$R$353                                           )&gt;(IE$33-IF$33),(IE$33-IE35-150-Sheep!$R$353                                            )&lt;=0),"Alt2-"   &amp;IE34,""),"")</f>
        <v/>
      </c>
      <c r="IF36" s="274" t="str">
        <f xml:space="preserve">                    IF(AND((IF$33                                  -Sheep!$N$248                               )&gt;(IF$33-IG$33),(IF$33                                  -Sheep!$N$248                                )&lt;=0),"Born","")
&amp;                   IF(AND((IF$33-Sheep!$R$351-Sheep!$N$248                                )&gt;(IF$33-IG$33),(IF$33-Sheep!$R$351-Sheep!$N$248                                )&lt;=0),"WeanStd","")
&amp;                   IF(AND((IF$33-Sheep!$R$352-Sheep!$N$248                                )&gt;(IF$33-IG$33),(IF$33-Sheep!$R$352-Sheep!$N$248                                )&lt;=0),"WeanAlt1","")
&amp;                   IF(AND((IF$33-Sheep!$R$353-Sheep!$N$248                                )&gt;(IF$33-IG$33),(IF$33-Sheep!$R$353-Sheep!$N$248                                )&lt;=0),"WeanAlt2","")
&amp;IFERROR(IF(AND((IF$33-IF35                                                                                     )&gt;(IF$33-IG$33),(IF$33-IF35                                                                                     )&lt;=0),"Join-"    &amp;IF34,""),"")
&amp;IFERROR(IF(AND((IF$33-IF35-INDEX(Sheep!$V$358:$V$365,IF34,1))&gt;(IF$33-IG$33),(IF$33-IF35-INDEX(Sheep!$V$358:$V$365,IF34,1))&lt;=0),"Scan-"  &amp;IF34,""),"")
&amp;IFERROR(IF(AND((IF$33-IF35-150                                                                            )&gt;(IF$33-IG$33),(IF$33-IF35-150                                                                             )&lt;=0),"Birth-" &amp;IF34,""),"")
&amp;IFERROR(IF(AND((IF$33-IF35-150-Sheep!$R$351                                           )&gt;(IF$33-IG$33),(IF$33-IF35-150-Sheep!$R$351                                            )&lt;=0),"Wean-"&amp;IF34,""),"")
&amp;IFERROR(IF(AND((IF$33-IF35-150-Sheep!$R$352                                           )&gt;(IF$33-IG$33),(IF$33-IF35-150-Sheep!$R$352                                            )&lt;=0),"Alt1-"   &amp;IF34,""),"")
&amp;IFERROR(IF(AND((IF$33-IF35-150-Sheep!$R$353                                           )&gt;(IF$33-IG$33),(IF$33-IF35-150-Sheep!$R$353                                            )&lt;=0),"Alt2-"   &amp;IF34,""),"")</f>
        <v/>
      </c>
      <c r="IG36" s="274" t="str">
        <f xml:space="preserve">                    IF(AND((IG$33                                  -Sheep!$N$248                               )&gt;(IG$33-IH$33),(IG$33                                  -Sheep!$N$248                                )&lt;=0),"Born","")
&amp;                   IF(AND((IG$33-Sheep!$R$351-Sheep!$N$248                                )&gt;(IG$33-IH$33),(IG$33-Sheep!$R$351-Sheep!$N$248                                )&lt;=0),"WeanStd","")
&amp;                   IF(AND((IG$33-Sheep!$R$352-Sheep!$N$248                                )&gt;(IG$33-IH$33),(IG$33-Sheep!$R$352-Sheep!$N$248                                )&lt;=0),"WeanAlt1","")
&amp;                   IF(AND((IG$33-Sheep!$R$353-Sheep!$N$248                                )&gt;(IG$33-IH$33),(IG$33-Sheep!$R$353-Sheep!$N$248                                )&lt;=0),"WeanAlt2","")
&amp;IFERROR(IF(AND((IG$33-IG35                                                                                     )&gt;(IG$33-IH$33),(IG$33-IG35                                                                                     )&lt;=0),"Join-"    &amp;IG34,""),"")
&amp;IFERROR(IF(AND((IG$33-IG35-INDEX(Sheep!$V$358:$V$365,IG34,1))&gt;(IG$33-IH$33),(IG$33-IG35-INDEX(Sheep!$V$358:$V$365,IG34,1))&lt;=0),"Scan-"  &amp;IG34,""),"")
&amp;IFERROR(IF(AND((IG$33-IG35-150                                                                            )&gt;(IG$33-IH$33),(IG$33-IG35-150                                                                             )&lt;=0),"Birth-" &amp;IG34,""),"")
&amp;IFERROR(IF(AND((IG$33-IG35-150-Sheep!$R$351                                           )&gt;(IG$33-IH$33),(IG$33-IG35-150-Sheep!$R$351                                            )&lt;=0),"Wean-"&amp;IG34,""),"")
&amp;IFERROR(IF(AND((IG$33-IG35-150-Sheep!$R$352                                           )&gt;(IG$33-IH$33),(IG$33-IG35-150-Sheep!$R$352                                            )&lt;=0),"Alt1-"   &amp;IG34,""),"")
&amp;IFERROR(IF(AND((IG$33-IG35-150-Sheep!$R$353                                           )&gt;(IG$33-IH$33),(IG$33-IG35-150-Sheep!$R$353                                            )&lt;=0),"Alt2-"   &amp;IG34,""),"")</f>
        <v/>
      </c>
      <c r="IH36" s="274" t="str">
        <f xml:space="preserve">                    IF(AND((IH$33                                  -Sheep!$N$248                               )&gt;(IH$33-II$33),(IH$33                                  -Sheep!$N$248                                )&lt;=0),"Born","")
&amp;                   IF(AND((IH$33-Sheep!$R$351-Sheep!$N$248                                )&gt;(IH$33-II$33),(IH$33-Sheep!$R$351-Sheep!$N$248                                )&lt;=0),"WeanStd","")
&amp;                   IF(AND((IH$33-Sheep!$R$352-Sheep!$N$248                                )&gt;(IH$33-II$33),(IH$33-Sheep!$R$352-Sheep!$N$248                                )&lt;=0),"WeanAlt1","")
&amp;                   IF(AND((IH$33-Sheep!$R$353-Sheep!$N$248                                )&gt;(IH$33-II$33),(IH$33-Sheep!$R$353-Sheep!$N$248                                )&lt;=0),"WeanAlt2","")
&amp;IFERROR(IF(AND((IH$33-IH35                                                                                     )&gt;(IH$33-II$33),(IH$33-IH35                                                                                     )&lt;=0),"Join-"    &amp;IH34,""),"")
&amp;IFERROR(IF(AND((IH$33-IH35-INDEX(Sheep!$V$358:$V$365,IH34,1))&gt;(IH$33-II$33),(IH$33-IH35-INDEX(Sheep!$V$358:$V$365,IH34,1))&lt;=0),"Scan-"  &amp;IH34,""),"")
&amp;IFERROR(IF(AND((IH$33-IH35-150                                                                            )&gt;(IH$33-II$33),(IH$33-IH35-150                                                                             )&lt;=0),"Birth-" &amp;IH34,""),"")
&amp;IFERROR(IF(AND((IH$33-IH35-150-Sheep!$R$351                                           )&gt;(IH$33-II$33),(IH$33-IH35-150-Sheep!$R$351                                            )&lt;=0),"Wean-"&amp;IH34,""),"")
&amp;IFERROR(IF(AND((IH$33-IH35-150-Sheep!$R$352                                           )&gt;(IH$33-II$33),(IH$33-IH35-150-Sheep!$R$352                                            )&lt;=0),"Alt1-"   &amp;IH34,""),"")
&amp;IFERROR(IF(AND((IH$33-IH35-150-Sheep!$R$353                                           )&gt;(IH$33-II$33),(IH$33-IH35-150-Sheep!$R$353                                            )&lt;=0),"Alt2-"   &amp;IH34,""),"")</f>
        <v/>
      </c>
      <c r="II36" s="274" t="str">
        <f xml:space="preserve">                    IF(AND((II$33                                  -Sheep!$N$248                               )&gt;(II$33-IJ$33),(II$33                                  -Sheep!$N$248                                )&lt;=0),"Born","")
&amp;                   IF(AND((II$33-Sheep!$R$351-Sheep!$N$248                                )&gt;(II$33-IJ$33),(II$33-Sheep!$R$351-Sheep!$N$248                                )&lt;=0),"WeanStd","")
&amp;                   IF(AND((II$33-Sheep!$R$352-Sheep!$N$248                                )&gt;(II$33-IJ$33),(II$33-Sheep!$R$352-Sheep!$N$248                                )&lt;=0),"WeanAlt1","")
&amp;                   IF(AND((II$33-Sheep!$R$353-Sheep!$N$248                                )&gt;(II$33-IJ$33),(II$33-Sheep!$R$353-Sheep!$N$248                                )&lt;=0),"WeanAlt2","")
&amp;IFERROR(IF(AND((II$33-II35                                                                                     )&gt;(II$33-IJ$33),(II$33-II35                                                                                     )&lt;=0),"Join-"    &amp;II34,""),"")
&amp;IFERROR(IF(AND((II$33-II35-INDEX(Sheep!$V$358:$V$365,II34,1))&gt;(II$33-IJ$33),(II$33-II35-INDEX(Sheep!$V$358:$V$365,II34,1))&lt;=0),"Scan-"  &amp;II34,""),"")
&amp;IFERROR(IF(AND((II$33-II35-150                                                                            )&gt;(II$33-IJ$33),(II$33-II35-150                                                                             )&lt;=0),"Birth-" &amp;II34,""),"")
&amp;IFERROR(IF(AND((II$33-II35-150-Sheep!$R$351                                           )&gt;(II$33-IJ$33),(II$33-II35-150-Sheep!$R$351                                            )&lt;=0),"Wean-"&amp;II34,""),"")
&amp;IFERROR(IF(AND((II$33-II35-150-Sheep!$R$352                                           )&gt;(II$33-IJ$33),(II$33-II35-150-Sheep!$R$352                                            )&lt;=0),"Alt1-"   &amp;II34,""),"")
&amp;IFERROR(IF(AND((II$33-II35-150-Sheep!$R$353                                           )&gt;(II$33-IJ$33),(II$33-II35-150-Sheep!$R$353                                            )&lt;=0),"Alt2-"   &amp;II34,""),"")</f>
        <v/>
      </c>
      <c r="IJ36" s="274" t="str">
        <f xml:space="preserve">                    IF(AND((IJ$33                                  -Sheep!$N$248                               )&gt;(IJ$33-IK$33),(IJ$33                                  -Sheep!$N$248                                )&lt;=0),"Born","")
&amp;                   IF(AND((IJ$33-Sheep!$R$351-Sheep!$N$248                                )&gt;(IJ$33-IK$33),(IJ$33-Sheep!$R$351-Sheep!$N$248                                )&lt;=0),"WeanStd","")
&amp;                   IF(AND((IJ$33-Sheep!$R$352-Sheep!$N$248                                )&gt;(IJ$33-IK$33),(IJ$33-Sheep!$R$352-Sheep!$N$248                                )&lt;=0),"WeanAlt1","")
&amp;                   IF(AND((IJ$33-Sheep!$R$353-Sheep!$N$248                                )&gt;(IJ$33-IK$33),(IJ$33-Sheep!$R$353-Sheep!$N$248                                )&lt;=0),"WeanAlt2","")
&amp;IFERROR(IF(AND((IJ$33-IJ35                                                                                     )&gt;(IJ$33-IK$33),(IJ$33-IJ35                                                                                     )&lt;=0),"Join-"    &amp;IJ34,""),"")
&amp;IFERROR(IF(AND((IJ$33-IJ35-INDEX(Sheep!$V$358:$V$365,IJ34,1))&gt;(IJ$33-IK$33),(IJ$33-IJ35-INDEX(Sheep!$V$358:$V$365,IJ34,1))&lt;=0),"Scan-"  &amp;IJ34,""),"")
&amp;IFERROR(IF(AND((IJ$33-IJ35-150                                                                            )&gt;(IJ$33-IK$33),(IJ$33-IJ35-150                                                                             )&lt;=0),"Birth-" &amp;IJ34,""),"")
&amp;IFERROR(IF(AND((IJ$33-IJ35-150-Sheep!$R$351                                           )&gt;(IJ$33-IK$33),(IJ$33-IJ35-150-Sheep!$R$351                                            )&lt;=0),"Wean-"&amp;IJ34,""),"")
&amp;IFERROR(IF(AND((IJ$33-IJ35-150-Sheep!$R$352                                           )&gt;(IJ$33-IK$33),(IJ$33-IJ35-150-Sheep!$R$352                                            )&lt;=0),"Alt1-"   &amp;IJ34,""),"")
&amp;IFERROR(IF(AND((IJ$33-IJ35-150-Sheep!$R$353                                           )&gt;(IJ$33-IK$33),(IJ$33-IJ35-150-Sheep!$R$353                                            )&lt;=0),"Alt2-"   &amp;IJ34,""),"")</f>
        <v/>
      </c>
      <c r="IK36" s="274" t="str">
        <f xml:space="preserve">                    IF(AND((IK$33                                  -Sheep!$N$248                               )&gt;(IK$33-IL$33),(IK$33                                  -Sheep!$N$248                                )&lt;=0),"Born","")
&amp;                   IF(AND((IK$33-Sheep!$R$351-Sheep!$N$248                                )&gt;(IK$33-IL$33),(IK$33-Sheep!$R$351-Sheep!$N$248                                )&lt;=0),"WeanStd","")
&amp;                   IF(AND((IK$33-Sheep!$R$352-Sheep!$N$248                                )&gt;(IK$33-IL$33),(IK$33-Sheep!$R$352-Sheep!$N$248                                )&lt;=0),"WeanAlt1","")
&amp;                   IF(AND((IK$33-Sheep!$R$353-Sheep!$N$248                                )&gt;(IK$33-IL$33),(IK$33-Sheep!$R$353-Sheep!$N$248                                )&lt;=0),"WeanAlt2","")
&amp;IFERROR(IF(AND((IK$33-IK35                                                                                     )&gt;(IK$33-IL$33),(IK$33-IK35                                                                                     )&lt;=0),"Join-"    &amp;IK34,""),"")
&amp;IFERROR(IF(AND((IK$33-IK35-INDEX(Sheep!$V$358:$V$365,IK34,1))&gt;(IK$33-IL$33),(IK$33-IK35-INDEX(Sheep!$V$358:$V$365,IK34,1))&lt;=0),"Scan-"  &amp;IK34,""),"")
&amp;IFERROR(IF(AND((IK$33-IK35-150                                                                            )&gt;(IK$33-IL$33),(IK$33-IK35-150                                                                             )&lt;=0),"Birth-" &amp;IK34,""),"")
&amp;IFERROR(IF(AND((IK$33-IK35-150-Sheep!$R$351                                           )&gt;(IK$33-IL$33),(IK$33-IK35-150-Sheep!$R$351                                            )&lt;=0),"Wean-"&amp;IK34,""),"")
&amp;IFERROR(IF(AND((IK$33-IK35-150-Sheep!$R$352                                           )&gt;(IK$33-IL$33),(IK$33-IK35-150-Sheep!$R$352                                            )&lt;=0),"Alt1-"   &amp;IK34,""),"")
&amp;IFERROR(IF(AND((IK$33-IK35-150-Sheep!$R$353                                           )&gt;(IK$33-IL$33),(IK$33-IK35-150-Sheep!$R$353                                            )&lt;=0),"Alt2-"   &amp;IK34,""),"")</f>
        <v/>
      </c>
      <c r="IL36" s="274" t="str">
        <f xml:space="preserve">                    IF(AND((IL$33                                  -Sheep!$N$248                               )&gt;(IL$33-IM$33),(IL$33                                  -Sheep!$N$248                                )&lt;=0),"Born","")
&amp;                   IF(AND((IL$33-Sheep!$R$351-Sheep!$N$248                                )&gt;(IL$33-IM$33),(IL$33-Sheep!$R$351-Sheep!$N$248                                )&lt;=0),"WeanStd","")
&amp;                   IF(AND((IL$33-Sheep!$R$352-Sheep!$N$248                                )&gt;(IL$33-IM$33),(IL$33-Sheep!$R$352-Sheep!$N$248                                )&lt;=0),"WeanAlt1","")
&amp;                   IF(AND((IL$33-Sheep!$R$353-Sheep!$N$248                                )&gt;(IL$33-IM$33),(IL$33-Sheep!$R$353-Sheep!$N$248                                )&lt;=0),"WeanAlt2","")
&amp;IFERROR(IF(AND((IL$33-IL35                                                                                     )&gt;(IL$33-IM$33),(IL$33-IL35                                                                                     )&lt;=0),"Join-"    &amp;IL34,""),"")
&amp;IFERROR(IF(AND((IL$33-IL35-INDEX(Sheep!$V$358:$V$365,IL34,1))&gt;(IL$33-IM$33),(IL$33-IL35-INDEX(Sheep!$V$358:$V$365,IL34,1))&lt;=0),"Scan-"  &amp;IL34,""),"")
&amp;IFERROR(IF(AND((IL$33-IL35-150                                                                            )&gt;(IL$33-IM$33),(IL$33-IL35-150                                                                             )&lt;=0),"Birth-" &amp;IL34,""),"")
&amp;IFERROR(IF(AND((IL$33-IL35-150-Sheep!$R$351                                           )&gt;(IL$33-IM$33),(IL$33-IL35-150-Sheep!$R$351                                            )&lt;=0),"Wean-"&amp;IL34,""),"")
&amp;IFERROR(IF(AND((IL$33-IL35-150-Sheep!$R$352                                           )&gt;(IL$33-IM$33),(IL$33-IL35-150-Sheep!$R$352                                            )&lt;=0),"Alt1-"   &amp;IL34,""),"")
&amp;IFERROR(IF(AND((IL$33-IL35-150-Sheep!$R$353                                           )&gt;(IL$33-IM$33),(IL$33-IL35-150-Sheep!$R$353                                            )&lt;=0),"Alt2-"   &amp;IL34,""),"")</f>
        <v/>
      </c>
      <c r="IM36" s="274" t="str">
        <f xml:space="preserve">                    IF(AND((IM$33                                  -Sheep!$N$248                               )&gt;(IM$33-IN$33),(IM$33                                  -Sheep!$N$248                                )&lt;=0),"Born","")
&amp;                   IF(AND((IM$33-Sheep!$R$351-Sheep!$N$248                                )&gt;(IM$33-IN$33),(IM$33-Sheep!$R$351-Sheep!$N$248                                )&lt;=0),"WeanStd","")
&amp;                   IF(AND((IM$33-Sheep!$R$352-Sheep!$N$248                                )&gt;(IM$33-IN$33),(IM$33-Sheep!$R$352-Sheep!$N$248                                )&lt;=0),"WeanAlt1","")
&amp;                   IF(AND((IM$33-Sheep!$R$353-Sheep!$N$248                                )&gt;(IM$33-IN$33),(IM$33-Sheep!$R$353-Sheep!$N$248                                )&lt;=0),"WeanAlt2","")
&amp;IFERROR(IF(AND((IM$33-IM35                                                                                     )&gt;(IM$33-IN$33),(IM$33-IM35                                                                                     )&lt;=0),"Join-"    &amp;IM34,""),"")
&amp;IFERROR(IF(AND((IM$33-IM35-INDEX(Sheep!$V$358:$V$365,IM34,1))&gt;(IM$33-IN$33),(IM$33-IM35-INDEX(Sheep!$V$358:$V$365,IM34,1))&lt;=0),"Scan-"  &amp;IM34,""),"")
&amp;IFERROR(IF(AND((IM$33-IM35-150                                                                            )&gt;(IM$33-IN$33),(IM$33-IM35-150                                                                             )&lt;=0),"Birth-" &amp;IM34,""),"")
&amp;IFERROR(IF(AND((IM$33-IM35-150-Sheep!$R$351                                           )&gt;(IM$33-IN$33),(IM$33-IM35-150-Sheep!$R$351                                            )&lt;=0),"Wean-"&amp;IM34,""),"")
&amp;IFERROR(IF(AND((IM$33-IM35-150-Sheep!$R$352                                           )&gt;(IM$33-IN$33),(IM$33-IM35-150-Sheep!$R$352                                            )&lt;=0),"Alt1-"   &amp;IM34,""),"")
&amp;IFERROR(IF(AND((IM$33-IM35-150-Sheep!$R$353                                           )&gt;(IM$33-IN$33),(IM$33-IM35-150-Sheep!$R$353                                            )&lt;=0),"Alt2-"   &amp;IM34,""),"")</f>
        <v/>
      </c>
      <c r="IN36" s="274" t="str">
        <f xml:space="preserve">                    IF(AND((IN$33                                  -Sheep!$N$248                               )&gt;(IN$33-IO$33),(IN$33                                  -Sheep!$N$248                                )&lt;=0),"Born","")
&amp;                   IF(AND((IN$33-Sheep!$R$351-Sheep!$N$248                                )&gt;(IN$33-IO$33),(IN$33-Sheep!$R$351-Sheep!$N$248                                )&lt;=0),"WeanStd","")
&amp;                   IF(AND((IN$33-Sheep!$R$352-Sheep!$N$248                                )&gt;(IN$33-IO$33),(IN$33-Sheep!$R$352-Sheep!$N$248                                )&lt;=0),"WeanAlt1","")
&amp;                   IF(AND((IN$33-Sheep!$R$353-Sheep!$N$248                                )&gt;(IN$33-IO$33),(IN$33-Sheep!$R$353-Sheep!$N$248                                )&lt;=0),"WeanAlt2","")
&amp;IFERROR(IF(AND((IN$33-IN35                                                                                     )&gt;(IN$33-IO$33),(IN$33-IN35                                                                                     )&lt;=0),"Join-"    &amp;IN34,""),"")
&amp;IFERROR(IF(AND((IN$33-IN35-INDEX(Sheep!$V$358:$V$365,IN34,1))&gt;(IN$33-IO$33),(IN$33-IN35-INDEX(Sheep!$V$358:$V$365,IN34,1))&lt;=0),"Scan-"  &amp;IN34,""),"")
&amp;IFERROR(IF(AND((IN$33-IN35-150                                                                            )&gt;(IN$33-IO$33),(IN$33-IN35-150                                                                             )&lt;=0),"Birth-" &amp;IN34,""),"")
&amp;IFERROR(IF(AND((IN$33-IN35-150-Sheep!$R$351                                           )&gt;(IN$33-IO$33),(IN$33-IN35-150-Sheep!$R$351                                            )&lt;=0),"Wean-"&amp;IN34,""),"")
&amp;IFERROR(IF(AND((IN$33-IN35-150-Sheep!$R$352                                           )&gt;(IN$33-IO$33),(IN$33-IN35-150-Sheep!$R$352                                            )&lt;=0),"Alt1-"   &amp;IN34,""),"")
&amp;IFERROR(IF(AND((IN$33-IN35-150-Sheep!$R$353                                           )&gt;(IN$33-IO$33),(IN$33-IN35-150-Sheep!$R$353                                            )&lt;=0),"Alt2-"   &amp;IN34,""),"")</f>
        <v/>
      </c>
      <c r="IO36" s="274" t="str">
        <f xml:space="preserve">                    IF(AND((IO$33                                  -Sheep!$N$248                               )&gt;(IO$33-IP$33),(IO$33                                  -Sheep!$N$248                                )&lt;=0),"Born","")
&amp;                   IF(AND((IO$33-Sheep!$R$351-Sheep!$N$248                                )&gt;(IO$33-IP$33),(IO$33-Sheep!$R$351-Sheep!$N$248                                )&lt;=0),"WeanStd","")
&amp;                   IF(AND((IO$33-Sheep!$R$352-Sheep!$N$248                                )&gt;(IO$33-IP$33),(IO$33-Sheep!$R$352-Sheep!$N$248                                )&lt;=0),"WeanAlt1","")
&amp;                   IF(AND((IO$33-Sheep!$R$353-Sheep!$N$248                                )&gt;(IO$33-IP$33),(IO$33-Sheep!$R$353-Sheep!$N$248                                )&lt;=0),"WeanAlt2","")
&amp;IFERROR(IF(AND((IO$33-IO35                                                                                     )&gt;(IO$33-IP$33),(IO$33-IO35                                                                                     )&lt;=0),"Join-"    &amp;IO34,""),"")
&amp;IFERROR(IF(AND((IO$33-IO35-INDEX(Sheep!$V$358:$V$365,IO34,1))&gt;(IO$33-IP$33),(IO$33-IO35-INDEX(Sheep!$V$358:$V$365,IO34,1))&lt;=0),"Scan-"  &amp;IO34,""),"")
&amp;IFERROR(IF(AND((IO$33-IO35-150                                                                            )&gt;(IO$33-IP$33),(IO$33-IO35-150                                                                             )&lt;=0),"Birth-" &amp;IO34,""),"")
&amp;IFERROR(IF(AND((IO$33-IO35-150-Sheep!$R$351                                           )&gt;(IO$33-IP$33),(IO$33-IO35-150-Sheep!$R$351                                            )&lt;=0),"Wean-"&amp;IO34,""),"")
&amp;IFERROR(IF(AND((IO$33-IO35-150-Sheep!$R$352                                           )&gt;(IO$33-IP$33),(IO$33-IO35-150-Sheep!$R$352                                            )&lt;=0),"Alt1-"   &amp;IO34,""),"")
&amp;IFERROR(IF(AND((IO$33-IO35-150-Sheep!$R$353                                           )&gt;(IO$33-IP$33),(IO$33-IO35-150-Sheep!$R$353                                            )&lt;=0),"Alt2-"   &amp;IO34,""),"")</f>
        <v/>
      </c>
      <c r="IP36" s="274" t="str">
        <f xml:space="preserve">                    IF(AND((IP$33                                  -Sheep!$N$248                               )&gt;(IP$33-IQ$33),(IP$33                                  -Sheep!$N$248                                )&lt;=0),"Born","")
&amp;                   IF(AND((IP$33-Sheep!$R$351-Sheep!$N$248                                )&gt;(IP$33-IQ$33),(IP$33-Sheep!$R$351-Sheep!$N$248                                )&lt;=0),"WeanStd","")
&amp;                   IF(AND((IP$33-Sheep!$R$352-Sheep!$N$248                                )&gt;(IP$33-IQ$33),(IP$33-Sheep!$R$352-Sheep!$N$248                                )&lt;=0),"WeanAlt1","")
&amp;                   IF(AND((IP$33-Sheep!$R$353-Sheep!$N$248                                )&gt;(IP$33-IQ$33),(IP$33-Sheep!$R$353-Sheep!$N$248                                )&lt;=0),"WeanAlt2","")
&amp;IFERROR(IF(AND((IP$33-IP35                                                                                     )&gt;(IP$33-IQ$33),(IP$33-IP35                                                                                     )&lt;=0),"Join-"    &amp;IP34,""),"")
&amp;IFERROR(IF(AND((IP$33-IP35-INDEX(Sheep!$V$358:$V$365,IP34,1))&gt;(IP$33-IQ$33),(IP$33-IP35-INDEX(Sheep!$V$358:$V$365,IP34,1))&lt;=0),"Scan-"  &amp;IP34,""),"")
&amp;IFERROR(IF(AND((IP$33-IP35-150                                                                            )&gt;(IP$33-IQ$33),(IP$33-IP35-150                                                                             )&lt;=0),"Birth-" &amp;IP34,""),"")
&amp;IFERROR(IF(AND((IP$33-IP35-150-Sheep!$R$351                                           )&gt;(IP$33-IQ$33),(IP$33-IP35-150-Sheep!$R$351                                            )&lt;=0),"Wean-"&amp;IP34,""),"")
&amp;IFERROR(IF(AND((IP$33-IP35-150-Sheep!$R$352                                           )&gt;(IP$33-IQ$33),(IP$33-IP35-150-Sheep!$R$352                                            )&lt;=0),"Alt1-"   &amp;IP34,""),"")
&amp;IFERROR(IF(AND((IP$33-IP35-150-Sheep!$R$353                                           )&gt;(IP$33-IQ$33),(IP$33-IP35-150-Sheep!$R$353                                            )&lt;=0),"Alt2-"   &amp;IP34,""),"")</f>
        <v/>
      </c>
      <c r="IQ36" s="274" t="str">
        <f xml:space="preserve">                    IF(AND((IQ$33                                  -Sheep!$N$248                               )&gt;(IQ$33-IR$33),(IQ$33                                  -Sheep!$N$248                                )&lt;=0),"Born","")
&amp;                   IF(AND((IQ$33-Sheep!$R$351-Sheep!$N$248                                )&gt;(IQ$33-IR$33),(IQ$33-Sheep!$R$351-Sheep!$N$248                                )&lt;=0),"WeanStd","")
&amp;                   IF(AND((IQ$33-Sheep!$R$352-Sheep!$N$248                                )&gt;(IQ$33-IR$33),(IQ$33-Sheep!$R$352-Sheep!$N$248                                )&lt;=0),"WeanAlt1","")
&amp;                   IF(AND((IQ$33-Sheep!$R$353-Sheep!$N$248                                )&gt;(IQ$33-IR$33),(IQ$33-Sheep!$R$353-Sheep!$N$248                                )&lt;=0),"WeanAlt2","")
&amp;IFERROR(IF(AND((IQ$33-IQ35                                                                                     )&gt;(IQ$33-IR$33),(IQ$33-IQ35                                                                                     )&lt;=0),"Join-"    &amp;IQ34,""),"")
&amp;IFERROR(IF(AND((IQ$33-IQ35-INDEX(Sheep!$V$358:$V$365,IQ34,1))&gt;(IQ$33-IR$33),(IQ$33-IQ35-INDEX(Sheep!$V$358:$V$365,IQ34,1))&lt;=0),"Scan-"  &amp;IQ34,""),"")
&amp;IFERROR(IF(AND((IQ$33-IQ35-150                                                                            )&gt;(IQ$33-IR$33),(IQ$33-IQ35-150                                                                             )&lt;=0),"Birth-" &amp;IQ34,""),"")
&amp;IFERROR(IF(AND((IQ$33-IQ35-150-Sheep!$R$351                                           )&gt;(IQ$33-IR$33),(IQ$33-IQ35-150-Sheep!$R$351                                            )&lt;=0),"Wean-"&amp;IQ34,""),"")
&amp;IFERROR(IF(AND((IQ$33-IQ35-150-Sheep!$R$352                                           )&gt;(IQ$33-IR$33),(IQ$33-IQ35-150-Sheep!$R$352                                            )&lt;=0),"Alt1-"   &amp;IQ34,""),"")
&amp;IFERROR(IF(AND((IQ$33-IQ35-150-Sheep!$R$353                                           )&gt;(IQ$33-IR$33),(IQ$33-IQ35-150-Sheep!$R$353                                            )&lt;=0),"Alt2-"   &amp;IQ34,""),"")</f>
        <v>Wean-4</v>
      </c>
      <c r="IR36" s="274" t="str">
        <f xml:space="preserve">                    IF(AND((IR$33                                  -Sheep!$N$248                               )&gt;(IR$33-IS$33),(IR$33                                  -Sheep!$N$248                                )&lt;=0),"Born","")
&amp;                   IF(AND((IR$33-Sheep!$R$351-Sheep!$N$248                                )&gt;(IR$33-IS$33),(IR$33-Sheep!$R$351-Sheep!$N$248                                )&lt;=0),"WeanStd","")
&amp;                   IF(AND((IR$33-Sheep!$R$352-Sheep!$N$248                                )&gt;(IR$33-IS$33),(IR$33-Sheep!$R$352-Sheep!$N$248                                )&lt;=0),"WeanAlt1","")
&amp;                   IF(AND((IR$33-Sheep!$R$353-Sheep!$N$248                                )&gt;(IR$33-IS$33),(IR$33-Sheep!$R$353-Sheep!$N$248                                )&lt;=0),"WeanAlt2","")
&amp;IFERROR(IF(AND((IR$33-IR35                                                                                     )&gt;(IR$33-IS$33),(IR$33-IR35                                                                                     )&lt;=0),"Join-"    &amp;IR34,""),"")
&amp;IFERROR(IF(AND((IR$33-IR35-INDEX(Sheep!$V$358:$V$365,IR34,1))&gt;(IR$33-IS$33),(IR$33-IR35-INDEX(Sheep!$V$358:$V$365,IR34,1))&lt;=0),"Scan-"  &amp;IR34,""),"")
&amp;IFERROR(IF(AND((IR$33-IR35-150                                                                            )&gt;(IR$33-IS$33),(IR$33-IR35-150                                                                             )&lt;=0),"Birth-" &amp;IR34,""),"")
&amp;IFERROR(IF(AND((IR$33-IR35-150-Sheep!$R$351                                           )&gt;(IR$33-IS$33),(IR$33-IR35-150-Sheep!$R$351                                            )&lt;=0),"Wean-"&amp;IR34,""),"")
&amp;IFERROR(IF(AND((IR$33-IR35-150-Sheep!$R$352                                           )&gt;(IR$33-IS$33),(IR$33-IR35-150-Sheep!$R$352                                            )&lt;=0),"Alt1-"   &amp;IR34,""),"")
&amp;IFERROR(IF(AND((IR$33-IR35-150-Sheep!$R$353                                           )&gt;(IR$33-IS$33),(IR$33-IR35-150-Sheep!$R$353                                            )&lt;=0),"Alt2-"   &amp;IR34,""),"")</f>
        <v/>
      </c>
      <c r="IS36" s="274" t="str">
        <f xml:space="preserve">                    IF(AND((IS$33                                  -Sheep!$N$248                               )&gt;(IS$33-IT$33),(IS$33                                  -Sheep!$N$248                                )&lt;=0),"Born","")
&amp;                   IF(AND((IS$33-Sheep!$R$351-Sheep!$N$248                                )&gt;(IS$33-IT$33),(IS$33-Sheep!$R$351-Sheep!$N$248                                )&lt;=0),"WeanStd","")
&amp;                   IF(AND((IS$33-Sheep!$R$352-Sheep!$N$248                                )&gt;(IS$33-IT$33),(IS$33-Sheep!$R$352-Sheep!$N$248                                )&lt;=0),"WeanAlt1","")
&amp;                   IF(AND((IS$33-Sheep!$R$353-Sheep!$N$248                                )&gt;(IS$33-IT$33),(IS$33-Sheep!$R$353-Sheep!$N$248                                )&lt;=0),"WeanAlt2","")
&amp;IFERROR(IF(AND((IS$33-IS35                                                                                     )&gt;(IS$33-IT$33),(IS$33-IS35                                                                                     )&lt;=0),"Join-"    &amp;IS34,""),"")
&amp;IFERROR(IF(AND((IS$33-IS35-INDEX(Sheep!$V$358:$V$365,IS34,1))&gt;(IS$33-IT$33),(IS$33-IS35-INDEX(Sheep!$V$358:$V$365,IS34,1))&lt;=0),"Scan-"  &amp;IS34,""),"")
&amp;IFERROR(IF(AND((IS$33-IS35-150                                                                            )&gt;(IS$33-IT$33),(IS$33-IS35-150                                                                             )&lt;=0),"Birth-" &amp;IS34,""),"")
&amp;IFERROR(IF(AND((IS$33-IS35-150-Sheep!$R$351                                           )&gt;(IS$33-IT$33),(IS$33-IS35-150-Sheep!$R$351                                            )&lt;=0),"Wean-"&amp;IS34,""),"")
&amp;IFERROR(IF(AND((IS$33-IS35-150-Sheep!$R$352                                           )&gt;(IS$33-IT$33),(IS$33-IS35-150-Sheep!$R$352                                            )&lt;=0),"Alt1-"   &amp;IS34,""),"")
&amp;IFERROR(IF(AND((IS$33-IS35-150-Sheep!$R$353                                           )&gt;(IS$33-IT$33),(IS$33-IS35-150-Sheep!$R$353                                            )&lt;=0),"Alt2-"   &amp;IS34,""),"")</f>
        <v/>
      </c>
      <c r="IT36" s="274" t="str">
        <f xml:space="preserve">                    IF(AND((IT$33                                  -Sheep!$N$248                               )&gt;(IT$33-IU$33),(IT$33                                  -Sheep!$N$248                                )&lt;=0),"Born","")
&amp;                   IF(AND((IT$33-Sheep!$R$351-Sheep!$N$248                                )&gt;(IT$33-IU$33),(IT$33-Sheep!$R$351-Sheep!$N$248                                )&lt;=0),"WeanStd","")
&amp;                   IF(AND((IT$33-Sheep!$R$352-Sheep!$N$248                                )&gt;(IT$33-IU$33),(IT$33-Sheep!$R$352-Sheep!$N$248                                )&lt;=0),"WeanAlt1","")
&amp;                   IF(AND((IT$33-Sheep!$R$353-Sheep!$N$248                                )&gt;(IT$33-IU$33),(IT$33-Sheep!$R$353-Sheep!$N$248                                )&lt;=0),"WeanAlt2","")
&amp;IFERROR(IF(AND((IT$33-IT35                                                                                     )&gt;(IT$33-IU$33),(IT$33-IT35                                                                                     )&lt;=0),"Join-"    &amp;IT34,""),"")
&amp;IFERROR(IF(AND((IT$33-IT35-INDEX(Sheep!$V$358:$V$365,IT34,1))&gt;(IT$33-IU$33),(IT$33-IT35-INDEX(Sheep!$V$358:$V$365,IT34,1))&lt;=0),"Scan-"  &amp;IT34,""),"")
&amp;IFERROR(IF(AND((IT$33-IT35-150                                                                            )&gt;(IT$33-IU$33),(IT$33-IT35-150                                                                             )&lt;=0),"Birth-" &amp;IT34,""),"")
&amp;IFERROR(IF(AND((IT$33-IT35-150-Sheep!$R$351                                           )&gt;(IT$33-IU$33),(IT$33-IT35-150-Sheep!$R$351                                            )&lt;=0),"Wean-"&amp;IT34,""),"")
&amp;IFERROR(IF(AND((IT$33-IT35-150-Sheep!$R$352                                           )&gt;(IT$33-IU$33),(IT$33-IT35-150-Sheep!$R$352                                            )&lt;=0),"Alt1-"   &amp;IT34,""),"")
&amp;IFERROR(IF(AND((IT$33-IT35-150-Sheep!$R$353                                           )&gt;(IT$33-IU$33),(IT$33-IT35-150-Sheep!$R$353                                            )&lt;=0),"Alt2-"   &amp;IT34,""),"")</f>
        <v/>
      </c>
      <c r="IU36" s="274" t="str">
        <f xml:space="preserve">                    IF(AND((IU$33                                  -Sheep!$N$248                               )&gt;(IU$33-IV$33),(IU$33                                  -Sheep!$N$248                                )&lt;=0),"Born","")
&amp;                   IF(AND((IU$33-Sheep!$R$351-Sheep!$N$248                                )&gt;(IU$33-IV$33),(IU$33-Sheep!$R$351-Sheep!$N$248                                )&lt;=0),"WeanStd","")
&amp;                   IF(AND((IU$33-Sheep!$R$352-Sheep!$N$248                                )&gt;(IU$33-IV$33),(IU$33-Sheep!$R$352-Sheep!$N$248                                )&lt;=0),"WeanAlt1","")
&amp;                   IF(AND((IU$33-Sheep!$R$353-Sheep!$N$248                                )&gt;(IU$33-IV$33),(IU$33-Sheep!$R$353-Sheep!$N$248                                )&lt;=0),"WeanAlt2","")
&amp;IFERROR(IF(AND((IU$33-IU35                                                                                     )&gt;(IU$33-IV$33),(IU$33-IU35                                                                                     )&lt;=0),"Join-"    &amp;IU34,""),"")
&amp;IFERROR(IF(AND((IU$33-IU35-INDEX(Sheep!$V$358:$V$365,IU34,1))&gt;(IU$33-IV$33),(IU$33-IU35-INDEX(Sheep!$V$358:$V$365,IU34,1))&lt;=0),"Scan-"  &amp;IU34,""),"")
&amp;IFERROR(IF(AND((IU$33-IU35-150                                                                            )&gt;(IU$33-IV$33),(IU$33-IU35-150                                                                             )&lt;=0),"Birth-" &amp;IU34,""),"")
&amp;IFERROR(IF(AND((IU$33-IU35-150-Sheep!$R$351                                           )&gt;(IU$33-IV$33),(IU$33-IU35-150-Sheep!$R$351                                            )&lt;=0),"Wean-"&amp;IU34,""),"")
&amp;IFERROR(IF(AND((IU$33-IU35-150-Sheep!$R$352                                           )&gt;(IU$33-IV$33),(IU$33-IU35-150-Sheep!$R$352                                            )&lt;=0),"Alt1-"   &amp;IU34,""),"")
&amp;IFERROR(IF(AND((IU$33-IU35-150-Sheep!$R$353                                           )&gt;(IU$33-IV$33),(IU$33-IU35-150-Sheep!$R$353                                            )&lt;=0),"Alt2-"   &amp;IU34,""),"")</f>
        <v>Alt1-4</v>
      </c>
      <c r="IV36" s="274" t="str">
        <f xml:space="preserve">                    IF(AND((IV$33                                  -Sheep!$N$248                               )&gt;(IV$33-IW$33),(IV$33                                  -Sheep!$N$248                                )&lt;=0),"Born","")
&amp;                   IF(AND((IV$33-Sheep!$R$351-Sheep!$N$248                                )&gt;(IV$33-IW$33),(IV$33-Sheep!$R$351-Sheep!$N$248                                )&lt;=0),"WeanStd","")
&amp;                   IF(AND((IV$33-Sheep!$R$352-Sheep!$N$248                                )&gt;(IV$33-IW$33),(IV$33-Sheep!$R$352-Sheep!$N$248                                )&lt;=0),"WeanAlt1","")
&amp;                   IF(AND((IV$33-Sheep!$R$353-Sheep!$N$248                                )&gt;(IV$33-IW$33),(IV$33-Sheep!$R$353-Sheep!$N$248                                )&lt;=0),"WeanAlt2","")
&amp;IFERROR(IF(AND((IV$33-IV35                                                                                     )&gt;(IV$33-IW$33),(IV$33-IV35                                                                                     )&lt;=0),"Join-"    &amp;IV34,""),"")
&amp;IFERROR(IF(AND((IV$33-IV35-INDEX(Sheep!$V$358:$V$365,IV34,1))&gt;(IV$33-IW$33),(IV$33-IV35-INDEX(Sheep!$V$358:$V$365,IV34,1))&lt;=0),"Scan-"  &amp;IV34,""),"")
&amp;IFERROR(IF(AND((IV$33-IV35-150                                                                            )&gt;(IV$33-IW$33),(IV$33-IV35-150                                                                             )&lt;=0),"Birth-" &amp;IV34,""),"")
&amp;IFERROR(IF(AND((IV$33-IV35-150-Sheep!$R$351                                           )&gt;(IV$33-IW$33),(IV$33-IV35-150-Sheep!$R$351                                            )&lt;=0),"Wean-"&amp;IV34,""),"")
&amp;IFERROR(IF(AND((IV$33-IV35-150-Sheep!$R$352                                           )&gt;(IV$33-IW$33),(IV$33-IV35-150-Sheep!$R$352                                            )&lt;=0),"Alt1-"   &amp;IV34,""),"")
&amp;IFERROR(IF(AND((IV$33-IV35-150-Sheep!$R$353                                           )&gt;(IV$33-IW$33),(IV$33-IV35-150-Sheep!$R$353                                            )&lt;=0),"Alt2-"   &amp;IV34,""),"")</f>
        <v/>
      </c>
      <c r="IW36" s="274" t="str">
        <f xml:space="preserve">                    IF(AND((IW$33                                  -Sheep!$N$248                               )&gt;(IW$33-IX$33),(IW$33                                  -Sheep!$N$248                                )&lt;=0),"Born","")
&amp;                   IF(AND((IW$33-Sheep!$R$351-Sheep!$N$248                                )&gt;(IW$33-IX$33),(IW$33-Sheep!$R$351-Sheep!$N$248                                )&lt;=0),"WeanStd","")
&amp;                   IF(AND((IW$33-Sheep!$R$352-Sheep!$N$248                                )&gt;(IW$33-IX$33),(IW$33-Sheep!$R$352-Sheep!$N$248                                )&lt;=0),"WeanAlt1","")
&amp;                   IF(AND((IW$33-Sheep!$R$353-Sheep!$N$248                                )&gt;(IW$33-IX$33),(IW$33-Sheep!$R$353-Sheep!$N$248                                )&lt;=0),"WeanAlt2","")
&amp;IFERROR(IF(AND((IW$33-IW35                                                                                     )&gt;(IW$33-IX$33),(IW$33-IW35                                                                                     )&lt;=0),"Join-"    &amp;IW34,""),"")
&amp;IFERROR(IF(AND((IW$33-IW35-INDEX(Sheep!$V$358:$V$365,IW34,1))&gt;(IW$33-IX$33),(IW$33-IW35-INDEX(Sheep!$V$358:$V$365,IW34,1))&lt;=0),"Scan-"  &amp;IW34,""),"")
&amp;IFERROR(IF(AND((IW$33-IW35-150                                                                            )&gt;(IW$33-IX$33),(IW$33-IW35-150                                                                             )&lt;=0),"Birth-" &amp;IW34,""),"")
&amp;IFERROR(IF(AND((IW$33-IW35-150-Sheep!$R$351                                           )&gt;(IW$33-IX$33),(IW$33-IW35-150-Sheep!$R$351                                            )&lt;=0),"Wean-"&amp;IW34,""),"")
&amp;IFERROR(IF(AND((IW$33-IW35-150-Sheep!$R$352                                           )&gt;(IW$33-IX$33),(IW$33-IW35-150-Sheep!$R$352                                            )&lt;=0),"Alt1-"   &amp;IW34,""),"")
&amp;IFERROR(IF(AND((IW$33-IW35-150-Sheep!$R$353                                           )&gt;(IW$33-IX$33),(IW$33-IW35-150-Sheep!$R$353                                            )&lt;=0),"Alt2-"   &amp;IW34,""),"")</f>
        <v/>
      </c>
      <c r="IX36" s="274" t="str">
        <f xml:space="preserve">                    IF(AND((IX$33                                  -Sheep!$N$248                               )&gt;(IX$33-IY$33),(IX$33                                  -Sheep!$N$248                                )&lt;=0),"Born","")
&amp;                   IF(AND((IX$33-Sheep!$R$351-Sheep!$N$248                                )&gt;(IX$33-IY$33),(IX$33-Sheep!$R$351-Sheep!$N$248                                )&lt;=0),"WeanStd","")
&amp;                   IF(AND((IX$33-Sheep!$R$352-Sheep!$N$248                                )&gt;(IX$33-IY$33),(IX$33-Sheep!$R$352-Sheep!$N$248                                )&lt;=0),"WeanAlt1","")
&amp;                   IF(AND((IX$33-Sheep!$R$353-Sheep!$N$248                                )&gt;(IX$33-IY$33),(IX$33-Sheep!$R$353-Sheep!$N$248                                )&lt;=0),"WeanAlt2","")
&amp;IFERROR(IF(AND((IX$33-IX35                                                                                     )&gt;(IX$33-IY$33),(IX$33-IX35                                                                                     )&lt;=0),"Join-"    &amp;IX34,""),"")
&amp;IFERROR(IF(AND((IX$33-IX35-INDEX(Sheep!$V$358:$V$365,IX34,1))&gt;(IX$33-IY$33),(IX$33-IX35-INDEX(Sheep!$V$358:$V$365,IX34,1))&lt;=0),"Scan-"  &amp;IX34,""),"")
&amp;IFERROR(IF(AND((IX$33-IX35-150                                                                            )&gt;(IX$33-IY$33),(IX$33-IX35-150                                                                             )&lt;=0),"Birth-" &amp;IX34,""),"")
&amp;IFERROR(IF(AND((IX$33-IX35-150-Sheep!$R$351                                           )&gt;(IX$33-IY$33),(IX$33-IX35-150-Sheep!$R$351                                            )&lt;=0),"Wean-"&amp;IX34,""),"")
&amp;IFERROR(IF(AND((IX$33-IX35-150-Sheep!$R$352                                           )&gt;(IX$33-IY$33),(IX$33-IX35-150-Sheep!$R$352                                            )&lt;=0),"Alt1-"   &amp;IX34,""),"")
&amp;IFERROR(IF(AND((IX$33-IX35-150-Sheep!$R$353                                           )&gt;(IX$33-IY$33),(IX$33-IX35-150-Sheep!$R$353                                            )&lt;=0),"Alt2-"   &amp;IX34,""),"")</f>
        <v/>
      </c>
      <c r="IY36" s="274" t="str">
        <f xml:space="preserve">                    IF(AND((IY$33                                  -Sheep!$N$248                               )&gt;(IY$33-IZ$33),(IY$33                                  -Sheep!$N$248                                )&lt;=0),"Born","")
&amp;                   IF(AND((IY$33-Sheep!$R$351-Sheep!$N$248                                )&gt;(IY$33-IZ$33),(IY$33-Sheep!$R$351-Sheep!$N$248                                )&lt;=0),"WeanStd","")
&amp;                   IF(AND((IY$33-Sheep!$R$352-Sheep!$N$248                                )&gt;(IY$33-IZ$33),(IY$33-Sheep!$R$352-Sheep!$N$248                                )&lt;=0),"WeanAlt1","")
&amp;                   IF(AND((IY$33-Sheep!$R$353-Sheep!$N$248                                )&gt;(IY$33-IZ$33),(IY$33-Sheep!$R$353-Sheep!$N$248                                )&lt;=0),"WeanAlt2","")
&amp;IFERROR(IF(AND((IY$33-IY35                                                                                     )&gt;(IY$33-IZ$33),(IY$33-IY35                                                                                     )&lt;=0),"Join-"    &amp;IY34,""),"")
&amp;IFERROR(IF(AND((IY$33-IY35-INDEX(Sheep!$V$358:$V$365,IY34,1))&gt;(IY$33-IZ$33),(IY$33-IY35-INDEX(Sheep!$V$358:$V$365,IY34,1))&lt;=0),"Scan-"  &amp;IY34,""),"")
&amp;IFERROR(IF(AND((IY$33-IY35-150                                                                            )&gt;(IY$33-IZ$33),(IY$33-IY35-150                                                                             )&lt;=0),"Birth-" &amp;IY34,""),"")
&amp;IFERROR(IF(AND((IY$33-IY35-150-Sheep!$R$351                                           )&gt;(IY$33-IZ$33),(IY$33-IY35-150-Sheep!$R$351                                            )&lt;=0),"Wean-"&amp;IY34,""),"")
&amp;IFERROR(IF(AND((IY$33-IY35-150-Sheep!$R$352                                           )&gt;(IY$33-IZ$33),(IY$33-IY35-150-Sheep!$R$352                                            )&lt;=0),"Alt1-"   &amp;IY34,""),"")
&amp;IFERROR(IF(AND((IY$33-IY35-150-Sheep!$R$353                                           )&gt;(IY$33-IZ$33),(IY$33-IY35-150-Sheep!$R$353                                            )&lt;=0),"Alt2-"   &amp;IY34,""),"")</f>
        <v>Alt2-4</v>
      </c>
      <c r="IZ36" s="274" t="str">
        <f xml:space="preserve">                    IF(AND((IZ$33                                  -Sheep!$N$248                               )&gt;(IZ$33-JA$33),(IZ$33                                  -Sheep!$N$248                                )&lt;=0),"Born","")
&amp;                   IF(AND((IZ$33-Sheep!$R$351-Sheep!$N$248                                )&gt;(IZ$33-JA$33),(IZ$33-Sheep!$R$351-Sheep!$N$248                                )&lt;=0),"WeanStd","")
&amp;                   IF(AND((IZ$33-Sheep!$R$352-Sheep!$N$248                                )&gt;(IZ$33-JA$33),(IZ$33-Sheep!$R$352-Sheep!$N$248                                )&lt;=0),"WeanAlt1","")
&amp;                   IF(AND((IZ$33-Sheep!$R$353-Sheep!$N$248                                )&gt;(IZ$33-JA$33),(IZ$33-Sheep!$R$353-Sheep!$N$248                                )&lt;=0),"WeanAlt2","")
&amp;IFERROR(IF(AND((IZ$33-IZ35                                                                                     )&gt;(IZ$33-JA$33),(IZ$33-IZ35                                                                                     )&lt;=0),"Join-"    &amp;IZ34,""),"")
&amp;IFERROR(IF(AND((IZ$33-IZ35-INDEX(Sheep!$V$358:$V$365,IZ34,1))&gt;(IZ$33-JA$33),(IZ$33-IZ35-INDEX(Sheep!$V$358:$V$365,IZ34,1))&lt;=0),"Scan-"  &amp;IZ34,""),"")
&amp;IFERROR(IF(AND((IZ$33-IZ35-150                                                                            )&gt;(IZ$33-JA$33),(IZ$33-IZ35-150                                                                             )&lt;=0),"Birth-" &amp;IZ34,""),"")
&amp;IFERROR(IF(AND((IZ$33-IZ35-150-Sheep!$R$351                                           )&gt;(IZ$33-JA$33),(IZ$33-IZ35-150-Sheep!$R$351                                            )&lt;=0),"Wean-"&amp;IZ34,""),"")
&amp;IFERROR(IF(AND((IZ$33-IZ35-150-Sheep!$R$352                                           )&gt;(IZ$33-JA$33),(IZ$33-IZ35-150-Sheep!$R$352                                            )&lt;=0),"Alt1-"   &amp;IZ34,""),"")
&amp;IFERROR(IF(AND((IZ$33-IZ35-150-Sheep!$R$353                                           )&gt;(IZ$33-JA$33),(IZ$33-IZ35-150-Sheep!$R$353                                            )&lt;=0),"Alt2-"   &amp;IZ34,""),"")</f>
        <v/>
      </c>
      <c r="JA36" s="274" t="str">
        <f xml:space="preserve">                    IF(AND((JA$33                                  -Sheep!$N$248                               )&gt;(JA$33-JB$33),(JA$33                                  -Sheep!$N$248                                )&lt;=0),"Born","")
&amp;                   IF(AND((JA$33-Sheep!$R$351-Sheep!$N$248                                )&gt;(JA$33-JB$33),(JA$33-Sheep!$R$351-Sheep!$N$248                                )&lt;=0),"WeanStd","")
&amp;                   IF(AND((JA$33-Sheep!$R$352-Sheep!$N$248                                )&gt;(JA$33-JB$33),(JA$33-Sheep!$R$352-Sheep!$N$248                                )&lt;=0),"WeanAlt1","")
&amp;                   IF(AND((JA$33-Sheep!$R$353-Sheep!$N$248                                )&gt;(JA$33-JB$33),(JA$33-Sheep!$R$353-Sheep!$N$248                                )&lt;=0),"WeanAlt2","")
&amp;IFERROR(IF(AND((JA$33-JA35                                                                                     )&gt;(JA$33-JB$33),(JA$33-JA35                                                                                     )&lt;=0),"Join-"    &amp;JA34,""),"")
&amp;IFERROR(IF(AND((JA$33-JA35-INDEX(Sheep!$V$358:$V$365,JA34,1))&gt;(JA$33-JB$33),(JA$33-JA35-INDEX(Sheep!$V$358:$V$365,JA34,1))&lt;=0),"Scan-"  &amp;JA34,""),"")
&amp;IFERROR(IF(AND((JA$33-JA35-150                                                                            )&gt;(JA$33-JB$33),(JA$33-JA35-150                                                                             )&lt;=0),"Birth-" &amp;JA34,""),"")
&amp;IFERROR(IF(AND((JA$33-JA35-150-Sheep!$R$351                                           )&gt;(JA$33-JB$33),(JA$33-JA35-150-Sheep!$R$351                                            )&lt;=0),"Wean-"&amp;JA34,""),"")
&amp;IFERROR(IF(AND((JA$33-JA35-150-Sheep!$R$352                                           )&gt;(JA$33-JB$33),(JA$33-JA35-150-Sheep!$R$352                                            )&lt;=0),"Alt1-"   &amp;JA34,""),"")
&amp;IFERROR(IF(AND((JA$33-JA35-150-Sheep!$R$353                                           )&gt;(JA$33-JB$33),(JA$33-JA35-150-Sheep!$R$353                                            )&lt;=0),"Alt2-"   &amp;JA34,""),"")</f>
        <v/>
      </c>
      <c r="JB36" s="274" t="str">
        <f xml:space="preserve">                    IF(AND((JB$33                                  -Sheep!$N$248                               )&gt;(JB$33-JC$33),(JB$33                                  -Sheep!$N$248                                )&lt;=0),"Born","")
&amp;                   IF(AND((JB$33-Sheep!$R$351-Sheep!$N$248                                )&gt;(JB$33-JC$33),(JB$33-Sheep!$R$351-Sheep!$N$248                                )&lt;=0),"WeanStd","")
&amp;                   IF(AND((JB$33-Sheep!$R$352-Sheep!$N$248                                )&gt;(JB$33-JC$33),(JB$33-Sheep!$R$352-Sheep!$N$248                                )&lt;=0),"WeanAlt1","")
&amp;                   IF(AND((JB$33-Sheep!$R$353-Sheep!$N$248                                )&gt;(JB$33-JC$33),(JB$33-Sheep!$R$353-Sheep!$N$248                                )&lt;=0),"WeanAlt2","")
&amp;IFERROR(IF(AND((JB$33-JB35                                                                                     )&gt;(JB$33-JC$33),(JB$33-JB35                                                                                     )&lt;=0),"Join-"    &amp;JB34,""),"")
&amp;IFERROR(IF(AND((JB$33-JB35-INDEX(Sheep!$V$358:$V$365,JB34,1))&gt;(JB$33-JC$33),(JB$33-JB35-INDEX(Sheep!$V$358:$V$365,JB34,1))&lt;=0),"Scan-"  &amp;JB34,""),"")
&amp;IFERROR(IF(AND((JB$33-JB35-150                                                                            )&gt;(JB$33-JC$33),(JB$33-JB35-150                                                                             )&lt;=0),"Birth-" &amp;JB34,""),"")
&amp;IFERROR(IF(AND((JB$33-JB35-150-Sheep!$R$351                                           )&gt;(JB$33-JC$33),(JB$33-JB35-150-Sheep!$R$351                                            )&lt;=0),"Wean-"&amp;JB34,""),"")
&amp;IFERROR(IF(AND((JB$33-JB35-150-Sheep!$R$352                                           )&gt;(JB$33-JC$33),(JB$33-JB35-150-Sheep!$R$352                                            )&lt;=0),"Alt1-"   &amp;JB34,""),"")
&amp;IFERROR(IF(AND((JB$33-JB35-150-Sheep!$R$353                                           )&gt;(JB$33-JC$33),(JB$33-JB35-150-Sheep!$R$353                                            )&lt;=0),"Alt2-"   &amp;JB34,""),"")</f>
        <v/>
      </c>
      <c r="JC36" s="274" t="str">
        <f xml:space="preserve">                    IF(AND((JC$33                                  -Sheep!$N$248                               )&gt;(JC$33-JD$33),(JC$33                                  -Sheep!$N$248                                )&lt;=0),"Born","")
&amp;                   IF(AND((JC$33-Sheep!$R$351-Sheep!$N$248                                )&gt;(JC$33-JD$33),(JC$33-Sheep!$R$351-Sheep!$N$248                                )&lt;=0),"WeanStd","")
&amp;                   IF(AND((JC$33-Sheep!$R$352-Sheep!$N$248                                )&gt;(JC$33-JD$33),(JC$33-Sheep!$R$352-Sheep!$N$248                                )&lt;=0),"WeanAlt1","")
&amp;                   IF(AND((JC$33-Sheep!$R$353-Sheep!$N$248                                )&gt;(JC$33-JD$33),(JC$33-Sheep!$R$353-Sheep!$N$248                                )&lt;=0),"WeanAlt2","")
&amp;IFERROR(IF(AND((JC$33-JC35                                                                                     )&gt;(JC$33-JD$33),(JC$33-JC35                                                                                     )&lt;=0),"Join-"    &amp;JC34,""),"")
&amp;IFERROR(IF(AND((JC$33-JC35-INDEX(Sheep!$V$358:$V$365,JC34,1))&gt;(JC$33-JD$33),(JC$33-JC35-INDEX(Sheep!$V$358:$V$365,JC34,1))&lt;=0),"Scan-"  &amp;JC34,""),"")
&amp;IFERROR(IF(AND((JC$33-JC35-150                                                                            )&gt;(JC$33-JD$33),(JC$33-JC35-150                                                                             )&lt;=0),"Birth-" &amp;JC34,""),"")
&amp;IFERROR(IF(AND((JC$33-JC35-150-Sheep!$R$351                                           )&gt;(JC$33-JD$33),(JC$33-JC35-150-Sheep!$R$351                                            )&lt;=0),"Wean-"&amp;JC34,""),"")
&amp;IFERROR(IF(AND((JC$33-JC35-150-Sheep!$R$352                                           )&gt;(JC$33-JD$33),(JC$33-JC35-150-Sheep!$R$352                                            )&lt;=0),"Alt1-"   &amp;JC34,""),"")
&amp;IFERROR(IF(AND((JC$33-JC35-150-Sheep!$R$353                                           )&gt;(JC$33-JD$33),(JC$33-JC35-150-Sheep!$R$353                                            )&lt;=0),"Alt2-"   &amp;JC34,""),"")</f>
        <v/>
      </c>
      <c r="JD36" s="274" t="str">
        <f xml:space="preserve">                    IF(AND((JD$33                                  -Sheep!$N$248                               )&gt;(JD$33-JE$33),(JD$33                                  -Sheep!$N$248                                )&lt;=0),"Born","")
&amp;                   IF(AND((JD$33-Sheep!$R$351-Sheep!$N$248                                )&gt;(JD$33-JE$33),(JD$33-Sheep!$R$351-Sheep!$N$248                                )&lt;=0),"WeanStd","")
&amp;                   IF(AND((JD$33-Sheep!$R$352-Sheep!$N$248                                )&gt;(JD$33-JE$33),(JD$33-Sheep!$R$352-Sheep!$N$248                                )&lt;=0),"WeanAlt1","")
&amp;                   IF(AND((JD$33-Sheep!$R$353-Sheep!$N$248                                )&gt;(JD$33-JE$33),(JD$33-Sheep!$R$353-Sheep!$N$248                                )&lt;=0),"WeanAlt2","")
&amp;IFERROR(IF(AND((JD$33-JD35                                                                                     )&gt;(JD$33-JE$33),(JD$33-JD35                                                                                     )&lt;=0),"Join-"    &amp;JD34,""),"")
&amp;IFERROR(IF(AND((JD$33-JD35-INDEX(Sheep!$V$358:$V$365,JD34,1))&gt;(JD$33-JE$33),(JD$33-JD35-INDEX(Sheep!$V$358:$V$365,JD34,1))&lt;=0),"Scan-"  &amp;JD34,""),"")
&amp;IFERROR(IF(AND((JD$33-JD35-150                                                                            )&gt;(JD$33-JE$33),(JD$33-JD35-150                                                                             )&lt;=0),"Birth-" &amp;JD34,""),"")
&amp;IFERROR(IF(AND((JD$33-JD35-150-Sheep!$R$351                                           )&gt;(JD$33-JE$33),(JD$33-JD35-150-Sheep!$R$351                                            )&lt;=0),"Wean-"&amp;JD34,""),"")
&amp;IFERROR(IF(AND((JD$33-JD35-150-Sheep!$R$352                                           )&gt;(JD$33-JE$33),(JD$33-JD35-150-Sheep!$R$352                                            )&lt;=0),"Alt1-"   &amp;JD34,""),"")
&amp;IFERROR(IF(AND((JD$33-JD35-150-Sheep!$R$353                                           )&gt;(JD$33-JE$33),(JD$33-JD35-150-Sheep!$R$353                                            )&lt;=0),"Alt2-"   &amp;JD34,""),"")</f>
        <v/>
      </c>
      <c r="JE36" s="274" t="str">
        <f xml:space="preserve">                    IF(AND((JE$33                                  -Sheep!$N$248                               )&gt;(JE$33-JF$33),(JE$33                                  -Sheep!$N$248                                )&lt;=0),"Born","")
&amp;                   IF(AND((JE$33-Sheep!$R$351-Sheep!$N$248                                )&gt;(JE$33-JF$33),(JE$33-Sheep!$R$351-Sheep!$N$248                                )&lt;=0),"WeanStd","")
&amp;                   IF(AND((JE$33-Sheep!$R$352-Sheep!$N$248                                )&gt;(JE$33-JF$33),(JE$33-Sheep!$R$352-Sheep!$N$248                                )&lt;=0),"WeanAlt1","")
&amp;                   IF(AND((JE$33-Sheep!$R$353-Sheep!$N$248                                )&gt;(JE$33-JF$33),(JE$33-Sheep!$R$353-Sheep!$N$248                                )&lt;=0),"WeanAlt2","")
&amp;IFERROR(IF(AND((JE$33-JE35                                                                                     )&gt;(JE$33-JF$33),(JE$33-JE35                                                                                     )&lt;=0),"Join-"    &amp;JE34,""),"")
&amp;IFERROR(IF(AND((JE$33-JE35-INDEX(Sheep!$V$358:$V$365,JE34,1))&gt;(JE$33-JF$33),(JE$33-JE35-INDEX(Sheep!$V$358:$V$365,JE34,1))&lt;=0),"Scan-"  &amp;JE34,""),"")
&amp;IFERROR(IF(AND((JE$33-JE35-150                                                                            )&gt;(JE$33-JF$33),(JE$33-JE35-150                                                                             )&lt;=0),"Birth-" &amp;JE34,""),"")
&amp;IFERROR(IF(AND((JE$33-JE35-150-Sheep!$R$351                                           )&gt;(JE$33-JF$33),(JE$33-JE35-150-Sheep!$R$351                                            )&lt;=0),"Wean-"&amp;JE34,""),"")
&amp;IFERROR(IF(AND((JE$33-JE35-150-Sheep!$R$352                                           )&gt;(JE$33-JF$33),(JE$33-JE35-150-Sheep!$R$352                                            )&lt;=0),"Alt1-"   &amp;JE34,""),"")
&amp;IFERROR(IF(AND((JE$33-JE35-150-Sheep!$R$353                                           )&gt;(JE$33-JF$33),(JE$33-JE35-150-Sheep!$R$353                                            )&lt;=0),"Alt2-"   &amp;JE34,""),"")</f>
        <v/>
      </c>
      <c r="JF36" s="274" t="str">
        <f xml:space="preserve">                    IF(AND((JF$33                                  -Sheep!$N$248                               )&gt;(JF$33-JG$33),(JF$33                                  -Sheep!$N$248                                )&lt;=0),"Born","")
&amp;                   IF(AND((JF$33-Sheep!$R$351-Sheep!$N$248                                )&gt;(JF$33-JG$33),(JF$33-Sheep!$R$351-Sheep!$N$248                                )&lt;=0),"WeanStd","")
&amp;                   IF(AND((JF$33-Sheep!$R$352-Sheep!$N$248                                )&gt;(JF$33-JG$33),(JF$33-Sheep!$R$352-Sheep!$N$248                                )&lt;=0),"WeanAlt1","")
&amp;                   IF(AND((JF$33-Sheep!$R$353-Sheep!$N$248                                )&gt;(JF$33-JG$33),(JF$33-Sheep!$R$353-Sheep!$N$248                                )&lt;=0),"WeanAlt2","")
&amp;IFERROR(IF(AND((JF$33-JF35                                                                                     )&gt;(JF$33-JG$33),(JF$33-JF35                                                                                     )&lt;=0),"Join-"    &amp;JF34,""),"")
&amp;IFERROR(IF(AND((JF$33-JF35-INDEX(Sheep!$V$358:$V$365,JF34,1))&gt;(JF$33-JG$33),(JF$33-JF35-INDEX(Sheep!$V$358:$V$365,JF34,1))&lt;=0),"Scan-"  &amp;JF34,""),"")
&amp;IFERROR(IF(AND((JF$33-JF35-150                                                                            )&gt;(JF$33-JG$33),(JF$33-JF35-150                                                                             )&lt;=0),"Birth-" &amp;JF34,""),"")
&amp;IFERROR(IF(AND((JF$33-JF35-150-Sheep!$R$351                                           )&gt;(JF$33-JG$33),(JF$33-JF35-150-Sheep!$R$351                                            )&lt;=0),"Wean-"&amp;JF34,""),"")
&amp;IFERROR(IF(AND((JF$33-JF35-150-Sheep!$R$352                                           )&gt;(JF$33-JG$33),(JF$33-JF35-150-Sheep!$R$352                                            )&lt;=0),"Alt1-"   &amp;JF34,""),"")
&amp;IFERROR(IF(AND((JF$33-JF35-150-Sheep!$R$353                                           )&gt;(JF$33-JG$33),(JF$33-JF35-150-Sheep!$R$353                                            )&lt;=0),"Alt2-"   &amp;JF34,""),"")</f>
        <v/>
      </c>
      <c r="JG36" s="274" t="str">
        <f xml:space="preserve">                    IF(AND((JG$33                                  -Sheep!$N$248                               )&gt;(JG$33-JH$33),(JG$33                                  -Sheep!$N$248                                )&lt;=0),"Born","")
&amp;                   IF(AND((JG$33-Sheep!$R$351-Sheep!$N$248                                )&gt;(JG$33-JH$33),(JG$33-Sheep!$R$351-Sheep!$N$248                                )&lt;=0),"WeanStd","")
&amp;                   IF(AND((JG$33-Sheep!$R$352-Sheep!$N$248                                )&gt;(JG$33-JH$33),(JG$33-Sheep!$R$352-Sheep!$N$248                                )&lt;=0),"WeanAlt1","")
&amp;                   IF(AND((JG$33-Sheep!$R$353-Sheep!$N$248                                )&gt;(JG$33-JH$33),(JG$33-Sheep!$R$353-Sheep!$N$248                                )&lt;=0),"WeanAlt2","")
&amp;IFERROR(IF(AND((JG$33-JG35                                                                                     )&gt;(JG$33-JH$33),(JG$33-JG35                                                                                     )&lt;=0),"Join-"    &amp;JG34,""),"")
&amp;IFERROR(IF(AND((JG$33-JG35-INDEX(Sheep!$V$358:$V$365,JG34,1))&gt;(JG$33-JH$33),(JG$33-JG35-INDEX(Sheep!$V$358:$V$365,JG34,1))&lt;=0),"Scan-"  &amp;JG34,""),"")
&amp;IFERROR(IF(AND((JG$33-JG35-150                                                                            )&gt;(JG$33-JH$33),(JG$33-JG35-150                                                                             )&lt;=0),"Birth-" &amp;JG34,""),"")
&amp;IFERROR(IF(AND((JG$33-JG35-150-Sheep!$R$351                                           )&gt;(JG$33-JH$33),(JG$33-JG35-150-Sheep!$R$351                                            )&lt;=0),"Wean-"&amp;JG34,""),"")
&amp;IFERROR(IF(AND((JG$33-JG35-150-Sheep!$R$352                                           )&gt;(JG$33-JH$33),(JG$33-JG35-150-Sheep!$R$352                                            )&lt;=0),"Alt1-"   &amp;JG34,""),"")
&amp;IFERROR(IF(AND((JG$33-JG35-150-Sheep!$R$353                                           )&gt;(JG$33-JH$33),(JG$33-JG35-150-Sheep!$R$353                                            )&lt;=0),"Alt2-"   &amp;JG34,""),"")</f>
        <v/>
      </c>
      <c r="JH36" s="274" t="str">
        <f xml:space="preserve">                    IF(AND((JH$33                                  -Sheep!$N$248                               )&gt;(JH$33-JI$33),(JH$33                                  -Sheep!$N$248                                )&lt;=0),"Born","")
&amp;                   IF(AND((JH$33-Sheep!$R$351-Sheep!$N$248                                )&gt;(JH$33-JI$33),(JH$33-Sheep!$R$351-Sheep!$N$248                                )&lt;=0),"WeanStd","")
&amp;                   IF(AND((JH$33-Sheep!$R$352-Sheep!$N$248                                )&gt;(JH$33-JI$33),(JH$33-Sheep!$R$352-Sheep!$N$248                                )&lt;=0),"WeanAlt1","")
&amp;                   IF(AND((JH$33-Sheep!$R$353-Sheep!$N$248                                )&gt;(JH$33-JI$33),(JH$33-Sheep!$R$353-Sheep!$N$248                                )&lt;=0),"WeanAlt2","")
&amp;IFERROR(IF(AND((JH$33-JH35                                                                                     )&gt;(JH$33-JI$33),(JH$33-JH35                                                                                     )&lt;=0),"Join-"    &amp;JH34,""),"")
&amp;IFERROR(IF(AND((JH$33-JH35-INDEX(Sheep!$V$358:$V$365,JH34,1))&gt;(JH$33-JI$33),(JH$33-JH35-INDEX(Sheep!$V$358:$V$365,JH34,1))&lt;=0),"Scan-"  &amp;JH34,""),"")
&amp;IFERROR(IF(AND((JH$33-JH35-150                                                                            )&gt;(JH$33-JI$33),(JH$33-JH35-150                                                                             )&lt;=0),"Birth-" &amp;JH34,""),"")
&amp;IFERROR(IF(AND((JH$33-JH35-150-Sheep!$R$351                                           )&gt;(JH$33-JI$33),(JH$33-JH35-150-Sheep!$R$351                                            )&lt;=0),"Wean-"&amp;JH34,""),"")
&amp;IFERROR(IF(AND((JH$33-JH35-150-Sheep!$R$352                                           )&gt;(JH$33-JI$33),(JH$33-JH35-150-Sheep!$R$352                                            )&lt;=0),"Alt1-"   &amp;JH34,""),"")
&amp;IFERROR(IF(AND((JH$33-JH35-150-Sheep!$R$353                                           )&gt;(JH$33-JI$33),(JH$33-JH35-150-Sheep!$R$353                                            )&lt;=0),"Alt2-"   &amp;JH34,""),"")</f>
        <v>Join-5</v>
      </c>
      <c r="JI36" s="274" t="str">
        <f xml:space="preserve">                    IF(AND((JI$33                                  -Sheep!$N$248                               )&gt;(JI$33-JJ$33),(JI$33                                  -Sheep!$N$248                                )&lt;=0),"Born","")
&amp;                   IF(AND((JI$33-Sheep!$R$351-Sheep!$N$248                                )&gt;(JI$33-JJ$33),(JI$33-Sheep!$R$351-Sheep!$N$248                                )&lt;=0),"WeanStd","")
&amp;                   IF(AND((JI$33-Sheep!$R$352-Sheep!$N$248                                )&gt;(JI$33-JJ$33),(JI$33-Sheep!$R$352-Sheep!$N$248                                )&lt;=0),"WeanAlt1","")
&amp;                   IF(AND((JI$33-Sheep!$R$353-Sheep!$N$248                                )&gt;(JI$33-JJ$33),(JI$33-Sheep!$R$353-Sheep!$N$248                                )&lt;=0),"WeanAlt2","")
&amp;IFERROR(IF(AND((JI$33-JI35                                                                                     )&gt;(JI$33-JJ$33),(JI$33-JI35                                                                                     )&lt;=0),"Join-"    &amp;JI34,""),"")
&amp;IFERROR(IF(AND((JI$33-JI35-INDEX(Sheep!$V$358:$V$365,JI34,1))&gt;(JI$33-JJ$33),(JI$33-JI35-INDEX(Sheep!$V$358:$V$365,JI34,1))&lt;=0),"Scan-"  &amp;JI34,""),"")
&amp;IFERROR(IF(AND((JI$33-JI35-150                                                                            )&gt;(JI$33-JJ$33),(JI$33-JI35-150                                                                             )&lt;=0),"Birth-" &amp;JI34,""),"")
&amp;IFERROR(IF(AND((JI$33-JI35-150-Sheep!$R$351                                           )&gt;(JI$33-JJ$33),(JI$33-JI35-150-Sheep!$R$351                                            )&lt;=0),"Wean-"&amp;JI34,""),"")
&amp;IFERROR(IF(AND((JI$33-JI35-150-Sheep!$R$352                                           )&gt;(JI$33-JJ$33),(JI$33-JI35-150-Sheep!$R$352                                            )&lt;=0),"Alt1-"   &amp;JI34,""),"")
&amp;IFERROR(IF(AND((JI$33-JI35-150-Sheep!$R$353                                           )&gt;(JI$33-JJ$33),(JI$33-JI35-150-Sheep!$R$353                                            )&lt;=0),"Alt2-"   &amp;JI34,""),"")</f>
        <v/>
      </c>
      <c r="JJ36" s="274" t="str">
        <f xml:space="preserve">                    IF(AND((JJ$33                                  -Sheep!$N$248                               )&gt;(JJ$33-JK$33),(JJ$33                                  -Sheep!$N$248                                )&lt;=0),"Born","")
&amp;                   IF(AND((JJ$33-Sheep!$R$351-Sheep!$N$248                                )&gt;(JJ$33-JK$33),(JJ$33-Sheep!$R$351-Sheep!$N$248                                )&lt;=0),"WeanStd","")
&amp;                   IF(AND((JJ$33-Sheep!$R$352-Sheep!$N$248                                )&gt;(JJ$33-JK$33),(JJ$33-Sheep!$R$352-Sheep!$N$248                                )&lt;=0),"WeanAlt1","")
&amp;                   IF(AND((JJ$33-Sheep!$R$353-Sheep!$N$248                                )&gt;(JJ$33-JK$33),(JJ$33-Sheep!$R$353-Sheep!$N$248                                )&lt;=0),"WeanAlt2","")
&amp;IFERROR(IF(AND((JJ$33-JJ35                                                                                     )&gt;(JJ$33-JK$33),(JJ$33-JJ35                                                                                     )&lt;=0),"Join-"    &amp;JJ34,""),"")
&amp;IFERROR(IF(AND((JJ$33-JJ35-INDEX(Sheep!$V$358:$V$365,JJ34,1))&gt;(JJ$33-JK$33),(JJ$33-JJ35-INDEX(Sheep!$V$358:$V$365,JJ34,1))&lt;=0),"Scan-"  &amp;JJ34,""),"")
&amp;IFERROR(IF(AND((JJ$33-JJ35-150                                                                            )&gt;(JJ$33-JK$33),(JJ$33-JJ35-150                                                                             )&lt;=0),"Birth-" &amp;JJ34,""),"")
&amp;IFERROR(IF(AND((JJ$33-JJ35-150-Sheep!$R$351                                           )&gt;(JJ$33-JK$33),(JJ$33-JJ35-150-Sheep!$R$351                                            )&lt;=0),"Wean-"&amp;JJ34,""),"")
&amp;IFERROR(IF(AND((JJ$33-JJ35-150-Sheep!$R$352                                           )&gt;(JJ$33-JK$33),(JJ$33-JJ35-150-Sheep!$R$352                                            )&lt;=0),"Alt1-"   &amp;JJ34,""),"")
&amp;IFERROR(IF(AND((JJ$33-JJ35-150-Sheep!$R$353                                           )&gt;(JJ$33-JK$33),(JJ$33-JJ35-150-Sheep!$R$353                                            )&lt;=0),"Alt2-"   &amp;JJ34,""),"")</f>
        <v/>
      </c>
      <c r="JK36" s="274" t="str">
        <f xml:space="preserve">                    IF(AND((JK$33                                  -Sheep!$N$248                               )&gt;(JK$33-JL$33),(JK$33                                  -Sheep!$N$248                                )&lt;=0),"Born","")
&amp;                   IF(AND((JK$33-Sheep!$R$351-Sheep!$N$248                                )&gt;(JK$33-JL$33),(JK$33-Sheep!$R$351-Sheep!$N$248                                )&lt;=0),"WeanStd","")
&amp;                   IF(AND((JK$33-Sheep!$R$352-Sheep!$N$248                                )&gt;(JK$33-JL$33),(JK$33-Sheep!$R$352-Sheep!$N$248                                )&lt;=0),"WeanAlt1","")
&amp;                   IF(AND((JK$33-Sheep!$R$353-Sheep!$N$248                                )&gt;(JK$33-JL$33),(JK$33-Sheep!$R$353-Sheep!$N$248                                )&lt;=0),"WeanAlt2","")
&amp;IFERROR(IF(AND((JK$33-JK35                                                                                     )&gt;(JK$33-JL$33),(JK$33-JK35                                                                                     )&lt;=0),"Join-"    &amp;JK34,""),"")
&amp;IFERROR(IF(AND((JK$33-JK35-INDEX(Sheep!$V$358:$V$365,JK34,1))&gt;(JK$33-JL$33),(JK$33-JK35-INDEX(Sheep!$V$358:$V$365,JK34,1))&lt;=0),"Scan-"  &amp;JK34,""),"")
&amp;IFERROR(IF(AND((JK$33-JK35-150                                                                            )&gt;(JK$33-JL$33),(JK$33-JK35-150                                                                             )&lt;=0),"Birth-" &amp;JK34,""),"")
&amp;IFERROR(IF(AND((JK$33-JK35-150-Sheep!$R$351                                           )&gt;(JK$33-JL$33),(JK$33-JK35-150-Sheep!$R$351                                            )&lt;=0),"Wean-"&amp;JK34,""),"")
&amp;IFERROR(IF(AND((JK$33-JK35-150-Sheep!$R$352                                           )&gt;(JK$33-JL$33),(JK$33-JK35-150-Sheep!$R$352                                            )&lt;=0),"Alt1-"   &amp;JK34,""),"")
&amp;IFERROR(IF(AND((JK$33-JK35-150-Sheep!$R$353                                           )&gt;(JK$33-JL$33),(JK$33-JK35-150-Sheep!$R$353                                            )&lt;=0),"Alt2-"   &amp;JK34,""),"")</f>
        <v/>
      </c>
      <c r="JL36" s="274" t="str">
        <f xml:space="preserve">                    IF(AND((JL$33                                  -Sheep!$N$248                               )&gt;(JL$33-JM$33),(JL$33                                  -Sheep!$N$248                                )&lt;=0),"Born","")
&amp;                   IF(AND((JL$33-Sheep!$R$351-Sheep!$N$248                                )&gt;(JL$33-JM$33),(JL$33-Sheep!$R$351-Sheep!$N$248                                )&lt;=0),"WeanStd","")
&amp;                   IF(AND((JL$33-Sheep!$R$352-Sheep!$N$248                                )&gt;(JL$33-JM$33),(JL$33-Sheep!$R$352-Sheep!$N$248                                )&lt;=0),"WeanAlt1","")
&amp;                   IF(AND((JL$33-Sheep!$R$353-Sheep!$N$248                                )&gt;(JL$33-JM$33),(JL$33-Sheep!$R$353-Sheep!$N$248                                )&lt;=0),"WeanAlt2","")
&amp;IFERROR(IF(AND((JL$33-JL35                                                                                     )&gt;(JL$33-JM$33),(JL$33-JL35                                                                                     )&lt;=0),"Join-"    &amp;JL34,""),"")
&amp;IFERROR(IF(AND((JL$33-JL35-INDEX(Sheep!$V$358:$V$365,JL34,1))&gt;(JL$33-JM$33),(JL$33-JL35-INDEX(Sheep!$V$358:$V$365,JL34,1))&lt;=0),"Scan-"  &amp;JL34,""),"")
&amp;IFERROR(IF(AND((JL$33-JL35-150                                                                            )&gt;(JL$33-JM$33),(JL$33-JL35-150                                                                             )&lt;=0),"Birth-" &amp;JL34,""),"")
&amp;IFERROR(IF(AND((JL$33-JL35-150-Sheep!$R$351                                           )&gt;(JL$33-JM$33),(JL$33-JL35-150-Sheep!$R$351                                            )&lt;=0),"Wean-"&amp;JL34,""),"")
&amp;IFERROR(IF(AND((JL$33-JL35-150-Sheep!$R$352                                           )&gt;(JL$33-JM$33),(JL$33-JL35-150-Sheep!$R$352                                            )&lt;=0),"Alt1-"   &amp;JL34,""),"")
&amp;IFERROR(IF(AND((JL$33-JL35-150-Sheep!$R$353                                           )&gt;(JL$33-JM$33),(JL$33-JL35-150-Sheep!$R$353                                            )&lt;=0),"Alt2-"   &amp;JL34,""),"")</f>
        <v/>
      </c>
      <c r="JM36" s="274" t="str">
        <f xml:space="preserve">                    IF(AND((JM$33                                  -Sheep!$N$248                               )&gt;(JM$33-JN$33),(JM$33                                  -Sheep!$N$248                                )&lt;=0),"Born","")
&amp;                   IF(AND((JM$33-Sheep!$R$351-Sheep!$N$248                                )&gt;(JM$33-JN$33),(JM$33-Sheep!$R$351-Sheep!$N$248                                )&lt;=0),"WeanStd","")
&amp;                   IF(AND((JM$33-Sheep!$R$352-Sheep!$N$248                                )&gt;(JM$33-JN$33),(JM$33-Sheep!$R$352-Sheep!$N$248                                )&lt;=0),"WeanAlt1","")
&amp;                   IF(AND((JM$33-Sheep!$R$353-Sheep!$N$248                                )&gt;(JM$33-JN$33),(JM$33-Sheep!$R$353-Sheep!$N$248                                )&lt;=0),"WeanAlt2","")
&amp;IFERROR(IF(AND((JM$33-JM35                                                                                     )&gt;(JM$33-JN$33),(JM$33-JM35                                                                                     )&lt;=0),"Join-"    &amp;JM34,""),"")
&amp;IFERROR(IF(AND((JM$33-JM35-INDEX(Sheep!$V$358:$V$365,JM34,1))&gt;(JM$33-JN$33),(JM$33-JM35-INDEX(Sheep!$V$358:$V$365,JM34,1))&lt;=0),"Scan-"  &amp;JM34,""),"")
&amp;IFERROR(IF(AND((JM$33-JM35-150                                                                            )&gt;(JM$33-JN$33),(JM$33-JM35-150                                                                             )&lt;=0),"Birth-" &amp;JM34,""),"")
&amp;IFERROR(IF(AND((JM$33-JM35-150-Sheep!$R$351                                           )&gt;(JM$33-JN$33),(JM$33-JM35-150-Sheep!$R$351                                            )&lt;=0),"Wean-"&amp;JM34,""),"")
&amp;IFERROR(IF(AND((JM$33-JM35-150-Sheep!$R$352                                           )&gt;(JM$33-JN$33),(JM$33-JM35-150-Sheep!$R$352                                            )&lt;=0),"Alt1-"   &amp;JM34,""),"")
&amp;IFERROR(IF(AND((JM$33-JM35-150-Sheep!$R$353                                           )&gt;(JM$33-JN$33),(JM$33-JM35-150-Sheep!$R$353                                            )&lt;=0),"Alt2-"   &amp;JM34,""),"")</f>
        <v/>
      </c>
      <c r="JN36" s="274" t="str">
        <f xml:space="preserve">                    IF(AND((JN$33                                  -Sheep!$N$248                               )&gt;(JN$33-JO$33),(JN$33                                  -Sheep!$N$248                                )&lt;=0),"Born","")
&amp;                   IF(AND((JN$33-Sheep!$R$351-Sheep!$N$248                                )&gt;(JN$33-JO$33),(JN$33-Sheep!$R$351-Sheep!$N$248                                )&lt;=0),"WeanStd","")
&amp;                   IF(AND((JN$33-Sheep!$R$352-Sheep!$N$248                                )&gt;(JN$33-JO$33),(JN$33-Sheep!$R$352-Sheep!$N$248                                )&lt;=0),"WeanAlt1","")
&amp;                   IF(AND((JN$33-Sheep!$R$353-Sheep!$N$248                                )&gt;(JN$33-JO$33),(JN$33-Sheep!$R$353-Sheep!$N$248                                )&lt;=0),"WeanAlt2","")
&amp;IFERROR(IF(AND((JN$33-JN35                                                                                     )&gt;(JN$33-JO$33),(JN$33-JN35                                                                                     )&lt;=0),"Join-"    &amp;JN34,""),"")
&amp;IFERROR(IF(AND((JN$33-JN35-INDEX(Sheep!$V$358:$V$365,JN34,1))&gt;(JN$33-JO$33),(JN$33-JN35-INDEX(Sheep!$V$358:$V$365,JN34,1))&lt;=0),"Scan-"  &amp;JN34,""),"")
&amp;IFERROR(IF(AND((JN$33-JN35-150                                                                            )&gt;(JN$33-JO$33),(JN$33-JN35-150                                                                             )&lt;=0),"Birth-" &amp;JN34,""),"")
&amp;IFERROR(IF(AND((JN$33-JN35-150-Sheep!$R$351                                           )&gt;(JN$33-JO$33),(JN$33-JN35-150-Sheep!$R$351                                            )&lt;=0),"Wean-"&amp;JN34,""),"")
&amp;IFERROR(IF(AND((JN$33-JN35-150-Sheep!$R$352                                           )&gt;(JN$33-JO$33),(JN$33-JN35-150-Sheep!$R$352                                            )&lt;=0),"Alt1-"   &amp;JN34,""),"")
&amp;IFERROR(IF(AND((JN$33-JN35-150-Sheep!$R$353                                           )&gt;(JN$33-JO$33),(JN$33-JN35-150-Sheep!$R$353                                            )&lt;=0),"Alt2-"   &amp;JN34,""),"")</f>
        <v/>
      </c>
      <c r="JO36" s="274" t="str">
        <f xml:space="preserve">                    IF(AND((JO$33                                  -Sheep!$N$248                               )&gt;(JO$33-JP$33),(JO$33                                  -Sheep!$N$248                                )&lt;=0),"Born","")
&amp;                   IF(AND((JO$33-Sheep!$R$351-Sheep!$N$248                                )&gt;(JO$33-JP$33),(JO$33-Sheep!$R$351-Sheep!$N$248                                )&lt;=0),"WeanStd","")
&amp;                   IF(AND((JO$33-Sheep!$R$352-Sheep!$N$248                                )&gt;(JO$33-JP$33),(JO$33-Sheep!$R$352-Sheep!$N$248                                )&lt;=0),"WeanAlt1","")
&amp;                   IF(AND((JO$33-Sheep!$R$353-Sheep!$N$248                                )&gt;(JO$33-JP$33),(JO$33-Sheep!$R$353-Sheep!$N$248                                )&lt;=0),"WeanAlt2","")
&amp;IFERROR(IF(AND((JO$33-JO35                                                                                     )&gt;(JO$33-JP$33),(JO$33-JO35                                                                                     )&lt;=0),"Join-"    &amp;JO34,""),"")
&amp;IFERROR(IF(AND((JO$33-JO35-INDEX(Sheep!$V$358:$V$365,JO34,1))&gt;(JO$33-JP$33),(JO$33-JO35-INDEX(Sheep!$V$358:$V$365,JO34,1))&lt;=0),"Scan-"  &amp;JO34,""),"")
&amp;IFERROR(IF(AND((JO$33-JO35-150                                                                            )&gt;(JO$33-JP$33),(JO$33-JO35-150                                                                             )&lt;=0),"Birth-" &amp;JO34,""),"")
&amp;IFERROR(IF(AND((JO$33-JO35-150-Sheep!$R$351                                           )&gt;(JO$33-JP$33),(JO$33-JO35-150-Sheep!$R$351                                            )&lt;=0),"Wean-"&amp;JO34,""),"")
&amp;IFERROR(IF(AND((JO$33-JO35-150-Sheep!$R$352                                           )&gt;(JO$33-JP$33),(JO$33-JO35-150-Sheep!$R$352                                            )&lt;=0),"Alt1-"   &amp;JO34,""),"")
&amp;IFERROR(IF(AND((JO$33-JO35-150-Sheep!$R$353                                           )&gt;(JO$33-JP$33),(JO$33-JO35-150-Sheep!$R$353                                            )&lt;=0),"Alt2-"   &amp;JO34,""),"")</f>
        <v/>
      </c>
      <c r="JP36" s="274" t="str">
        <f xml:space="preserve">                    IF(AND((JP$33                                  -Sheep!$N$248                               )&gt;(JP$33-JQ$33),(JP$33                                  -Sheep!$N$248                                )&lt;=0),"Born","")
&amp;                   IF(AND((JP$33-Sheep!$R$351-Sheep!$N$248                                )&gt;(JP$33-JQ$33),(JP$33-Sheep!$R$351-Sheep!$N$248                                )&lt;=0),"WeanStd","")
&amp;                   IF(AND((JP$33-Sheep!$R$352-Sheep!$N$248                                )&gt;(JP$33-JQ$33),(JP$33-Sheep!$R$352-Sheep!$N$248                                )&lt;=0),"WeanAlt1","")
&amp;                   IF(AND((JP$33-Sheep!$R$353-Sheep!$N$248                                )&gt;(JP$33-JQ$33),(JP$33-Sheep!$R$353-Sheep!$N$248                                )&lt;=0),"WeanAlt2","")
&amp;IFERROR(IF(AND((JP$33-JP35                                                                                     )&gt;(JP$33-JQ$33),(JP$33-JP35                                                                                     )&lt;=0),"Join-"    &amp;JP34,""),"")
&amp;IFERROR(IF(AND((JP$33-JP35-INDEX(Sheep!$V$358:$V$365,JP34,1))&gt;(JP$33-JQ$33),(JP$33-JP35-INDEX(Sheep!$V$358:$V$365,JP34,1))&lt;=0),"Scan-"  &amp;JP34,""),"")
&amp;IFERROR(IF(AND((JP$33-JP35-150                                                                            )&gt;(JP$33-JQ$33),(JP$33-JP35-150                                                                             )&lt;=0),"Birth-" &amp;JP34,""),"")
&amp;IFERROR(IF(AND((JP$33-JP35-150-Sheep!$R$351                                           )&gt;(JP$33-JQ$33),(JP$33-JP35-150-Sheep!$R$351                                            )&lt;=0),"Wean-"&amp;JP34,""),"")
&amp;IFERROR(IF(AND((JP$33-JP35-150-Sheep!$R$352                                           )&gt;(JP$33-JQ$33),(JP$33-JP35-150-Sheep!$R$352                                            )&lt;=0),"Alt1-"   &amp;JP34,""),"")
&amp;IFERROR(IF(AND((JP$33-JP35-150-Sheep!$R$353                                           )&gt;(JP$33-JQ$33),(JP$33-JP35-150-Sheep!$R$353                                            )&lt;=0),"Alt2-"   &amp;JP34,""),"")</f>
        <v/>
      </c>
      <c r="JQ36" s="274" t="str">
        <f xml:space="preserve">                    IF(AND((JQ$33                                  -Sheep!$N$248                               )&gt;(JQ$33-JR$33),(JQ$33                                  -Sheep!$N$248                                )&lt;=0),"Born","")
&amp;                   IF(AND((JQ$33-Sheep!$R$351-Sheep!$N$248                                )&gt;(JQ$33-JR$33),(JQ$33-Sheep!$R$351-Sheep!$N$248                                )&lt;=0),"WeanStd","")
&amp;                   IF(AND((JQ$33-Sheep!$R$352-Sheep!$N$248                                )&gt;(JQ$33-JR$33),(JQ$33-Sheep!$R$352-Sheep!$N$248                                )&lt;=0),"WeanAlt1","")
&amp;                   IF(AND((JQ$33-Sheep!$R$353-Sheep!$N$248                                )&gt;(JQ$33-JR$33),(JQ$33-Sheep!$R$353-Sheep!$N$248                                )&lt;=0),"WeanAlt2","")
&amp;IFERROR(IF(AND((JQ$33-JQ35                                                                                     )&gt;(JQ$33-JR$33),(JQ$33-JQ35                                                                                     )&lt;=0),"Join-"    &amp;JQ34,""),"")
&amp;IFERROR(IF(AND((JQ$33-JQ35-INDEX(Sheep!$V$358:$V$365,JQ34,1))&gt;(JQ$33-JR$33),(JQ$33-JQ35-INDEX(Sheep!$V$358:$V$365,JQ34,1))&lt;=0),"Scan-"  &amp;JQ34,""),"")
&amp;IFERROR(IF(AND((JQ$33-JQ35-150                                                                            )&gt;(JQ$33-JR$33),(JQ$33-JQ35-150                                                                             )&lt;=0),"Birth-" &amp;JQ34,""),"")
&amp;IFERROR(IF(AND((JQ$33-JQ35-150-Sheep!$R$351                                           )&gt;(JQ$33-JR$33),(JQ$33-JQ35-150-Sheep!$R$351                                            )&lt;=0),"Wean-"&amp;JQ34,""),"")
&amp;IFERROR(IF(AND((JQ$33-JQ35-150-Sheep!$R$352                                           )&gt;(JQ$33-JR$33),(JQ$33-JQ35-150-Sheep!$R$352                                            )&lt;=0),"Alt1-"   &amp;JQ34,""),"")
&amp;IFERROR(IF(AND((JQ$33-JQ35-150-Sheep!$R$353                                           )&gt;(JQ$33-JR$33),(JQ$33-JQ35-150-Sheep!$R$353                                            )&lt;=0),"Alt2-"   &amp;JQ34,""),"")</f>
        <v/>
      </c>
      <c r="JR36" s="274" t="str">
        <f xml:space="preserve">                    IF(AND((JR$33                                  -Sheep!$N$248                               )&gt;(JR$33-JS$33),(JR$33                                  -Sheep!$N$248                                )&lt;=0),"Born","")
&amp;                   IF(AND((JR$33-Sheep!$R$351-Sheep!$N$248                                )&gt;(JR$33-JS$33),(JR$33-Sheep!$R$351-Sheep!$N$248                                )&lt;=0),"WeanStd","")
&amp;                   IF(AND((JR$33-Sheep!$R$352-Sheep!$N$248                                )&gt;(JR$33-JS$33),(JR$33-Sheep!$R$352-Sheep!$N$248                                )&lt;=0),"WeanAlt1","")
&amp;                   IF(AND((JR$33-Sheep!$R$353-Sheep!$N$248                                )&gt;(JR$33-JS$33),(JR$33-Sheep!$R$353-Sheep!$N$248                                )&lt;=0),"WeanAlt2","")
&amp;IFERROR(IF(AND((JR$33-JR35                                                                                     )&gt;(JR$33-JS$33),(JR$33-JR35                                                                                     )&lt;=0),"Join-"    &amp;JR34,""),"")
&amp;IFERROR(IF(AND((JR$33-JR35-INDEX(Sheep!$V$358:$V$365,JR34,1))&gt;(JR$33-JS$33),(JR$33-JR35-INDEX(Sheep!$V$358:$V$365,JR34,1))&lt;=0),"Scan-"  &amp;JR34,""),"")
&amp;IFERROR(IF(AND((JR$33-JR35-150                                                                            )&gt;(JR$33-JS$33),(JR$33-JR35-150                                                                             )&lt;=0),"Birth-" &amp;JR34,""),"")
&amp;IFERROR(IF(AND((JR$33-JR35-150-Sheep!$R$351                                           )&gt;(JR$33-JS$33),(JR$33-JR35-150-Sheep!$R$351                                            )&lt;=0),"Wean-"&amp;JR34,""),"")
&amp;IFERROR(IF(AND((JR$33-JR35-150-Sheep!$R$352                                           )&gt;(JR$33-JS$33),(JR$33-JR35-150-Sheep!$R$352                                            )&lt;=0),"Alt1-"   &amp;JR34,""),"")
&amp;IFERROR(IF(AND((JR$33-JR35-150-Sheep!$R$353                                           )&gt;(JR$33-JS$33),(JR$33-JR35-150-Sheep!$R$353                                            )&lt;=0),"Alt2-"   &amp;JR34,""),"")</f>
        <v>Scan-5</v>
      </c>
      <c r="JS36" s="274" t="str">
        <f xml:space="preserve">                    IF(AND((JS$33                                  -Sheep!$N$248                               )&gt;(JS$33-JT$33),(JS$33                                  -Sheep!$N$248                                )&lt;=0),"Born","")
&amp;                   IF(AND((JS$33-Sheep!$R$351-Sheep!$N$248                                )&gt;(JS$33-JT$33),(JS$33-Sheep!$R$351-Sheep!$N$248                                )&lt;=0),"WeanStd","")
&amp;                   IF(AND((JS$33-Sheep!$R$352-Sheep!$N$248                                )&gt;(JS$33-JT$33),(JS$33-Sheep!$R$352-Sheep!$N$248                                )&lt;=0),"WeanAlt1","")
&amp;                   IF(AND((JS$33-Sheep!$R$353-Sheep!$N$248                                )&gt;(JS$33-JT$33),(JS$33-Sheep!$R$353-Sheep!$N$248                                )&lt;=0),"WeanAlt2","")
&amp;IFERROR(IF(AND((JS$33-JS35                                                                                     )&gt;(JS$33-JT$33),(JS$33-JS35                                                                                     )&lt;=0),"Join-"    &amp;JS34,""),"")
&amp;IFERROR(IF(AND((JS$33-JS35-INDEX(Sheep!$V$358:$V$365,JS34,1))&gt;(JS$33-JT$33),(JS$33-JS35-INDEX(Sheep!$V$358:$V$365,JS34,1))&lt;=0),"Scan-"  &amp;JS34,""),"")
&amp;IFERROR(IF(AND((JS$33-JS35-150                                                                            )&gt;(JS$33-JT$33),(JS$33-JS35-150                                                                             )&lt;=0),"Birth-" &amp;JS34,""),"")
&amp;IFERROR(IF(AND((JS$33-JS35-150-Sheep!$R$351                                           )&gt;(JS$33-JT$33),(JS$33-JS35-150-Sheep!$R$351                                            )&lt;=0),"Wean-"&amp;JS34,""),"")
&amp;IFERROR(IF(AND((JS$33-JS35-150-Sheep!$R$352                                           )&gt;(JS$33-JT$33),(JS$33-JS35-150-Sheep!$R$352                                            )&lt;=0),"Alt1-"   &amp;JS34,""),"")
&amp;IFERROR(IF(AND((JS$33-JS35-150-Sheep!$R$353                                           )&gt;(JS$33-JT$33),(JS$33-JS35-150-Sheep!$R$353                                            )&lt;=0),"Alt2-"   &amp;JS34,""),"")</f>
        <v/>
      </c>
      <c r="JT36" s="274" t="str">
        <f xml:space="preserve">                    IF(AND((JT$33                                  -Sheep!$N$248                               )&gt;(JT$33-JU$33),(JT$33                                  -Sheep!$N$248                                )&lt;=0),"Born","")
&amp;                   IF(AND((JT$33-Sheep!$R$351-Sheep!$N$248                                )&gt;(JT$33-JU$33),(JT$33-Sheep!$R$351-Sheep!$N$248                                )&lt;=0),"WeanStd","")
&amp;                   IF(AND((JT$33-Sheep!$R$352-Sheep!$N$248                                )&gt;(JT$33-JU$33),(JT$33-Sheep!$R$352-Sheep!$N$248                                )&lt;=0),"WeanAlt1","")
&amp;                   IF(AND((JT$33-Sheep!$R$353-Sheep!$N$248                                )&gt;(JT$33-JU$33),(JT$33-Sheep!$R$353-Sheep!$N$248                                )&lt;=0),"WeanAlt2","")
&amp;IFERROR(IF(AND((JT$33-JT35                                                                                     )&gt;(JT$33-JU$33),(JT$33-JT35                                                                                     )&lt;=0),"Join-"    &amp;JT34,""),"")
&amp;IFERROR(IF(AND((JT$33-JT35-INDEX(Sheep!$V$358:$V$365,JT34,1))&gt;(JT$33-JU$33),(JT$33-JT35-INDEX(Sheep!$V$358:$V$365,JT34,1))&lt;=0),"Scan-"  &amp;JT34,""),"")
&amp;IFERROR(IF(AND((JT$33-JT35-150                                                                            )&gt;(JT$33-JU$33),(JT$33-JT35-150                                                                             )&lt;=0),"Birth-" &amp;JT34,""),"")
&amp;IFERROR(IF(AND((JT$33-JT35-150-Sheep!$R$351                                           )&gt;(JT$33-JU$33),(JT$33-JT35-150-Sheep!$R$351                                            )&lt;=0),"Wean-"&amp;JT34,""),"")
&amp;IFERROR(IF(AND((JT$33-JT35-150-Sheep!$R$352                                           )&gt;(JT$33-JU$33),(JT$33-JT35-150-Sheep!$R$352                                            )&lt;=0),"Alt1-"   &amp;JT34,""),"")
&amp;IFERROR(IF(AND((JT$33-JT35-150-Sheep!$R$353                                           )&gt;(JT$33-JU$33),(JT$33-JT35-150-Sheep!$R$353                                            )&lt;=0),"Alt2-"   &amp;JT34,""),"")</f>
        <v/>
      </c>
      <c r="JU36" s="274" t="str">
        <f xml:space="preserve">                    IF(AND((JU$33                                  -Sheep!$N$248                               )&gt;(JU$33-JV$33),(JU$33                                  -Sheep!$N$248                                )&lt;=0),"Born","")
&amp;                   IF(AND((JU$33-Sheep!$R$351-Sheep!$N$248                                )&gt;(JU$33-JV$33),(JU$33-Sheep!$R$351-Sheep!$N$248                                )&lt;=0),"WeanStd","")
&amp;                   IF(AND((JU$33-Sheep!$R$352-Sheep!$N$248                                )&gt;(JU$33-JV$33),(JU$33-Sheep!$R$352-Sheep!$N$248                                )&lt;=0),"WeanAlt1","")
&amp;                   IF(AND((JU$33-Sheep!$R$353-Sheep!$N$248                                )&gt;(JU$33-JV$33),(JU$33-Sheep!$R$353-Sheep!$N$248                                )&lt;=0),"WeanAlt2","")
&amp;IFERROR(IF(AND((JU$33-JU35                                                                                     )&gt;(JU$33-JV$33),(JU$33-JU35                                                                                     )&lt;=0),"Join-"    &amp;JU34,""),"")
&amp;IFERROR(IF(AND((JU$33-JU35-INDEX(Sheep!$V$358:$V$365,JU34,1))&gt;(JU$33-JV$33),(JU$33-JU35-INDEX(Sheep!$V$358:$V$365,JU34,1))&lt;=0),"Scan-"  &amp;JU34,""),"")
&amp;IFERROR(IF(AND((JU$33-JU35-150                                                                            )&gt;(JU$33-JV$33),(JU$33-JU35-150                                                                             )&lt;=0),"Birth-" &amp;JU34,""),"")
&amp;IFERROR(IF(AND((JU$33-JU35-150-Sheep!$R$351                                           )&gt;(JU$33-JV$33),(JU$33-JU35-150-Sheep!$R$351                                            )&lt;=0),"Wean-"&amp;JU34,""),"")
&amp;IFERROR(IF(AND((JU$33-JU35-150-Sheep!$R$352                                           )&gt;(JU$33-JV$33),(JU$33-JU35-150-Sheep!$R$352                                            )&lt;=0),"Alt1-"   &amp;JU34,""),"")
&amp;IFERROR(IF(AND((JU$33-JU35-150-Sheep!$R$353                                           )&gt;(JU$33-JV$33),(JU$33-JU35-150-Sheep!$R$353                                            )&lt;=0),"Alt2-"   &amp;JU34,""),"")</f>
        <v/>
      </c>
      <c r="JV36" s="274" t="str">
        <f xml:space="preserve">                    IF(AND((JV$33                                  -Sheep!$N$248                               )&gt;(JV$33-JW$33),(JV$33                                  -Sheep!$N$248                                )&lt;=0),"Born","")
&amp;                   IF(AND((JV$33-Sheep!$R$351-Sheep!$N$248                                )&gt;(JV$33-JW$33),(JV$33-Sheep!$R$351-Sheep!$N$248                                )&lt;=0),"WeanStd","")
&amp;                   IF(AND((JV$33-Sheep!$R$352-Sheep!$N$248                                )&gt;(JV$33-JW$33),(JV$33-Sheep!$R$352-Sheep!$N$248                                )&lt;=0),"WeanAlt1","")
&amp;                   IF(AND((JV$33-Sheep!$R$353-Sheep!$N$248                                )&gt;(JV$33-JW$33),(JV$33-Sheep!$R$353-Sheep!$N$248                                )&lt;=0),"WeanAlt2","")
&amp;IFERROR(IF(AND((JV$33-JV35                                                                                     )&gt;(JV$33-JW$33),(JV$33-JV35                                                                                     )&lt;=0),"Join-"    &amp;JV34,""),"")
&amp;IFERROR(IF(AND((JV$33-JV35-INDEX(Sheep!$V$358:$V$365,JV34,1))&gt;(JV$33-JW$33),(JV$33-JV35-INDEX(Sheep!$V$358:$V$365,JV34,1))&lt;=0),"Scan-"  &amp;JV34,""),"")
&amp;IFERROR(IF(AND((JV$33-JV35-150                                                                            )&gt;(JV$33-JW$33),(JV$33-JV35-150                                                                             )&lt;=0),"Birth-" &amp;JV34,""),"")
&amp;IFERROR(IF(AND((JV$33-JV35-150-Sheep!$R$351                                           )&gt;(JV$33-JW$33),(JV$33-JV35-150-Sheep!$R$351                                            )&lt;=0),"Wean-"&amp;JV34,""),"")
&amp;IFERROR(IF(AND((JV$33-JV35-150-Sheep!$R$352                                           )&gt;(JV$33-JW$33),(JV$33-JV35-150-Sheep!$R$352                                            )&lt;=0),"Alt1-"   &amp;JV34,""),"")
&amp;IFERROR(IF(AND((JV$33-JV35-150-Sheep!$R$353                                           )&gt;(JV$33-JW$33),(JV$33-JV35-150-Sheep!$R$353                                            )&lt;=0),"Alt2-"   &amp;JV34,""),"")</f>
        <v/>
      </c>
      <c r="JW36" s="274" t="str">
        <f xml:space="preserve">                    IF(AND((JW$33                                  -Sheep!$N$248                               )&gt;(JW$33-JX$33),(JW$33                                  -Sheep!$N$248                                )&lt;=0),"Born","")
&amp;                   IF(AND((JW$33-Sheep!$R$351-Sheep!$N$248                                )&gt;(JW$33-JX$33),(JW$33-Sheep!$R$351-Sheep!$N$248                                )&lt;=0),"WeanStd","")
&amp;                   IF(AND((JW$33-Sheep!$R$352-Sheep!$N$248                                )&gt;(JW$33-JX$33),(JW$33-Sheep!$R$352-Sheep!$N$248                                )&lt;=0),"WeanAlt1","")
&amp;                   IF(AND((JW$33-Sheep!$R$353-Sheep!$N$248                                )&gt;(JW$33-JX$33),(JW$33-Sheep!$R$353-Sheep!$N$248                                )&lt;=0),"WeanAlt2","")
&amp;IFERROR(IF(AND((JW$33-JW35                                                                                     )&gt;(JW$33-JX$33),(JW$33-JW35                                                                                     )&lt;=0),"Join-"    &amp;JW34,""),"")
&amp;IFERROR(IF(AND((JW$33-JW35-INDEX(Sheep!$V$358:$V$365,JW34,1))&gt;(JW$33-JX$33),(JW$33-JW35-INDEX(Sheep!$V$358:$V$365,JW34,1))&lt;=0),"Scan-"  &amp;JW34,""),"")
&amp;IFERROR(IF(AND((JW$33-JW35-150                                                                            )&gt;(JW$33-JX$33),(JW$33-JW35-150                                                                             )&lt;=0),"Birth-" &amp;JW34,""),"")
&amp;IFERROR(IF(AND((JW$33-JW35-150-Sheep!$R$351                                           )&gt;(JW$33-JX$33),(JW$33-JW35-150-Sheep!$R$351                                            )&lt;=0),"Wean-"&amp;JW34,""),"")
&amp;IFERROR(IF(AND((JW$33-JW35-150-Sheep!$R$352                                           )&gt;(JW$33-JX$33),(JW$33-JW35-150-Sheep!$R$352                                            )&lt;=0),"Alt1-"   &amp;JW34,""),"")
&amp;IFERROR(IF(AND((JW$33-JW35-150-Sheep!$R$353                                           )&gt;(JW$33-JX$33),(JW$33-JW35-150-Sheep!$R$353                                            )&lt;=0),"Alt2-"   &amp;JW34,""),"")</f>
        <v/>
      </c>
      <c r="JX36" s="274" t="str">
        <f xml:space="preserve">                    IF(AND((JX$33                                  -Sheep!$N$248                               )&gt;(JX$33-JY$33),(JX$33                                  -Sheep!$N$248                                )&lt;=0),"Born","")
&amp;                   IF(AND((JX$33-Sheep!$R$351-Sheep!$N$248                                )&gt;(JX$33-JY$33),(JX$33-Sheep!$R$351-Sheep!$N$248                                )&lt;=0),"WeanStd","")
&amp;                   IF(AND((JX$33-Sheep!$R$352-Sheep!$N$248                                )&gt;(JX$33-JY$33),(JX$33-Sheep!$R$352-Sheep!$N$248                                )&lt;=0),"WeanAlt1","")
&amp;                   IF(AND((JX$33-Sheep!$R$353-Sheep!$N$248                                )&gt;(JX$33-JY$33),(JX$33-Sheep!$R$353-Sheep!$N$248                                )&lt;=0),"WeanAlt2","")
&amp;IFERROR(IF(AND((JX$33-JX35                                                                                     )&gt;(JX$33-JY$33),(JX$33-JX35                                                                                     )&lt;=0),"Join-"    &amp;JX34,""),"")
&amp;IFERROR(IF(AND((JX$33-JX35-INDEX(Sheep!$V$358:$V$365,JX34,1))&gt;(JX$33-JY$33),(JX$33-JX35-INDEX(Sheep!$V$358:$V$365,JX34,1))&lt;=0),"Scan-"  &amp;JX34,""),"")
&amp;IFERROR(IF(AND((JX$33-JX35-150                                                                            )&gt;(JX$33-JY$33),(JX$33-JX35-150                                                                             )&lt;=0),"Birth-" &amp;JX34,""),"")
&amp;IFERROR(IF(AND((JX$33-JX35-150-Sheep!$R$351                                           )&gt;(JX$33-JY$33),(JX$33-JX35-150-Sheep!$R$351                                            )&lt;=0),"Wean-"&amp;JX34,""),"")
&amp;IFERROR(IF(AND((JX$33-JX35-150-Sheep!$R$352                                           )&gt;(JX$33-JY$33),(JX$33-JX35-150-Sheep!$R$352                                            )&lt;=0),"Alt1-"   &amp;JX34,""),"")
&amp;IFERROR(IF(AND((JX$33-JX35-150-Sheep!$R$353                                           )&gt;(JX$33-JY$33),(JX$33-JX35-150-Sheep!$R$353                                            )&lt;=0),"Alt2-"   &amp;JX34,""),"")</f>
        <v/>
      </c>
      <c r="JY36" s="274" t="str">
        <f xml:space="preserve">                    IF(AND((JY$33                                  -Sheep!$N$248                               )&gt;(JY$33-JZ$33),(JY$33                                  -Sheep!$N$248                                )&lt;=0),"Born","")
&amp;                   IF(AND((JY$33-Sheep!$R$351-Sheep!$N$248                                )&gt;(JY$33-JZ$33),(JY$33-Sheep!$R$351-Sheep!$N$248                                )&lt;=0),"WeanStd","")
&amp;                   IF(AND((JY$33-Sheep!$R$352-Sheep!$N$248                                )&gt;(JY$33-JZ$33),(JY$33-Sheep!$R$352-Sheep!$N$248                                )&lt;=0),"WeanAlt1","")
&amp;                   IF(AND((JY$33-Sheep!$R$353-Sheep!$N$248                                )&gt;(JY$33-JZ$33),(JY$33-Sheep!$R$353-Sheep!$N$248                                )&lt;=0),"WeanAlt2","")
&amp;IFERROR(IF(AND((JY$33-JY35                                                                                     )&gt;(JY$33-JZ$33),(JY$33-JY35                                                                                     )&lt;=0),"Join-"    &amp;JY34,""),"")
&amp;IFERROR(IF(AND((JY$33-JY35-INDEX(Sheep!$V$358:$V$365,JY34,1))&gt;(JY$33-JZ$33),(JY$33-JY35-INDEX(Sheep!$V$358:$V$365,JY34,1))&lt;=0),"Scan-"  &amp;JY34,""),"")
&amp;IFERROR(IF(AND((JY$33-JY35-150                                                                            )&gt;(JY$33-JZ$33),(JY$33-JY35-150                                                                             )&lt;=0),"Birth-" &amp;JY34,""),"")
&amp;IFERROR(IF(AND((JY$33-JY35-150-Sheep!$R$351                                           )&gt;(JY$33-JZ$33),(JY$33-JY35-150-Sheep!$R$351                                            )&lt;=0),"Wean-"&amp;JY34,""),"")
&amp;IFERROR(IF(AND((JY$33-JY35-150-Sheep!$R$352                                           )&gt;(JY$33-JZ$33),(JY$33-JY35-150-Sheep!$R$352                                            )&lt;=0),"Alt1-"   &amp;JY34,""),"")
&amp;IFERROR(IF(AND((JY$33-JY35-150-Sheep!$R$353                                           )&gt;(JY$33-JZ$33),(JY$33-JY35-150-Sheep!$R$353                                            )&lt;=0),"Alt2-"   &amp;JY34,""),"")</f>
        <v/>
      </c>
      <c r="JZ36" s="274" t="str">
        <f xml:space="preserve">                    IF(AND((JZ$33                                  -Sheep!$N$248                               )&gt;(JZ$33-KA$33),(JZ$33                                  -Sheep!$N$248                                )&lt;=0),"Born","")
&amp;                   IF(AND((JZ$33-Sheep!$R$351-Sheep!$N$248                                )&gt;(JZ$33-KA$33),(JZ$33-Sheep!$R$351-Sheep!$N$248                                )&lt;=0),"WeanStd","")
&amp;                   IF(AND((JZ$33-Sheep!$R$352-Sheep!$N$248                                )&gt;(JZ$33-KA$33),(JZ$33-Sheep!$R$352-Sheep!$N$248                                )&lt;=0),"WeanAlt1","")
&amp;                   IF(AND((JZ$33-Sheep!$R$353-Sheep!$N$248                                )&gt;(JZ$33-KA$33),(JZ$33-Sheep!$R$353-Sheep!$N$248                                )&lt;=0),"WeanAlt2","")
&amp;IFERROR(IF(AND((JZ$33-JZ35                                                                                     )&gt;(JZ$33-KA$33),(JZ$33-JZ35                                                                                     )&lt;=0),"Join-"    &amp;JZ34,""),"")
&amp;IFERROR(IF(AND((JZ$33-JZ35-INDEX(Sheep!$V$358:$V$365,JZ34,1))&gt;(JZ$33-KA$33),(JZ$33-JZ35-INDEX(Sheep!$V$358:$V$365,JZ34,1))&lt;=0),"Scan-"  &amp;JZ34,""),"")
&amp;IFERROR(IF(AND((JZ$33-JZ35-150                                                                            )&gt;(JZ$33-KA$33),(JZ$33-JZ35-150                                                                             )&lt;=0),"Birth-" &amp;JZ34,""),"")
&amp;IFERROR(IF(AND((JZ$33-JZ35-150-Sheep!$R$351                                           )&gt;(JZ$33-KA$33),(JZ$33-JZ35-150-Sheep!$R$351                                            )&lt;=0),"Wean-"&amp;JZ34,""),"")
&amp;IFERROR(IF(AND((JZ$33-JZ35-150-Sheep!$R$352                                           )&gt;(JZ$33-KA$33),(JZ$33-JZ35-150-Sheep!$R$352                                            )&lt;=0),"Alt1-"   &amp;JZ34,""),"")
&amp;IFERROR(IF(AND((JZ$33-JZ35-150-Sheep!$R$353                                           )&gt;(JZ$33-KA$33),(JZ$33-JZ35-150-Sheep!$R$353                                            )&lt;=0),"Alt2-"   &amp;JZ34,""),"")</f>
        <v/>
      </c>
      <c r="KA36" s="274" t="str">
        <f xml:space="preserve">                    IF(AND((KA$33                                  -Sheep!$N$248                               )&gt;(KA$33-KB$33),(KA$33                                  -Sheep!$N$248                                )&lt;=0),"Born","")
&amp;                   IF(AND((KA$33-Sheep!$R$351-Sheep!$N$248                                )&gt;(KA$33-KB$33),(KA$33-Sheep!$R$351-Sheep!$N$248                                )&lt;=0),"WeanStd","")
&amp;                   IF(AND((KA$33-Sheep!$R$352-Sheep!$N$248                                )&gt;(KA$33-KB$33),(KA$33-Sheep!$R$352-Sheep!$N$248                                )&lt;=0),"WeanAlt1","")
&amp;                   IF(AND((KA$33-Sheep!$R$353-Sheep!$N$248                                )&gt;(KA$33-KB$33),(KA$33-Sheep!$R$353-Sheep!$N$248                                )&lt;=0),"WeanAlt2","")
&amp;IFERROR(IF(AND((KA$33-KA35                                                                                     )&gt;(KA$33-KB$33),(KA$33-KA35                                                                                     )&lt;=0),"Join-"    &amp;KA34,""),"")
&amp;IFERROR(IF(AND((KA$33-KA35-INDEX(Sheep!$V$358:$V$365,KA34,1))&gt;(KA$33-KB$33),(KA$33-KA35-INDEX(Sheep!$V$358:$V$365,KA34,1))&lt;=0),"Scan-"  &amp;KA34,""),"")
&amp;IFERROR(IF(AND((KA$33-KA35-150                                                                            )&gt;(KA$33-KB$33),(KA$33-KA35-150                                                                             )&lt;=0),"Birth-" &amp;KA34,""),"")
&amp;IFERROR(IF(AND((KA$33-KA35-150-Sheep!$R$351                                           )&gt;(KA$33-KB$33),(KA$33-KA35-150-Sheep!$R$351                                            )&lt;=0),"Wean-"&amp;KA34,""),"")
&amp;IFERROR(IF(AND((KA$33-KA35-150-Sheep!$R$352                                           )&gt;(KA$33-KB$33),(KA$33-KA35-150-Sheep!$R$352                                            )&lt;=0),"Alt1-"   &amp;KA34,""),"")
&amp;IFERROR(IF(AND((KA$33-KA35-150-Sheep!$R$353                                           )&gt;(KA$33-KB$33),(KA$33-KA35-150-Sheep!$R$353                                            )&lt;=0),"Alt2-"   &amp;KA34,""),"")</f>
        <v/>
      </c>
      <c r="KB36" s="274" t="str">
        <f xml:space="preserve">                    IF(AND((KB$33                                  -Sheep!$N$248                               )&gt;(KB$33-KC$33),(KB$33                                  -Sheep!$N$248                                )&lt;=0),"Born","")
&amp;                   IF(AND((KB$33-Sheep!$R$351-Sheep!$N$248                                )&gt;(KB$33-KC$33),(KB$33-Sheep!$R$351-Sheep!$N$248                                )&lt;=0),"WeanStd","")
&amp;                   IF(AND((KB$33-Sheep!$R$352-Sheep!$N$248                                )&gt;(KB$33-KC$33),(KB$33-Sheep!$R$352-Sheep!$N$248                                )&lt;=0),"WeanAlt1","")
&amp;                   IF(AND((KB$33-Sheep!$R$353-Sheep!$N$248                                )&gt;(KB$33-KC$33),(KB$33-Sheep!$R$353-Sheep!$N$248                                )&lt;=0),"WeanAlt2","")
&amp;IFERROR(IF(AND((KB$33-KB35                                                                                     )&gt;(KB$33-KC$33),(KB$33-KB35                                                                                     )&lt;=0),"Join-"    &amp;KB34,""),"")
&amp;IFERROR(IF(AND((KB$33-KB35-INDEX(Sheep!$V$358:$V$365,KB34,1))&gt;(KB$33-KC$33),(KB$33-KB35-INDEX(Sheep!$V$358:$V$365,KB34,1))&lt;=0),"Scan-"  &amp;KB34,""),"")
&amp;IFERROR(IF(AND((KB$33-KB35-150                                                                            )&gt;(KB$33-KC$33),(KB$33-KB35-150                                                                             )&lt;=0),"Birth-" &amp;KB34,""),"")
&amp;IFERROR(IF(AND((KB$33-KB35-150-Sheep!$R$351                                           )&gt;(KB$33-KC$33),(KB$33-KB35-150-Sheep!$R$351                                            )&lt;=0),"Wean-"&amp;KB34,""),"")
&amp;IFERROR(IF(AND((KB$33-KB35-150-Sheep!$R$352                                           )&gt;(KB$33-KC$33),(KB$33-KB35-150-Sheep!$R$352                                            )&lt;=0),"Alt1-"   &amp;KB34,""),"")
&amp;IFERROR(IF(AND((KB$33-KB35-150-Sheep!$R$353                                           )&gt;(KB$33-KC$33),(KB$33-KB35-150-Sheep!$R$353                                            )&lt;=0),"Alt2-"   &amp;KB34,""),"")</f>
        <v/>
      </c>
      <c r="KC36" s="274" t="str">
        <f xml:space="preserve">                    IF(AND((KC$33                                  -Sheep!$N$248                               )&gt;(KC$33-KD$33),(KC$33                                  -Sheep!$N$248                                )&lt;=0),"Born","")
&amp;                   IF(AND((KC$33-Sheep!$R$351-Sheep!$N$248                                )&gt;(KC$33-KD$33),(KC$33-Sheep!$R$351-Sheep!$N$248                                )&lt;=0),"WeanStd","")
&amp;                   IF(AND((KC$33-Sheep!$R$352-Sheep!$N$248                                )&gt;(KC$33-KD$33),(KC$33-Sheep!$R$352-Sheep!$N$248                                )&lt;=0),"WeanAlt1","")
&amp;                   IF(AND((KC$33-Sheep!$R$353-Sheep!$N$248                                )&gt;(KC$33-KD$33),(KC$33-Sheep!$R$353-Sheep!$N$248                                )&lt;=0),"WeanAlt2","")
&amp;IFERROR(IF(AND((KC$33-KC35                                                                                     )&gt;(KC$33-KD$33),(KC$33-KC35                                                                                     )&lt;=0),"Join-"    &amp;KC34,""),"")
&amp;IFERROR(IF(AND((KC$33-KC35-INDEX(Sheep!$V$358:$V$365,KC34,1))&gt;(KC$33-KD$33),(KC$33-KC35-INDEX(Sheep!$V$358:$V$365,KC34,1))&lt;=0),"Scan-"  &amp;KC34,""),"")
&amp;IFERROR(IF(AND((KC$33-KC35-150                                                                            )&gt;(KC$33-KD$33),(KC$33-KC35-150                                                                             )&lt;=0),"Birth-" &amp;KC34,""),"")
&amp;IFERROR(IF(AND((KC$33-KC35-150-Sheep!$R$351                                           )&gt;(KC$33-KD$33),(KC$33-KC35-150-Sheep!$R$351                                            )&lt;=0),"Wean-"&amp;KC34,""),"")
&amp;IFERROR(IF(AND((KC$33-KC35-150-Sheep!$R$352                                           )&gt;(KC$33-KD$33),(KC$33-KC35-150-Sheep!$R$352                                            )&lt;=0),"Alt1-"   &amp;KC34,""),"")
&amp;IFERROR(IF(AND((KC$33-KC35-150-Sheep!$R$353                                           )&gt;(KC$33-KD$33),(KC$33-KC35-150-Sheep!$R$353                                            )&lt;=0),"Alt2-"   &amp;KC34,""),"")</f>
        <v/>
      </c>
      <c r="KD36" s="274" t="str">
        <f xml:space="preserve">                    IF(AND((KD$33                                  -Sheep!$N$248                               )&gt;(KD$33-KE$33),(KD$33                                  -Sheep!$N$248                                )&lt;=0),"Born","")
&amp;                   IF(AND((KD$33-Sheep!$R$351-Sheep!$N$248                                )&gt;(KD$33-KE$33),(KD$33-Sheep!$R$351-Sheep!$N$248                                )&lt;=0),"WeanStd","")
&amp;                   IF(AND((KD$33-Sheep!$R$352-Sheep!$N$248                                )&gt;(KD$33-KE$33),(KD$33-Sheep!$R$352-Sheep!$N$248                                )&lt;=0),"WeanAlt1","")
&amp;                   IF(AND((KD$33-Sheep!$R$353-Sheep!$N$248                                )&gt;(KD$33-KE$33),(KD$33-Sheep!$R$353-Sheep!$N$248                                )&lt;=0),"WeanAlt2","")
&amp;IFERROR(IF(AND((KD$33-KD35                                                                                     )&gt;(KD$33-KE$33),(KD$33-KD35                                                                                     )&lt;=0),"Join-"    &amp;KD34,""),"")
&amp;IFERROR(IF(AND((KD$33-KD35-INDEX(Sheep!$V$358:$V$365,KD34,1))&gt;(KD$33-KE$33),(KD$33-KD35-INDEX(Sheep!$V$358:$V$365,KD34,1))&lt;=0),"Scan-"  &amp;KD34,""),"")
&amp;IFERROR(IF(AND((KD$33-KD35-150                                                                            )&gt;(KD$33-KE$33),(KD$33-KD35-150                                                                             )&lt;=0),"Birth-" &amp;KD34,""),"")
&amp;IFERROR(IF(AND((KD$33-KD35-150-Sheep!$R$351                                           )&gt;(KD$33-KE$33),(KD$33-KD35-150-Sheep!$R$351                                            )&lt;=0),"Wean-"&amp;KD34,""),"")
&amp;IFERROR(IF(AND((KD$33-KD35-150-Sheep!$R$352                                           )&gt;(KD$33-KE$33),(KD$33-KD35-150-Sheep!$R$352                                            )&lt;=0),"Alt1-"   &amp;KD34,""),"")
&amp;IFERROR(IF(AND((KD$33-KD35-150-Sheep!$R$353                                           )&gt;(KD$33-KE$33),(KD$33-KD35-150-Sheep!$R$353                                            )&lt;=0),"Alt2-"   &amp;KD34,""),"")</f>
        <v>Birth-5</v>
      </c>
      <c r="KE36" s="274" t="str">
        <f xml:space="preserve">                    IF(AND((KE$33                                  -Sheep!$N$248                               )&gt;(KE$33-KF$33),(KE$33                                  -Sheep!$N$248                                )&lt;=0),"Born","")
&amp;                   IF(AND((KE$33-Sheep!$R$351-Sheep!$N$248                                )&gt;(KE$33-KF$33),(KE$33-Sheep!$R$351-Sheep!$N$248                                )&lt;=0),"WeanStd","")
&amp;                   IF(AND((KE$33-Sheep!$R$352-Sheep!$N$248                                )&gt;(KE$33-KF$33),(KE$33-Sheep!$R$352-Sheep!$N$248                                )&lt;=0),"WeanAlt1","")
&amp;                   IF(AND((KE$33-Sheep!$R$353-Sheep!$N$248                                )&gt;(KE$33-KF$33),(KE$33-Sheep!$R$353-Sheep!$N$248                                )&lt;=0),"WeanAlt2","")
&amp;IFERROR(IF(AND((KE$33-KE35                                                                                     )&gt;(KE$33-KF$33),(KE$33-KE35                                                                                     )&lt;=0),"Join-"    &amp;KE34,""),"")
&amp;IFERROR(IF(AND((KE$33-KE35-INDEX(Sheep!$V$358:$V$365,KE34,1))&gt;(KE$33-KF$33),(KE$33-KE35-INDEX(Sheep!$V$358:$V$365,KE34,1))&lt;=0),"Scan-"  &amp;KE34,""),"")
&amp;IFERROR(IF(AND((KE$33-KE35-150                                                                            )&gt;(KE$33-KF$33),(KE$33-KE35-150                                                                             )&lt;=0),"Birth-" &amp;KE34,""),"")
&amp;IFERROR(IF(AND((KE$33-KE35-150-Sheep!$R$351                                           )&gt;(KE$33-KF$33),(KE$33-KE35-150-Sheep!$R$351                                            )&lt;=0),"Wean-"&amp;KE34,""),"")
&amp;IFERROR(IF(AND((KE$33-KE35-150-Sheep!$R$352                                           )&gt;(KE$33-KF$33),(KE$33-KE35-150-Sheep!$R$352                                            )&lt;=0),"Alt1-"   &amp;KE34,""),"")
&amp;IFERROR(IF(AND((KE$33-KE35-150-Sheep!$R$353                                           )&gt;(KE$33-KF$33),(KE$33-KE35-150-Sheep!$R$353                                            )&lt;=0),"Alt2-"   &amp;KE34,""),"")</f>
        <v/>
      </c>
      <c r="KF36" s="274" t="str">
        <f xml:space="preserve">                    IF(AND((KF$33                                  -Sheep!$N$248                               )&gt;(KF$33-KG$33),(KF$33                                  -Sheep!$N$248                                )&lt;=0),"Born","")
&amp;                   IF(AND((KF$33-Sheep!$R$351-Sheep!$N$248                                )&gt;(KF$33-KG$33),(KF$33-Sheep!$R$351-Sheep!$N$248                                )&lt;=0),"WeanStd","")
&amp;                   IF(AND((KF$33-Sheep!$R$352-Sheep!$N$248                                )&gt;(KF$33-KG$33),(KF$33-Sheep!$R$352-Sheep!$N$248                                )&lt;=0),"WeanAlt1","")
&amp;                   IF(AND((KF$33-Sheep!$R$353-Sheep!$N$248                                )&gt;(KF$33-KG$33),(KF$33-Sheep!$R$353-Sheep!$N$248                                )&lt;=0),"WeanAlt2","")
&amp;IFERROR(IF(AND((KF$33-KF35                                                                                     )&gt;(KF$33-KG$33),(KF$33-KF35                                                                                     )&lt;=0),"Join-"    &amp;KF34,""),"")
&amp;IFERROR(IF(AND((KF$33-KF35-INDEX(Sheep!$V$358:$V$365,KF34,1))&gt;(KF$33-KG$33),(KF$33-KF35-INDEX(Sheep!$V$358:$V$365,KF34,1))&lt;=0),"Scan-"  &amp;KF34,""),"")
&amp;IFERROR(IF(AND((KF$33-KF35-150                                                                            )&gt;(KF$33-KG$33),(KF$33-KF35-150                                                                             )&lt;=0),"Birth-" &amp;KF34,""),"")
&amp;IFERROR(IF(AND((KF$33-KF35-150-Sheep!$R$351                                           )&gt;(KF$33-KG$33),(KF$33-KF35-150-Sheep!$R$351                                            )&lt;=0),"Wean-"&amp;KF34,""),"")
&amp;IFERROR(IF(AND((KF$33-KF35-150-Sheep!$R$352                                           )&gt;(KF$33-KG$33),(KF$33-KF35-150-Sheep!$R$352                                            )&lt;=0),"Alt1-"   &amp;KF34,""),"")
&amp;IFERROR(IF(AND((KF$33-KF35-150-Sheep!$R$353                                           )&gt;(KF$33-KG$33),(KF$33-KF35-150-Sheep!$R$353                                            )&lt;=0),"Alt2-"   &amp;KF34,""),"")</f>
        <v/>
      </c>
      <c r="KG36" s="274" t="str">
        <f xml:space="preserve">                    IF(AND((KG$33                                  -Sheep!$N$248                               )&gt;(KG$33-KH$33),(KG$33                                  -Sheep!$N$248                                )&lt;=0),"Born","")
&amp;                   IF(AND((KG$33-Sheep!$R$351-Sheep!$N$248                                )&gt;(KG$33-KH$33),(KG$33-Sheep!$R$351-Sheep!$N$248                                )&lt;=0),"WeanStd","")
&amp;                   IF(AND((KG$33-Sheep!$R$352-Sheep!$N$248                                )&gt;(KG$33-KH$33),(KG$33-Sheep!$R$352-Sheep!$N$248                                )&lt;=0),"WeanAlt1","")
&amp;                   IF(AND((KG$33-Sheep!$R$353-Sheep!$N$248                                )&gt;(KG$33-KH$33),(KG$33-Sheep!$R$353-Sheep!$N$248                                )&lt;=0),"WeanAlt2","")
&amp;IFERROR(IF(AND((KG$33-KG35                                                                                     )&gt;(KG$33-KH$33),(KG$33-KG35                                                                                     )&lt;=0),"Join-"    &amp;KG34,""),"")
&amp;IFERROR(IF(AND((KG$33-KG35-INDEX(Sheep!$V$358:$V$365,KG34,1))&gt;(KG$33-KH$33),(KG$33-KG35-INDEX(Sheep!$V$358:$V$365,KG34,1))&lt;=0),"Scan-"  &amp;KG34,""),"")
&amp;IFERROR(IF(AND((KG$33-KG35-150                                                                            )&gt;(KG$33-KH$33),(KG$33-KG35-150                                                                             )&lt;=0),"Birth-" &amp;KG34,""),"")
&amp;IFERROR(IF(AND((KG$33-KG35-150-Sheep!$R$351                                           )&gt;(KG$33-KH$33),(KG$33-KG35-150-Sheep!$R$351                                            )&lt;=0),"Wean-"&amp;KG34,""),"")
&amp;IFERROR(IF(AND((KG$33-KG35-150-Sheep!$R$352                                           )&gt;(KG$33-KH$33),(KG$33-KG35-150-Sheep!$R$352                                            )&lt;=0),"Alt1-"   &amp;KG34,""),"")
&amp;IFERROR(IF(AND((KG$33-KG35-150-Sheep!$R$353                                           )&gt;(KG$33-KH$33),(KG$33-KG35-150-Sheep!$R$353                                            )&lt;=0),"Alt2-"   &amp;KG34,""),"")</f>
        <v/>
      </c>
      <c r="KH36" s="274" t="str">
        <f xml:space="preserve">                    IF(AND((KH$33                                  -Sheep!$N$248                               )&gt;(KH$33-KI$33),(KH$33                                  -Sheep!$N$248                                )&lt;=0),"Born","")
&amp;                   IF(AND((KH$33-Sheep!$R$351-Sheep!$N$248                                )&gt;(KH$33-KI$33),(KH$33-Sheep!$R$351-Sheep!$N$248                                )&lt;=0),"WeanStd","")
&amp;                   IF(AND((KH$33-Sheep!$R$352-Sheep!$N$248                                )&gt;(KH$33-KI$33),(KH$33-Sheep!$R$352-Sheep!$N$248                                )&lt;=0),"WeanAlt1","")
&amp;                   IF(AND((KH$33-Sheep!$R$353-Sheep!$N$248                                )&gt;(KH$33-KI$33),(KH$33-Sheep!$R$353-Sheep!$N$248                                )&lt;=0),"WeanAlt2","")
&amp;IFERROR(IF(AND((KH$33-KH35                                                                                     )&gt;(KH$33-KI$33),(KH$33-KH35                                                                                     )&lt;=0),"Join-"    &amp;KH34,""),"")
&amp;IFERROR(IF(AND((KH$33-KH35-INDEX(Sheep!$V$358:$V$365,KH34,1))&gt;(KH$33-KI$33),(KH$33-KH35-INDEX(Sheep!$V$358:$V$365,KH34,1))&lt;=0),"Scan-"  &amp;KH34,""),"")
&amp;IFERROR(IF(AND((KH$33-KH35-150                                                                            )&gt;(KH$33-KI$33),(KH$33-KH35-150                                                                             )&lt;=0),"Birth-" &amp;KH34,""),"")
&amp;IFERROR(IF(AND((KH$33-KH35-150-Sheep!$R$351                                           )&gt;(KH$33-KI$33),(KH$33-KH35-150-Sheep!$R$351                                            )&lt;=0),"Wean-"&amp;KH34,""),"")
&amp;IFERROR(IF(AND((KH$33-KH35-150-Sheep!$R$352                                           )&gt;(KH$33-KI$33),(KH$33-KH35-150-Sheep!$R$352                                            )&lt;=0),"Alt1-"   &amp;KH34,""),"")
&amp;IFERROR(IF(AND((KH$33-KH35-150-Sheep!$R$353                                           )&gt;(KH$33-KI$33),(KH$33-KH35-150-Sheep!$R$353                                            )&lt;=0),"Alt2-"   &amp;KH34,""),"")</f>
        <v/>
      </c>
      <c r="KI36" s="274" t="str">
        <f xml:space="preserve">                    IF(AND((KI$33                                  -Sheep!$N$248                               )&gt;(KI$33-KJ$33),(KI$33                                  -Sheep!$N$248                                )&lt;=0),"Born","")
&amp;                   IF(AND((KI$33-Sheep!$R$351-Sheep!$N$248                                )&gt;(KI$33-KJ$33),(KI$33-Sheep!$R$351-Sheep!$N$248                                )&lt;=0),"WeanStd","")
&amp;                   IF(AND((KI$33-Sheep!$R$352-Sheep!$N$248                                )&gt;(KI$33-KJ$33),(KI$33-Sheep!$R$352-Sheep!$N$248                                )&lt;=0),"WeanAlt1","")
&amp;                   IF(AND((KI$33-Sheep!$R$353-Sheep!$N$248                                )&gt;(KI$33-KJ$33),(KI$33-Sheep!$R$353-Sheep!$N$248                                )&lt;=0),"WeanAlt2","")
&amp;IFERROR(IF(AND((KI$33-KI35                                                                                     )&gt;(KI$33-KJ$33),(KI$33-KI35                                                                                     )&lt;=0),"Join-"    &amp;KI34,""),"")
&amp;IFERROR(IF(AND((KI$33-KI35-INDEX(Sheep!$V$358:$V$365,KI34,1))&gt;(KI$33-KJ$33),(KI$33-KI35-INDEX(Sheep!$V$358:$V$365,KI34,1))&lt;=0),"Scan-"  &amp;KI34,""),"")
&amp;IFERROR(IF(AND((KI$33-KI35-150                                                                            )&gt;(KI$33-KJ$33),(KI$33-KI35-150                                                                             )&lt;=0),"Birth-" &amp;KI34,""),"")
&amp;IFERROR(IF(AND((KI$33-KI35-150-Sheep!$R$351                                           )&gt;(KI$33-KJ$33),(KI$33-KI35-150-Sheep!$R$351                                            )&lt;=0),"Wean-"&amp;KI34,""),"")
&amp;IFERROR(IF(AND((KI$33-KI35-150-Sheep!$R$352                                           )&gt;(KI$33-KJ$33),(KI$33-KI35-150-Sheep!$R$352                                            )&lt;=0),"Alt1-"   &amp;KI34,""),"")
&amp;IFERROR(IF(AND((KI$33-KI35-150-Sheep!$R$353                                           )&gt;(KI$33-KJ$33),(KI$33-KI35-150-Sheep!$R$353                                            )&lt;=0),"Alt2-"   &amp;KI34,""),"")</f>
        <v/>
      </c>
      <c r="KJ36" s="274" t="str">
        <f xml:space="preserve">                    IF(AND((KJ$33                                  -Sheep!$N$248                               )&gt;(KJ$33-KK$33),(KJ$33                                  -Sheep!$N$248                                )&lt;=0),"Born","")
&amp;                   IF(AND((KJ$33-Sheep!$R$351-Sheep!$N$248                                )&gt;(KJ$33-KK$33),(KJ$33-Sheep!$R$351-Sheep!$N$248                                )&lt;=0),"WeanStd","")
&amp;                   IF(AND((KJ$33-Sheep!$R$352-Sheep!$N$248                                )&gt;(KJ$33-KK$33),(KJ$33-Sheep!$R$352-Sheep!$N$248                                )&lt;=0),"WeanAlt1","")
&amp;                   IF(AND((KJ$33-Sheep!$R$353-Sheep!$N$248                                )&gt;(KJ$33-KK$33),(KJ$33-Sheep!$R$353-Sheep!$N$248                                )&lt;=0),"WeanAlt2","")
&amp;IFERROR(IF(AND((KJ$33-KJ35                                                                                     )&gt;(KJ$33-KK$33),(KJ$33-KJ35                                                                                     )&lt;=0),"Join-"    &amp;KJ34,""),"")
&amp;IFERROR(IF(AND((KJ$33-KJ35-INDEX(Sheep!$V$358:$V$365,KJ34,1))&gt;(KJ$33-KK$33),(KJ$33-KJ35-INDEX(Sheep!$V$358:$V$365,KJ34,1))&lt;=0),"Scan-"  &amp;KJ34,""),"")
&amp;IFERROR(IF(AND((KJ$33-KJ35-150                                                                            )&gt;(KJ$33-KK$33),(KJ$33-KJ35-150                                                                             )&lt;=0),"Birth-" &amp;KJ34,""),"")
&amp;IFERROR(IF(AND((KJ$33-KJ35-150-Sheep!$R$351                                           )&gt;(KJ$33-KK$33),(KJ$33-KJ35-150-Sheep!$R$351                                            )&lt;=0),"Wean-"&amp;KJ34,""),"")
&amp;IFERROR(IF(AND((KJ$33-KJ35-150-Sheep!$R$352                                           )&gt;(KJ$33-KK$33),(KJ$33-KJ35-150-Sheep!$R$352                                            )&lt;=0),"Alt1-"   &amp;KJ34,""),"")
&amp;IFERROR(IF(AND((KJ$33-KJ35-150-Sheep!$R$353                                           )&gt;(KJ$33-KK$33),(KJ$33-KJ35-150-Sheep!$R$353                                            )&lt;=0),"Alt2-"   &amp;KJ34,""),"")</f>
        <v/>
      </c>
      <c r="KK36" s="274" t="str">
        <f xml:space="preserve">                    IF(AND((KK$33                                  -Sheep!$N$248                               )&gt;(KK$33-KL$33),(KK$33                                  -Sheep!$N$248                                )&lt;=0),"Born","")
&amp;                   IF(AND((KK$33-Sheep!$R$351-Sheep!$N$248                                )&gt;(KK$33-KL$33),(KK$33-Sheep!$R$351-Sheep!$N$248                                )&lt;=0),"WeanStd","")
&amp;                   IF(AND((KK$33-Sheep!$R$352-Sheep!$N$248                                )&gt;(KK$33-KL$33),(KK$33-Sheep!$R$352-Sheep!$N$248                                )&lt;=0),"WeanAlt1","")
&amp;                   IF(AND((KK$33-Sheep!$R$353-Sheep!$N$248                                )&gt;(KK$33-KL$33),(KK$33-Sheep!$R$353-Sheep!$N$248                                )&lt;=0),"WeanAlt2","")
&amp;IFERROR(IF(AND((KK$33-KK35                                                                                     )&gt;(KK$33-KL$33),(KK$33-KK35                                                                                     )&lt;=0),"Join-"    &amp;KK34,""),"")
&amp;IFERROR(IF(AND((KK$33-KK35-INDEX(Sheep!$V$358:$V$365,KK34,1))&gt;(KK$33-KL$33),(KK$33-KK35-INDEX(Sheep!$V$358:$V$365,KK34,1))&lt;=0),"Scan-"  &amp;KK34,""),"")
&amp;IFERROR(IF(AND((KK$33-KK35-150                                                                            )&gt;(KK$33-KL$33),(KK$33-KK35-150                                                                             )&lt;=0),"Birth-" &amp;KK34,""),"")
&amp;IFERROR(IF(AND((KK$33-KK35-150-Sheep!$R$351                                           )&gt;(KK$33-KL$33),(KK$33-KK35-150-Sheep!$R$351                                            )&lt;=0),"Wean-"&amp;KK34,""),"")
&amp;IFERROR(IF(AND((KK$33-KK35-150-Sheep!$R$352                                           )&gt;(KK$33-KL$33),(KK$33-KK35-150-Sheep!$R$352                                            )&lt;=0),"Alt1-"   &amp;KK34,""),"")
&amp;IFERROR(IF(AND((KK$33-KK35-150-Sheep!$R$353                                           )&gt;(KK$33-KL$33),(KK$33-KK35-150-Sheep!$R$353                                            )&lt;=0),"Alt2-"   &amp;KK34,""),"")</f>
        <v/>
      </c>
      <c r="KL36" s="274" t="str">
        <f xml:space="preserve">                    IF(AND((KL$33                                  -Sheep!$N$248                               )&gt;(KL$33-KM$33),(KL$33                                  -Sheep!$N$248                                )&lt;=0),"Born","")
&amp;                   IF(AND((KL$33-Sheep!$R$351-Sheep!$N$248                                )&gt;(KL$33-KM$33),(KL$33-Sheep!$R$351-Sheep!$N$248                                )&lt;=0),"WeanStd","")
&amp;                   IF(AND((KL$33-Sheep!$R$352-Sheep!$N$248                                )&gt;(KL$33-KM$33),(KL$33-Sheep!$R$352-Sheep!$N$248                                )&lt;=0),"WeanAlt1","")
&amp;                   IF(AND((KL$33-Sheep!$R$353-Sheep!$N$248                                )&gt;(KL$33-KM$33),(KL$33-Sheep!$R$353-Sheep!$N$248                                )&lt;=0),"WeanAlt2","")
&amp;IFERROR(IF(AND((KL$33-KL35                                                                                     )&gt;(KL$33-KM$33),(KL$33-KL35                                                                                     )&lt;=0),"Join-"    &amp;KL34,""),"")
&amp;IFERROR(IF(AND((KL$33-KL35-INDEX(Sheep!$V$358:$V$365,KL34,1))&gt;(KL$33-KM$33),(KL$33-KL35-INDEX(Sheep!$V$358:$V$365,KL34,1))&lt;=0),"Scan-"  &amp;KL34,""),"")
&amp;IFERROR(IF(AND((KL$33-KL35-150                                                                            )&gt;(KL$33-KM$33),(KL$33-KL35-150                                                                             )&lt;=0),"Birth-" &amp;KL34,""),"")
&amp;IFERROR(IF(AND((KL$33-KL35-150-Sheep!$R$351                                           )&gt;(KL$33-KM$33),(KL$33-KL35-150-Sheep!$R$351                                            )&lt;=0),"Wean-"&amp;KL34,""),"")
&amp;IFERROR(IF(AND((KL$33-KL35-150-Sheep!$R$352                                           )&gt;(KL$33-KM$33),(KL$33-KL35-150-Sheep!$R$352                                            )&lt;=0),"Alt1-"   &amp;KL34,""),"")
&amp;IFERROR(IF(AND((KL$33-KL35-150-Sheep!$R$353                                           )&gt;(KL$33-KM$33),(KL$33-KL35-150-Sheep!$R$353                                            )&lt;=0),"Alt2-"   &amp;KL34,""),"")</f>
        <v/>
      </c>
      <c r="KM36" s="274" t="str">
        <f xml:space="preserve">                    IF(AND((KM$33                                  -Sheep!$N$248                               )&gt;(KM$33-KN$33),(KM$33                                  -Sheep!$N$248                                )&lt;=0),"Born","")
&amp;                   IF(AND((KM$33-Sheep!$R$351-Sheep!$N$248                                )&gt;(KM$33-KN$33),(KM$33-Sheep!$R$351-Sheep!$N$248                                )&lt;=0),"WeanStd","")
&amp;                   IF(AND((KM$33-Sheep!$R$352-Sheep!$N$248                                )&gt;(KM$33-KN$33),(KM$33-Sheep!$R$352-Sheep!$N$248                                )&lt;=0),"WeanAlt1","")
&amp;                   IF(AND((KM$33-Sheep!$R$353-Sheep!$N$248                                )&gt;(KM$33-KN$33),(KM$33-Sheep!$R$353-Sheep!$N$248                                )&lt;=0),"WeanAlt2","")
&amp;IFERROR(IF(AND((KM$33-KM35                                                                                     )&gt;(KM$33-KN$33),(KM$33-KM35                                                                                     )&lt;=0),"Join-"    &amp;KM34,""),"")
&amp;IFERROR(IF(AND((KM$33-KM35-INDEX(Sheep!$V$358:$V$365,KM34,1))&gt;(KM$33-KN$33),(KM$33-KM35-INDEX(Sheep!$V$358:$V$365,KM34,1))&lt;=0),"Scan-"  &amp;KM34,""),"")
&amp;IFERROR(IF(AND((KM$33-KM35-150                                                                            )&gt;(KM$33-KN$33),(KM$33-KM35-150                                                                             )&lt;=0),"Birth-" &amp;KM34,""),"")
&amp;IFERROR(IF(AND((KM$33-KM35-150-Sheep!$R$351                                           )&gt;(KM$33-KN$33),(KM$33-KM35-150-Sheep!$R$351                                            )&lt;=0),"Wean-"&amp;KM34,""),"")
&amp;IFERROR(IF(AND((KM$33-KM35-150-Sheep!$R$352                                           )&gt;(KM$33-KN$33),(KM$33-KM35-150-Sheep!$R$352                                            )&lt;=0),"Alt1-"   &amp;KM34,""),"")
&amp;IFERROR(IF(AND((KM$33-KM35-150-Sheep!$R$353                                           )&gt;(KM$33-KN$33),(KM$33-KM35-150-Sheep!$R$353                                            )&lt;=0),"Alt2-"   &amp;KM34,""),"")</f>
        <v/>
      </c>
      <c r="KN36" s="274" t="str">
        <f xml:space="preserve">                    IF(AND((KN$33                                  -Sheep!$N$248                               )&gt;(KN$33-KO$33),(KN$33                                  -Sheep!$N$248                                )&lt;=0),"Born","")
&amp;                   IF(AND((KN$33-Sheep!$R$351-Sheep!$N$248                                )&gt;(KN$33-KO$33),(KN$33-Sheep!$R$351-Sheep!$N$248                                )&lt;=0),"WeanStd","")
&amp;                   IF(AND((KN$33-Sheep!$R$352-Sheep!$N$248                                )&gt;(KN$33-KO$33),(KN$33-Sheep!$R$352-Sheep!$N$248                                )&lt;=0),"WeanAlt1","")
&amp;                   IF(AND((KN$33-Sheep!$R$353-Sheep!$N$248                                )&gt;(KN$33-KO$33),(KN$33-Sheep!$R$353-Sheep!$N$248                                )&lt;=0),"WeanAlt2","")
&amp;IFERROR(IF(AND((KN$33-KN35                                                                                     )&gt;(KN$33-KO$33),(KN$33-KN35                                                                                     )&lt;=0),"Join-"    &amp;KN34,""),"")
&amp;IFERROR(IF(AND((KN$33-KN35-INDEX(Sheep!$V$358:$V$365,KN34,1))&gt;(KN$33-KO$33),(KN$33-KN35-INDEX(Sheep!$V$358:$V$365,KN34,1))&lt;=0),"Scan-"  &amp;KN34,""),"")
&amp;IFERROR(IF(AND((KN$33-KN35-150                                                                            )&gt;(KN$33-KO$33),(KN$33-KN35-150                                                                             )&lt;=0),"Birth-" &amp;KN34,""),"")
&amp;IFERROR(IF(AND((KN$33-KN35-150-Sheep!$R$351                                           )&gt;(KN$33-KO$33),(KN$33-KN35-150-Sheep!$R$351                                            )&lt;=0),"Wean-"&amp;KN34,""),"")
&amp;IFERROR(IF(AND((KN$33-KN35-150-Sheep!$R$352                                           )&gt;(KN$33-KO$33),(KN$33-KN35-150-Sheep!$R$352                                            )&lt;=0),"Alt1-"   &amp;KN34,""),"")
&amp;IFERROR(IF(AND((KN$33-KN35-150-Sheep!$R$353                                           )&gt;(KN$33-KO$33),(KN$33-KN35-150-Sheep!$R$353                                            )&lt;=0),"Alt2-"   &amp;KN34,""),"")</f>
        <v/>
      </c>
      <c r="KO36" s="274" t="str">
        <f xml:space="preserve">                    IF(AND((KO$33                                  -Sheep!$N$248                               )&gt;(KO$33-KP$33),(KO$33                                  -Sheep!$N$248                                )&lt;=0),"Born","")
&amp;                   IF(AND((KO$33-Sheep!$R$351-Sheep!$N$248                                )&gt;(KO$33-KP$33),(KO$33-Sheep!$R$351-Sheep!$N$248                                )&lt;=0),"WeanStd","")
&amp;                   IF(AND((KO$33-Sheep!$R$352-Sheep!$N$248                                )&gt;(KO$33-KP$33),(KO$33-Sheep!$R$352-Sheep!$N$248                                )&lt;=0),"WeanAlt1","")
&amp;                   IF(AND((KO$33-Sheep!$R$353-Sheep!$N$248                                )&gt;(KO$33-KP$33),(KO$33-Sheep!$R$353-Sheep!$N$248                                )&lt;=0),"WeanAlt2","")
&amp;IFERROR(IF(AND((KO$33-KO35                                                                                     )&gt;(KO$33-KP$33),(KO$33-KO35                                                                                     )&lt;=0),"Join-"    &amp;KO34,""),"")
&amp;IFERROR(IF(AND((KO$33-KO35-INDEX(Sheep!$V$358:$V$365,KO34,1))&gt;(KO$33-KP$33),(KO$33-KO35-INDEX(Sheep!$V$358:$V$365,KO34,1))&lt;=0),"Scan-"  &amp;KO34,""),"")
&amp;IFERROR(IF(AND((KO$33-KO35-150                                                                            )&gt;(KO$33-KP$33),(KO$33-KO35-150                                                                             )&lt;=0),"Birth-" &amp;KO34,""),"")
&amp;IFERROR(IF(AND((KO$33-KO35-150-Sheep!$R$351                                           )&gt;(KO$33-KP$33),(KO$33-KO35-150-Sheep!$R$351                                            )&lt;=0),"Wean-"&amp;KO34,""),"")
&amp;IFERROR(IF(AND((KO$33-KO35-150-Sheep!$R$352                                           )&gt;(KO$33-KP$33),(KO$33-KO35-150-Sheep!$R$352                                            )&lt;=0),"Alt1-"   &amp;KO34,""),"")
&amp;IFERROR(IF(AND((KO$33-KO35-150-Sheep!$R$353                                           )&gt;(KO$33-KP$33),(KO$33-KO35-150-Sheep!$R$353                                            )&lt;=0),"Alt2-"   &amp;KO34,""),"")</f>
        <v/>
      </c>
      <c r="KP36" s="274" t="str">
        <f xml:space="preserve">                    IF(AND((KP$33                                  -Sheep!$N$248                               )&gt;(KP$33-KQ$33),(KP$33                                  -Sheep!$N$248                                )&lt;=0),"Born","")
&amp;                   IF(AND((KP$33-Sheep!$R$351-Sheep!$N$248                                )&gt;(KP$33-KQ$33),(KP$33-Sheep!$R$351-Sheep!$N$248                                )&lt;=0),"WeanStd","")
&amp;                   IF(AND((KP$33-Sheep!$R$352-Sheep!$N$248                                )&gt;(KP$33-KQ$33),(KP$33-Sheep!$R$352-Sheep!$N$248                                )&lt;=0),"WeanAlt1","")
&amp;                   IF(AND((KP$33-Sheep!$R$353-Sheep!$N$248                                )&gt;(KP$33-KQ$33),(KP$33-Sheep!$R$353-Sheep!$N$248                                )&lt;=0),"WeanAlt2","")
&amp;IFERROR(IF(AND((KP$33-KP35                                                                                     )&gt;(KP$33-KQ$33),(KP$33-KP35                                                                                     )&lt;=0),"Join-"    &amp;KP34,""),"")
&amp;IFERROR(IF(AND((KP$33-KP35-INDEX(Sheep!$V$358:$V$365,KP34,1))&gt;(KP$33-KQ$33),(KP$33-KP35-INDEX(Sheep!$V$358:$V$365,KP34,1))&lt;=0),"Scan-"  &amp;KP34,""),"")
&amp;IFERROR(IF(AND((KP$33-KP35-150                                                                            )&gt;(KP$33-KQ$33),(KP$33-KP35-150                                                                             )&lt;=0),"Birth-" &amp;KP34,""),"")
&amp;IFERROR(IF(AND((KP$33-KP35-150-Sheep!$R$351                                           )&gt;(KP$33-KQ$33),(KP$33-KP35-150-Sheep!$R$351                                            )&lt;=0),"Wean-"&amp;KP34,""),"")
&amp;IFERROR(IF(AND((KP$33-KP35-150-Sheep!$R$352                                           )&gt;(KP$33-KQ$33),(KP$33-KP35-150-Sheep!$R$352                                            )&lt;=0),"Alt1-"   &amp;KP34,""),"")
&amp;IFERROR(IF(AND((KP$33-KP35-150-Sheep!$R$353                                           )&gt;(KP$33-KQ$33),(KP$33-KP35-150-Sheep!$R$353                                            )&lt;=0),"Alt2-"   &amp;KP34,""),"")</f>
        <v/>
      </c>
      <c r="KQ36" s="274" t="str">
        <f xml:space="preserve">                    IF(AND((KQ$33                                  -Sheep!$N$248                               )&gt;(KQ$33-KR$33),(KQ$33                                  -Sheep!$N$248                                )&lt;=0),"Born","")
&amp;                   IF(AND((KQ$33-Sheep!$R$351-Sheep!$N$248                                )&gt;(KQ$33-KR$33),(KQ$33-Sheep!$R$351-Sheep!$N$248                                )&lt;=0),"WeanStd","")
&amp;                   IF(AND((KQ$33-Sheep!$R$352-Sheep!$N$248                                )&gt;(KQ$33-KR$33),(KQ$33-Sheep!$R$352-Sheep!$N$248                                )&lt;=0),"WeanAlt1","")
&amp;                   IF(AND((KQ$33-Sheep!$R$353-Sheep!$N$248                                )&gt;(KQ$33-KR$33),(KQ$33-Sheep!$R$353-Sheep!$N$248                                )&lt;=0),"WeanAlt2","")
&amp;IFERROR(IF(AND((KQ$33-KQ35                                                                                     )&gt;(KQ$33-KR$33),(KQ$33-KQ35                                                                                     )&lt;=0),"Join-"    &amp;KQ34,""),"")
&amp;IFERROR(IF(AND((KQ$33-KQ35-INDEX(Sheep!$V$358:$V$365,KQ34,1))&gt;(KQ$33-KR$33),(KQ$33-KQ35-INDEX(Sheep!$V$358:$V$365,KQ34,1))&lt;=0),"Scan-"  &amp;KQ34,""),"")
&amp;IFERROR(IF(AND((KQ$33-KQ35-150                                                                            )&gt;(KQ$33-KR$33),(KQ$33-KQ35-150                                                                             )&lt;=0),"Birth-" &amp;KQ34,""),"")
&amp;IFERROR(IF(AND((KQ$33-KQ35-150-Sheep!$R$351                                           )&gt;(KQ$33-KR$33),(KQ$33-KQ35-150-Sheep!$R$351                                            )&lt;=0),"Wean-"&amp;KQ34,""),"")
&amp;IFERROR(IF(AND((KQ$33-KQ35-150-Sheep!$R$352                                           )&gt;(KQ$33-KR$33),(KQ$33-KQ35-150-Sheep!$R$352                                            )&lt;=0),"Alt1-"   &amp;KQ34,""),"")
&amp;IFERROR(IF(AND((KQ$33-KQ35-150-Sheep!$R$353                                           )&gt;(KQ$33-KR$33),(KQ$33-KQ35-150-Sheep!$R$353                                            )&lt;=0),"Alt2-"   &amp;KQ34,""),"")</f>
        <v>Wean-5</v>
      </c>
      <c r="KR36" s="274" t="str">
        <f xml:space="preserve">                    IF(AND((KR$33                                  -Sheep!$N$248                               )&gt;(KR$33-KS$33),(KR$33                                  -Sheep!$N$248                                )&lt;=0),"Born","")
&amp;                   IF(AND((KR$33-Sheep!$R$351-Sheep!$N$248                                )&gt;(KR$33-KS$33),(KR$33-Sheep!$R$351-Sheep!$N$248                                )&lt;=0),"WeanStd","")
&amp;                   IF(AND((KR$33-Sheep!$R$352-Sheep!$N$248                                )&gt;(KR$33-KS$33),(KR$33-Sheep!$R$352-Sheep!$N$248                                )&lt;=0),"WeanAlt1","")
&amp;                   IF(AND((KR$33-Sheep!$R$353-Sheep!$N$248                                )&gt;(KR$33-KS$33),(KR$33-Sheep!$R$353-Sheep!$N$248                                )&lt;=0),"WeanAlt2","")
&amp;IFERROR(IF(AND((KR$33-KR35                                                                                     )&gt;(KR$33-KS$33),(KR$33-KR35                                                                                     )&lt;=0),"Join-"    &amp;KR34,""),"")
&amp;IFERROR(IF(AND((KR$33-KR35-INDEX(Sheep!$V$358:$V$365,KR34,1))&gt;(KR$33-KS$33),(KR$33-KR35-INDEX(Sheep!$V$358:$V$365,KR34,1))&lt;=0),"Scan-"  &amp;KR34,""),"")
&amp;IFERROR(IF(AND((KR$33-KR35-150                                                                            )&gt;(KR$33-KS$33),(KR$33-KR35-150                                                                             )&lt;=0),"Birth-" &amp;KR34,""),"")
&amp;IFERROR(IF(AND((KR$33-KR35-150-Sheep!$R$351                                           )&gt;(KR$33-KS$33),(KR$33-KR35-150-Sheep!$R$351                                            )&lt;=0),"Wean-"&amp;KR34,""),"")
&amp;IFERROR(IF(AND((KR$33-KR35-150-Sheep!$R$352                                           )&gt;(KR$33-KS$33),(KR$33-KR35-150-Sheep!$R$352                                            )&lt;=0),"Alt1-"   &amp;KR34,""),"")
&amp;IFERROR(IF(AND((KR$33-KR35-150-Sheep!$R$353                                           )&gt;(KR$33-KS$33),(KR$33-KR35-150-Sheep!$R$353                                            )&lt;=0),"Alt2-"   &amp;KR34,""),"")</f>
        <v/>
      </c>
      <c r="KS36" s="274" t="str">
        <f xml:space="preserve">                    IF(AND((KS$33                                  -Sheep!$N$248                               )&gt;(KS$33-KT$33),(KS$33                                  -Sheep!$N$248                                )&lt;=0),"Born","")
&amp;                   IF(AND((KS$33-Sheep!$R$351-Sheep!$N$248                                )&gt;(KS$33-KT$33),(KS$33-Sheep!$R$351-Sheep!$N$248                                )&lt;=0),"WeanStd","")
&amp;                   IF(AND((KS$33-Sheep!$R$352-Sheep!$N$248                                )&gt;(KS$33-KT$33),(KS$33-Sheep!$R$352-Sheep!$N$248                                )&lt;=0),"WeanAlt1","")
&amp;                   IF(AND((KS$33-Sheep!$R$353-Sheep!$N$248                                )&gt;(KS$33-KT$33),(KS$33-Sheep!$R$353-Sheep!$N$248                                )&lt;=0),"WeanAlt2","")
&amp;IFERROR(IF(AND((KS$33-KS35                                                                                     )&gt;(KS$33-KT$33),(KS$33-KS35                                                                                     )&lt;=0),"Join-"    &amp;KS34,""),"")
&amp;IFERROR(IF(AND((KS$33-KS35-INDEX(Sheep!$V$358:$V$365,KS34,1))&gt;(KS$33-KT$33),(KS$33-KS35-INDEX(Sheep!$V$358:$V$365,KS34,1))&lt;=0),"Scan-"  &amp;KS34,""),"")
&amp;IFERROR(IF(AND((KS$33-KS35-150                                                                            )&gt;(KS$33-KT$33),(KS$33-KS35-150                                                                             )&lt;=0),"Birth-" &amp;KS34,""),"")
&amp;IFERROR(IF(AND((KS$33-KS35-150-Sheep!$R$351                                           )&gt;(KS$33-KT$33),(KS$33-KS35-150-Sheep!$R$351                                            )&lt;=0),"Wean-"&amp;KS34,""),"")
&amp;IFERROR(IF(AND((KS$33-KS35-150-Sheep!$R$352                                           )&gt;(KS$33-KT$33),(KS$33-KS35-150-Sheep!$R$352                                            )&lt;=0),"Alt1-"   &amp;KS34,""),"")
&amp;IFERROR(IF(AND((KS$33-KS35-150-Sheep!$R$353                                           )&gt;(KS$33-KT$33),(KS$33-KS35-150-Sheep!$R$353                                            )&lt;=0),"Alt2-"   &amp;KS34,""),"")</f>
        <v/>
      </c>
      <c r="KT36" s="274" t="str">
        <f xml:space="preserve">                    IF(AND((KT$33                                  -Sheep!$N$248                               )&gt;(KT$33-KU$33),(KT$33                                  -Sheep!$N$248                                )&lt;=0),"Born","")
&amp;                   IF(AND((KT$33-Sheep!$R$351-Sheep!$N$248                                )&gt;(KT$33-KU$33),(KT$33-Sheep!$R$351-Sheep!$N$248                                )&lt;=0),"WeanStd","")
&amp;                   IF(AND((KT$33-Sheep!$R$352-Sheep!$N$248                                )&gt;(KT$33-KU$33),(KT$33-Sheep!$R$352-Sheep!$N$248                                )&lt;=0),"WeanAlt1","")
&amp;                   IF(AND((KT$33-Sheep!$R$353-Sheep!$N$248                                )&gt;(KT$33-KU$33),(KT$33-Sheep!$R$353-Sheep!$N$248                                )&lt;=0),"WeanAlt2","")
&amp;IFERROR(IF(AND((KT$33-KT35                                                                                     )&gt;(KT$33-KU$33),(KT$33-KT35                                                                                     )&lt;=0),"Join-"    &amp;KT34,""),"")
&amp;IFERROR(IF(AND((KT$33-KT35-INDEX(Sheep!$V$358:$V$365,KT34,1))&gt;(KT$33-KU$33),(KT$33-KT35-INDEX(Sheep!$V$358:$V$365,KT34,1))&lt;=0),"Scan-"  &amp;KT34,""),"")
&amp;IFERROR(IF(AND((KT$33-KT35-150                                                                            )&gt;(KT$33-KU$33),(KT$33-KT35-150                                                                             )&lt;=0),"Birth-" &amp;KT34,""),"")
&amp;IFERROR(IF(AND((KT$33-KT35-150-Sheep!$R$351                                           )&gt;(KT$33-KU$33),(KT$33-KT35-150-Sheep!$R$351                                            )&lt;=0),"Wean-"&amp;KT34,""),"")
&amp;IFERROR(IF(AND((KT$33-KT35-150-Sheep!$R$352                                           )&gt;(KT$33-KU$33),(KT$33-KT35-150-Sheep!$R$352                                            )&lt;=0),"Alt1-"   &amp;KT34,""),"")
&amp;IFERROR(IF(AND((KT$33-KT35-150-Sheep!$R$353                                           )&gt;(KT$33-KU$33),(KT$33-KT35-150-Sheep!$R$353                                            )&lt;=0),"Alt2-"   &amp;KT34,""),"")</f>
        <v/>
      </c>
      <c r="KU36" s="274" t="str">
        <f xml:space="preserve">                    IF(AND((KU$33                                  -Sheep!$N$248                               )&gt;(KU$33-KV$33),(KU$33                                  -Sheep!$N$248                                )&lt;=0),"Born","")
&amp;                   IF(AND((KU$33-Sheep!$R$351-Sheep!$N$248                                )&gt;(KU$33-KV$33),(KU$33-Sheep!$R$351-Sheep!$N$248                                )&lt;=0),"WeanStd","")
&amp;                   IF(AND((KU$33-Sheep!$R$352-Sheep!$N$248                                )&gt;(KU$33-KV$33),(KU$33-Sheep!$R$352-Sheep!$N$248                                )&lt;=0),"WeanAlt1","")
&amp;                   IF(AND((KU$33-Sheep!$R$353-Sheep!$N$248                                )&gt;(KU$33-KV$33),(KU$33-Sheep!$R$353-Sheep!$N$248                                )&lt;=0),"WeanAlt2","")
&amp;IFERROR(IF(AND((KU$33-KU35                                                                                     )&gt;(KU$33-KV$33),(KU$33-KU35                                                                                     )&lt;=0),"Join-"    &amp;KU34,""),"")
&amp;IFERROR(IF(AND((KU$33-KU35-INDEX(Sheep!$V$358:$V$365,KU34,1))&gt;(KU$33-KV$33),(KU$33-KU35-INDEX(Sheep!$V$358:$V$365,KU34,1))&lt;=0),"Scan-"  &amp;KU34,""),"")
&amp;IFERROR(IF(AND((KU$33-KU35-150                                                                            )&gt;(KU$33-KV$33),(KU$33-KU35-150                                                                             )&lt;=0),"Birth-" &amp;KU34,""),"")
&amp;IFERROR(IF(AND((KU$33-KU35-150-Sheep!$R$351                                           )&gt;(KU$33-KV$33),(KU$33-KU35-150-Sheep!$R$351                                            )&lt;=0),"Wean-"&amp;KU34,""),"")
&amp;IFERROR(IF(AND((KU$33-KU35-150-Sheep!$R$352                                           )&gt;(KU$33-KV$33),(KU$33-KU35-150-Sheep!$R$352                                            )&lt;=0),"Alt1-"   &amp;KU34,""),"")
&amp;IFERROR(IF(AND((KU$33-KU35-150-Sheep!$R$353                                           )&gt;(KU$33-KV$33),(KU$33-KU35-150-Sheep!$R$353                                            )&lt;=0),"Alt2-"   &amp;KU34,""),"")</f>
        <v>Alt1-5</v>
      </c>
      <c r="KV36" s="274" t="str">
        <f xml:space="preserve">                    IF(AND((KV$33                                  -Sheep!$N$248                               )&gt;(KV$33-KW$33),(KV$33                                  -Sheep!$N$248                                )&lt;=0),"Born","")
&amp;                   IF(AND((KV$33-Sheep!$R$351-Sheep!$N$248                                )&gt;(KV$33-KW$33),(KV$33-Sheep!$R$351-Sheep!$N$248                                )&lt;=0),"WeanStd","")
&amp;                   IF(AND((KV$33-Sheep!$R$352-Sheep!$N$248                                )&gt;(KV$33-KW$33),(KV$33-Sheep!$R$352-Sheep!$N$248                                )&lt;=0),"WeanAlt1","")
&amp;                   IF(AND((KV$33-Sheep!$R$353-Sheep!$N$248                                )&gt;(KV$33-KW$33),(KV$33-Sheep!$R$353-Sheep!$N$248                                )&lt;=0),"WeanAlt2","")
&amp;IFERROR(IF(AND((KV$33-KV35                                                                                     )&gt;(KV$33-KW$33),(KV$33-KV35                                                                                     )&lt;=0),"Join-"    &amp;KV34,""),"")
&amp;IFERROR(IF(AND((KV$33-KV35-INDEX(Sheep!$V$358:$V$365,KV34,1))&gt;(KV$33-KW$33),(KV$33-KV35-INDEX(Sheep!$V$358:$V$365,KV34,1))&lt;=0),"Scan-"  &amp;KV34,""),"")
&amp;IFERROR(IF(AND((KV$33-KV35-150                                                                            )&gt;(KV$33-KW$33),(KV$33-KV35-150                                                                             )&lt;=0),"Birth-" &amp;KV34,""),"")
&amp;IFERROR(IF(AND((KV$33-KV35-150-Sheep!$R$351                                           )&gt;(KV$33-KW$33),(KV$33-KV35-150-Sheep!$R$351                                            )&lt;=0),"Wean-"&amp;KV34,""),"")
&amp;IFERROR(IF(AND((KV$33-KV35-150-Sheep!$R$352                                           )&gt;(KV$33-KW$33),(KV$33-KV35-150-Sheep!$R$352                                            )&lt;=0),"Alt1-"   &amp;KV34,""),"")
&amp;IFERROR(IF(AND((KV$33-KV35-150-Sheep!$R$353                                           )&gt;(KV$33-KW$33),(KV$33-KV35-150-Sheep!$R$353                                            )&lt;=0),"Alt2-"   &amp;KV34,""),"")</f>
        <v/>
      </c>
      <c r="KW36" s="274" t="str">
        <f xml:space="preserve">                    IF(AND((KW$33                                  -Sheep!$N$248                               )&gt;(KW$33-KX$33),(KW$33                                  -Sheep!$N$248                                )&lt;=0),"Born","")
&amp;                   IF(AND((KW$33-Sheep!$R$351-Sheep!$N$248                                )&gt;(KW$33-KX$33),(KW$33-Sheep!$R$351-Sheep!$N$248                                )&lt;=0),"WeanStd","")
&amp;                   IF(AND((KW$33-Sheep!$R$352-Sheep!$N$248                                )&gt;(KW$33-KX$33),(KW$33-Sheep!$R$352-Sheep!$N$248                                )&lt;=0),"WeanAlt1","")
&amp;                   IF(AND((KW$33-Sheep!$R$353-Sheep!$N$248                                )&gt;(KW$33-KX$33),(KW$33-Sheep!$R$353-Sheep!$N$248                                )&lt;=0),"WeanAlt2","")
&amp;IFERROR(IF(AND((KW$33-KW35                                                                                     )&gt;(KW$33-KX$33),(KW$33-KW35                                                                                     )&lt;=0),"Join-"    &amp;KW34,""),"")
&amp;IFERROR(IF(AND((KW$33-KW35-INDEX(Sheep!$V$358:$V$365,KW34,1))&gt;(KW$33-KX$33),(KW$33-KW35-INDEX(Sheep!$V$358:$V$365,KW34,1))&lt;=0),"Scan-"  &amp;KW34,""),"")
&amp;IFERROR(IF(AND((KW$33-KW35-150                                                                            )&gt;(KW$33-KX$33),(KW$33-KW35-150                                                                             )&lt;=0),"Birth-" &amp;KW34,""),"")
&amp;IFERROR(IF(AND((KW$33-KW35-150-Sheep!$R$351                                           )&gt;(KW$33-KX$33),(KW$33-KW35-150-Sheep!$R$351                                            )&lt;=0),"Wean-"&amp;KW34,""),"")
&amp;IFERROR(IF(AND((KW$33-KW35-150-Sheep!$R$352                                           )&gt;(KW$33-KX$33),(KW$33-KW35-150-Sheep!$R$352                                            )&lt;=0),"Alt1-"   &amp;KW34,""),"")
&amp;IFERROR(IF(AND((KW$33-KW35-150-Sheep!$R$353                                           )&gt;(KW$33-KX$33),(KW$33-KW35-150-Sheep!$R$353                                            )&lt;=0),"Alt2-"   &amp;KW34,""),"")</f>
        <v/>
      </c>
      <c r="KX36" s="274" t="str">
        <f xml:space="preserve">                    IF(AND((KX$33                                  -Sheep!$N$248                               )&gt;(KX$33-KY$33),(KX$33                                  -Sheep!$N$248                                )&lt;=0),"Born","")
&amp;                   IF(AND((KX$33-Sheep!$R$351-Sheep!$N$248                                )&gt;(KX$33-KY$33),(KX$33-Sheep!$R$351-Sheep!$N$248                                )&lt;=0),"WeanStd","")
&amp;                   IF(AND((KX$33-Sheep!$R$352-Sheep!$N$248                                )&gt;(KX$33-KY$33),(KX$33-Sheep!$R$352-Sheep!$N$248                                )&lt;=0),"WeanAlt1","")
&amp;                   IF(AND((KX$33-Sheep!$R$353-Sheep!$N$248                                )&gt;(KX$33-KY$33),(KX$33-Sheep!$R$353-Sheep!$N$248                                )&lt;=0),"WeanAlt2","")
&amp;IFERROR(IF(AND((KX$33-KX35                                                                                     )&gt;(KX$33-KY$33),(KX$33-KX35                                                                                     )&lt;=0),"Join-"    &amp;KX34,""),"")
&amp;IFERROR(IF(AND((KX$33-KX35-INDEX(Sheep!$V$358:$V$365,KX34,1))&gt;(KX$33-KY$33),(KX$33-KX35-INDEX(Sheep!$V$358:$V$365,KX34,1))&lt;=0),"Scan-"  &amp;KX34,""),"")
&amp;IFERROR(IF(AND((KX$33-KX35-150                                                                            )&gt;(KX$33-KY$33),(KX$33-KX35-150                                                                             )&lt;=0),"Birth-" &amp;KX34,""),"")
&amp;IFERROR(IF(AND((KX$33-KX35-150-Sheep!$R$351                                           )&gt;(KX$33-KY$33),(KX$33-KX35-150-Sheep!$R$351                                            )&lt;=0),"Wean-"&amp;KX34,""),"")
&amp;IFERROR(IF(AND((KX$33-KX35-150-Sheep!$R$352                                           )&gt;(KX$33-KY$33),(KX$33-KX35-150-Sheep!$R$352                                            )&lt;=0),"Alt1-"   &amp;KX34,""),"")
&amp;IFERROR(IF(AND((KX$33-KX35-150-Sheep!$R$353                                           )&gt;(KX$33-KY$33),(KX$33-KX35-150-Sheep!$R$353                                            )&lt;=0),"Alt2-"   &amp;KX34,""),"")</f>
        <v/>
      </c>
      <c r="KY36" s="274" t="str">
        <f xml:space="preserve">                    IF(AND((KY$33                                  -Sheep!$N$248                               )&gt;(KY$33-KZ$33),(KY$33                                  -Sheep!$N$248                                )&lt;=0),"Born","")
&amp;                   IF(AND((KY$33-Sheep!$R$351-Sheep!$N$248                                )&gt;(KY$33-KZ$33),(KY$33-Sheep!$R$351-Sheep!$N$248                                )&lt;=0),"WeanStd","")
&amp;                   IF(AND((KY$33-Sheep!$R$352-Sheep!$N$248                                )&gt;(KY$33-KZ$33),(KY$33-Sheep!$R$352-Sheep!$N$248                                )&lt;=0),"WeanAlt1","")
&amp;                   IF(AND((KY$33-Sheep!$R$353-Sheep!$N$248                                )&gt;(KY$33-KZ$33),(KY$33-Sheep!$R$353-Sheep!$N$248                                )&lt;=0),"WeanAlt2","")
&amp;IFERROR(IF(AND((KY$33-KY35                                                                                     )&gt;(KY$33-KZ$33),(KY$33-KY35                                                                                     )&lt;=0),"Join-"    &amp;KY34,""),"")
&amp;IFERROR(IF(AND((KY$33-KY35-INDEX(Sheep!$V$358:$V$365,KY34,1))&gt;(KY$33-KZ$33),(KY$33-KY35-INDEX(Sheep!$V$358:$V$365,KY34,1))&lt;=0),"Scan-"  &amp;KY34,""),"")
&amp;IFERROR(IF(AND((KY$33-KY35-150                                                                            )&gt;(KY$33-KZ$33),(KY$33-KY35-150                                                                             )&lt;=0),"Birth-" &amp;KY34,""),"")
&amp;IFERROR(IF(AND((KY$33-KY35-150-Sheep!$R$351                                           )&gt;(KY$33-KZ$33),(KY$33-KY35-150-Sheep!$R$351                                            )&lt;=0),"Wean-"&amp;KY34,""),"")
&amp;IFERROR(IF(AND((KY$33-KY35-150-Sheep!$R$352                                           )&gt;(KY$33-KZ$33),(KY$33-KY35-150-Sheep!$R$352                                            )&lt;=0),"Alt1-"   &amp;KY34,""),"")
&amp;IFERROR(IF(AND((KY$33-KY35-150-Sheep!$R$353                                           )&gt;(KY$33-KZ$33),(KY$33-KY35-150-Sheep!$R$353                                            )&lt;=0),"Alt2-"   &amp;KY34,""),"")</f>
        <v>Alt2-5</v>
      </c>
      <c r="KZ36" s="274" t="str">
        <f xml:space="preserve">                    IF(AND((KZ$33                                  -Sheep!$N$248                               )&gt;(KZ$33-LA$33),(KZ$33                                  -Sheep!$N$248                                )&lt;=0),"Born","")
&amp;                   IF(AND((KZ$33-Sheep!$R$351-Sheep!$N$248                                )&gt;(KZ$33-LA$33),(KZ$33-Sheep!$R$351-Sheep!$N$248                                )&lt;=0),"WeanStd","")
&amp;                   IF(AND((KZ$33-Sheep!$R$352-Sheep!$N$248                                )&gt;(KZ$33-LA$33),(KZ$33-Sheep!$R$352-Sheep!$N$248                                )&lt;=0),"WeanAlt1","")
&amp;                   IF(AND((KZ$33-Sheep!$R$353-Sheep!$N$248                                )&gt;(KZ$33-LA$33),(KZ$33-Sheep!$R$353-Sheep!$N$248                                )&lt;=0),"WeanAlt2","")
&amp;IFERROR(IF(AND((KZ$33-KZ35                                                                                     )&gt;(KZ$33-LA$33),(KZ$33-KZ35                                                                                     )&lt;=0),"Join-"    &amp;KZ34,""),"")
&amp;IFERROR(IF(AND((KZ$33-KZ35-INDEX(Sheep!$V$358:$V$365,KZ34,1))&gt;(KZ$33-LA$33),(KZ$33-KZ35-INDEX(Sheep!$V$358:$V$365,KZ34,1))&lt;=0),"Scan-"  &amp;KZ34,""),"")
&amp;IFERROR(IF(AND((KZ$33-KZ35-150                                                                            )&gt;(KZ$33-LA$33),(KZ$33-KZ35-150                                                                             )&lt;=0),"Birth-" &amp;KZ34,""),"")
&amp;IFERROR(IF(AND((KZ$33-KZ35-150-Sheep!$R$351                                           )&gt;(KZ$33-LA$33),(KZ$33-KZ35-150-Sheep!$R$351                                            )&lt;=0),"Wean-"&amp;KZ34,""),"")
&amp;IFERROR(IF(AND((KZ$33-KZ35-150-Sheep!$R$352                                           )&gt;(KZ$33-LA$33),(KZ$33-KZ35-150-Sheep!$R$352                                            )&lt;=0),"Alt1-"   &amp;KZ34,""),"")
&amp;IFERROR(IF(AND((KZ$33-KZ35-150-Sheep!$R$353                                           )&gt;(KZ$33-LA$33),(KZ$33-KZ35-150-Sheep!$R$353                                            )&lt;=0),"Alt2-"   &amp;KZ34,""),"")</f>
        <v/>
      </c>
      <c r="LA36" s="274" t="str">
        <f xml:space="preserve">                    IF(AND((LA$33                                  -Sheep!$N$248                               )&gt;(LA$33-LB$33),(LA$33                                  -Sheep!$N$248                                )&lt;=0),"Born","")
&amp;                   IF(AND((LA$33-Sheep!$R$351-Sheep!$N$248                                )&gt;(LA$33-LB$33),(LA$33-Sheep!$R$351-Sheep!$N$248                                )&lt;=0),"WeanStd","")
&amp;                   IF(AND((LA$33-Sheep!$R$352-Sheep!$N$248                                )&gt;(LA$33-LB$33),(LA$33-Sheep!$R$352-Sheep!$N$248                                )&lt;=0),"WeanAlt1","")
&amp;                   IF(AND((LA$33-Sheep!$R$353-Sheep!$N$248                                )&gt;(LA$33-LB$33),(LA$33-Sheep!$R$353-Sheep!$N$248                                )&lt;=0),"WeanAlt2","")
&amp;IFERROR(IF(AND((LA$33-LA35                                                                                     )&gt;(LA$33-LB$33),(LA$33-LA35                                                                                     )&lt;=0),"Join-"    &amp;LA34,""),"")
&amp;IFERROR(IF(AND((LA$33-LA35-INDEX(Sheep!$V$358:$V$365,LA34,1))&gt;(LA$33-LB$33),(LA$33-LA35-INDEX(Sheep!$V$358:$V$365,LA34,1))&lt;=0),"Scan-"  &amp;LA34,""),"")
&amp;IFERROR(IF(AND((LA$33-LA35-150                                                                            )&gt;(LA$33-LB$33),(LA$33-LA35-150                                                                             )&lt;=0),"Birth-" &amp;LA34,""),"")
&amp;IFERROR(IF(AND((LA$33-LA35-150-Sheep!$R$351                                           )&gt;(LA$33-LB$33),(LA$33-LA35-150-Sheep!$R$351                                            )&lt;=0),"Wean-"&amp;LA34,""),"")
&amp;IFERROR(IF(AND((LA$33-LA35-150-Sheep!$R$352                                           )&gt;(LA$33-LB$33),(LA$33-LA35-150-Sheep!$R$352                                            )&lt;=0),"Alt1-"   &amp;LA34,""),"")
&amp;IFERROR(IF(AND((LA$33-LA35-150-Sheep!$R$353                                           )&gt;(LA$33-LB$33),(LA$33-LA35-150-Sheep!$R$353                                            )&lt;=0),"Alt2-"   &amp;LA34,""),"")</f>
        <v/>
      </c>
      <c r="LB36" s="274" t="str">
        <f xml:space="preserve">                    IF(AND((LB$33                                  -Sheep!$N$248                               )&gt;(LB$33-LC$33),(LB$33                                  -Sheep!$N$248                                )&lt;=0),"Born","")
&amp;                   IF(AND((LB$33-Sheep!$R$351-Sheep!$N$248                                )&gt;(LB$33-LC$33),(LB$33-Sheep!$R$351-Sheep!$N$248                                )&lt;=0),"WeanStd","")
&amp;                   IF(AND((LB$33-Sheep!$R$352-Sheep!$N$248                                )&gt;(LB$33-LC$33),(LB$33-Sheep!$R$352-Sheep!$N$248                                )&lt;=0),"WeanAlt1","")
&amp;                   IF(AND((LB$33-Sheep!$R$353-Sheep!$N$248                                )&gt;(LB$33-LC$33),(LB$33-Sheep!$R$353-Sheep!$N$248                                )&lt;=0),"WeanAlt2","")
&amp;IFERROR(IF(AND((LB$33-LB35                                                                                     )&gt;(LB$33-LC$33),(LB$33-LB35                                                                                     )&lt;=0),"Join-"    &amp;LB34,""),"")
&amp;IFERROR(IF(AND((LB$33-LB35-INDEX(Sheep!$V$358:$V$365,LB34,1))&gt;(LB$33-LC$33),(LB$33-LB35-INDEX(Sheep!$V$358:$V$365,LB34,1))&lt;=0),"Scan-"  &amp;LB34,""),"")
&amp;IFERROR(IF(AND((LB$33-LB35-150                                                                            )&gt;(LB$33-LC$33),(LB$33-LB35-150                                                                             )&lt;=0),"Birth-" &amp;LB34,""),"")
&amp;IFERROR(IF(AND((LB$33-LB35-150-Sheep!$R$351                                           )&gt;(LB$33-LC$33),(LB$33-LB35-150-Sheep!$R$351                                            )&lt;=0),"Wean-"&amp;LB34,""),"")
&amp;IFERROR(IF(AND((LB$33-LB35-150-Sheep!$R$352                                           )&gt;(LB$33-LC$33),(LB$33-LB35-150-Sheep!$R$352                                            )&lt;=0),"Alt1-"   &amp;LB34,""),"")
&amp;IFERROR(IF(AND((LB$33-LB35-150-Sheep!$R$353                                           )&gt;(LB$33-LC$33),(LB$33-LB35-150-Sheep!$R$353                                            )&lt;=0),"Alt2-"   &amp;LB34,""),"")</f>
        <v/>
      </c>
      <c r="LC36" s="274" t="str">
        <f xml:space="preserve">                    IF(AND((LC$33                                  -Sheep!$N$248                               )&gt;(LC$33-LD$33),(LC$33                                  -Sheep!$N$248                                )&lt;=0),"Born","")
&amp;                   IF(AND((LC$33-Sheep!$R$351-Sheep!$N$248                                )&gt;(LC$33-LD$33),(LC$33-Sheep!$R$351-Sheep!$N$248                                )&lt;=0),"WeanStd","")
&amp;                   IF(AND((LC$33-Sheep!$R$352-Sheep!$N$248                                )&gt;(LC$33-LD$33),(LC$33-Sheep!$R$352-Sheep!$N$248                                )&lt;=0),"WeanAlt1","")
&amp;                   IF(AND((LC$33-Sheep!$R$353-Sheep!$N$248                                )&gt;(LC$33-LD$33),(LC$33-Sheep!$R$353-Sheep!$N$248                                )&lt;=0),"WeanAlt2","")
&amp;IFERROR(IF(AND((LC$33-LC35                                                                                     )&gt;(LC$33-LD$33),(LC$33-LC35                                                                                     )&lt;=0),"Join-"    &amp;LC34,""),"")
&amp;IFERROR(IF(AND((LC$33-LC35-INDEX(Sheep!$V$358:$V$365,LC34,1))&gt;(LC$33-LD$33),(LC$33-LC35-INDEX(Sheep!$V$358:$V$365,LC34,1))&lt;=0),"Scan-"  &amp;LC34,""),"")
&amp;IFERROR(IF(AND((LC$33-LC35-150                                                                            )&gt;(LC$33-LD$33),(LC$33-LC35-150                                                                             )&lt;=0),"Birth-" &amp;LC34,""),"")
&amp;IFERROR(IF(AND((LC$33-LC35-150-Sheep!$R$351                                           )&gt;(LC$33-LD$33),(LC$33-LC35-150-Sheep!$R$351                                            )&lt;=0),"Wean-"&amp;LC34,""),"")
&amp;IFERROR(IF(AND((LC$33-LC35-150-Sheep!$R$352                                           )&gt;(LC$33-LD$33),(LC$33-LC35-150-Sheep!$R$352                                            )&lt;=0),"Alt1-"   &amp;LC34,""),"")
&amp;IFERROR(IF(AND((LC$33-LC35-150-Sheep!$R$353                                           )&gt;(LC$33-LD$33),(LC$33-LC35-150-Sheep!$R$353                                            )&lt;=0),"Alt2-"   &amp;LC34,""),"")</f>
        <v/>
      </c>
      <c r="LD36" s="274" t="str">
        <f xml:space="preserve">                    IF(AND((LD$33                                  -Sheep!$N$248                               )&gt;(LD$33-LE$33),(LD$33                                  -Sheep!$N$248                                )&lt;=0),"Born","")
&amp;                   IF(AND((LD$33-Sheep!$R$351-Sheep!$N$248                                )&gt;(LD$33-LE$33),(LD$33-Sheep!$R$351-Sheep!$N$248                                )&lt;=0),"WeanStd","")
&amp;                   IF(AND((LD$33-Sheep!$R$352-Sheep!$N$248                                )&gt;(LD$33-LE$33),(LD$33-Sheep!$R$352-Sheep!$N$248                                )&lt;=0),"WeanAlt1","")
&amp;                   IF(AND((LD$33-Sheep!$R$353-Sheep!$N$248                                )&gt;(LD$33-LE$33),(LD$33-Sheep!$R$353-Sheep!$N$248                                )&lt;=0),"WeanAlt2","")
&amp;IFERROR(IF(AND((LD$33-LD35                                                                                     )&gt;(LD$33-LE$33),(LD$33-LD35                                                                                     )&lt;=0),"Join-"    &amp;LD34,""),"")
&amp;IFERROR(IF(AND((LD$33-LD35-INDEX(Sheep!$V$358:$V$365,LD34,1))&gt;(LD$33-LE$33),(LD$33-LD35-INDEX(Sheep!$V$358:$V$365,LD34,1))&lt;=0),"Scan-"  &amp;LD34,""),"")
&amp;IFERROR(IF(AND((LD$33-LD35-150                                                                            )&gt;(LD$33-LE$33),(LD$33-LD35-150                                                                             )&lt;=0),"Birth-" &amp;LD34,""),"")
&amp;IFERROR(IF(AND((LD$33-LD35-150-Sheep!$R$351                                           )&gt;(LD$33-LE$33),(LD$33-LD35-150-Sheep!$R$351                                            )&lt;=0),"Wean-"&amp;LD34,""),"")
&amp;IFERROR(IF(AND((LD$33-LD35-150-Sheep!$R$352                                           )&gt;(LD$33-LE$33),(LD$33-LD35-150-Sheep!$R$352                                            )&lt;=0),"Alt1-"   &amp;LD34,""),"")
&amp;IFERROR(IF(AND((LD$33-LD35-150-Sheep!$R$353                                           )&gt;(LD$33-LE$33),(LD$33-LD35-150-Sheep!$R$353                                            )&lt;=0),"Alt2-"   &amp;LD34,""),"")</f>
        <v/>
      </c>
      <c r="LE36" s="274" t="str">
        <f xml:space="preserve">                    IF(AND((LE$33                                  -Sheep!$N$248                               )&gt;(LE$33-LF$33),(LE$33                                  -Sheep!$N$248                                )&lt;=0),"Born","")
&amp;                   IF(AND((LE$33-Sheep!$R$351-Sheep!$N$248                                )&gt;(LE$33-LF$33),(LE$33-Sheep!$R$351-Sheep!$N$248                                )&lt;=0),"WeanStd","")
&amp;                   IF(AND((LE$33-Sheep!$R$352-Sheep!$N$248                                )&gt;(LE$33-LF$33),(LE$33-Sheep!$R$352-Sheep!$N$248                                )&lt;=0),"WeanAlt1","")
&amp;                   IF(AND((LE$33-Sheep!$R$353-Sheep!$N$248                                )&gt;(LE$33-LF$33),(LE$33-Sheep!$R$353-Sheep!$N$248                                )&lt;=0),"WeanAlt2","")
&amp;IFERROR(IF(AND((LE$33-LE35                                                                                     )&gt;(LE$33-LF$33),(LE$33-LE35                                                                                     )&lt;=0),"Join-"    &amp;LE34,""),"")
&amp;IFERROR(IF(AND((LE$33-LE35-INDEX(Sheep!$V$358:$V$365,LE34,1))&gt;(LE$33-LF$33),(LE$33-LE35-INDEX(Sheep!$V$358:$V$365,LE34,1))&lt;=0),"Scan-"  &amp;LE34,""),"")
&amp;IFERROR(IF(AND((LE$33-LE35-150                                                                            )&gt;(LE$33-LF$33),(LE$33-LE35-150                                                                             )&lt;=0),"Birth-" &amp;LE34,""),"")
&amp;IFERROR(IF(AND((LE$33-LE35-150-Sheep!$R$351                                           )&gt;(LE$33-LF$33),(LE$33-LE35-150-Sheep!$R$351                                            )&lt;=0),"Wean-"&amp;LE34,""),"")
&amp;IFERROR(IF(AND((LE$33-LE35-150-Sheep!$R$352                                           )&gt;(LE$33-LF$33),(LE$33-LE35-150-Sheep!$R$352                                            )&lt;=0),"Alt1-"   &amp;LE34,""),"")
&amp;IFERROR(IF(AND((LE$33-LE35-150-Sheep!$R$353                                           )&gt;(LE$33-LF$33),(LE$33-LE35-150-Sheep!$R$353                                            )&lt;=0),"Alt2-"   &amp;LE34,""),"")</f>
        <v/>
      </c>
      <c r="LF36" s="274" t="str">
        <f xml:space="preserve">                    IF(AND((LF$33                                  -Sheep!$N$248                               )&gt;(LF$33-LG$33),(LF$33                                  -Sheep!$N$248                                )&lt;=0),"Born","")
&amp;                   IF(AND((LF$33-Sheep!$R$351-Sheep!$N$248                                )&gt;(LF$33-LG$33),(LF$33-Sheep!$R$351-Sheep!$N$248                                )&lt;=0),"WeanStd","")
&amp;                   IF(AND((LF$33-Sheep!$R$352-Sheep!$N$248                                )&gt;(LF$33-LG$33),(LF$33-Sheep!$R$352-Sheep!$N$248                                )&lt;=0),"WeanAlt1","")
&amp;                   IF(AND((LF$33-Sheep!$R$353-Sheep!$N$248                                )&gt;(LF$33-LG$33),(LF$33-Sheep!$R$353-Sheep!$N$248                                )&lt;=0),"WeanAlt2","")
&amp;IFERROR(IF(AND((LF$33-LF35                                                                                     )&gt;(LF$33-LG$33),(LF$33-LF35                                                                                     )&lt;=0),"Join-"    &amp;LF34,""),"")
&amp;IFERROR(IF(AND((LF$33-LF35-INDEX(Sheep!$V$358:$V$365,LF34,1))&gt;(LF$33-LG$33),(LF$33-LF35-INDEX(Sheep!$V$358:$V$365,LF34,1))&lt;=0),"Scan-"  &amp;LF34,""),"")
&amp;IFERROR(IF(AND((LF$33-LF35-150                                                                            )&gt;(LF$33-LG$33),(LF$33-LF35-150                                                                             )&lt;=0),"Birth-" &amp;LF34,""),"")
&amp;IFERROR(IF(AND((LF$33-LF35-150-Sheep!$R$351                                           )&gt;(LF$33-LG$33),(LF$33-LF35-150-Sheep!$R$351                                            )&lt;=0),"Wean-"&amp;LF34,""),"")
&amp;IFERROR(IF(AND((LF$33-LF35-150-Sheep!$R$352                                           )&gt;(LF$33-LG$33),(LF$33-LF35-150-Sheep!$R$352                                            )&lt;=0),"Alt1-"   &amp;LF34,""),"")
&amp;IFERROR(IF(AND((LF$33-LF35-150-Sheep!$R$353                                           )&gt;(LF$33-LG$33),(LF$33-LF35-150-Sheep!$R$353                                            )&lt;=0),"Alt2-"   &amp;LF34,""),"")</f>
        <v/>
      </c>
      <c r="LG36" s="274" t="str">
        <f xml:space="preserve">                    IF(AND((LG$33                                  -Sheep!$N$248                               )&gt;(LG$33-LH$33),(LG$33                                  -Sheep!$N$248                                )&lt;=0),"Born","")
&amp;                   IF(AND((LG$33-Sheep!$R$351-Sheep!$N$248                                )&gt;(LG$33-LH$33),(LG$33-Sheep!$R$351-Sheep!$N$248                                )&lt;=0),"WeanStd","")
&amp;                   IF(AND((LG$33-Sheep!$R$352-Sheep!$N$248                                )&gt;(LG$33-LH$33),(LG$33-Sheep!$R$352-Sheep!$N$248                                )&lt;=0),"WeanAlt1","")
&amp;                   IF(AND((LG$33-Sheep!$R$353-Sheep!$N$248                                )&gt;(LG$33-LH$33),(LG$33-Sheep!$R$353-Sheep!$N$248                                )&lt;=0),"WeanAlt2","")
&amp;IFERROR(IF(AND((LG$33-LG35                                                                                     )&gt;(LG$33-LH$33),(LG$33-LG35                                                                                     )&lt;=0),"Join-"    &amp;LG34,""),"")
&amp;IFERROR(IF(AND((LG$33-LG35-INDEX(Sheep!$V$358:$V$365,LG34,1))&gt;(LG$33-LH$33),(LG$33-LG35-INDEX(Sheep!$V$358:$V$365,LG34,1))&lt;=0),"Scan-"  &amp;LG34,""),"")
&amp;IFERROR(IF(AND((LG$33-LG35-150                                                                            )&gt;(LG$33-LH$33),(LG$33-LG35-150                                                                             )&lt;=0),"Birth-" &amp;LG34,""),"")
&amp;IFERROR(IF(AND((LG$33-LG35-150-Sheep!$R$351                                           )&gt;(LG$33-LH$33),(LG$33-LG35-150-Sheep!$R$351                                            )&lt;=0),"Wean-"&amp;LG34,""),"")
&amp;IFERROR(IF(AND((LG$33-LG35-150-Sheep!$R$352                                           )&gt;(LG$33-LH$33),(LG$33-LG35-150-Sheep!$R$352                                            )&lt;=0),"Alt1-"   &amp;LG34,""),"")
&amp;IFERROR(IF(AND((LG$33-LG35-150-Sheep!$R$353                                           )&gt;(LG$33-LH$33),(LG$33-LG35-150-Sheep!$R$353                                            )&lt;=0),"Alt2-"   &amp;LG34,""),"")</f>
        <v/>
      </c>
      <c r="LH36" s="274" t="str">
        <f xml:space="preserve">                    IF(AND((LH$33                                  -Sheep!$N$248                               )&gt;(LH$33-LI$33),(LH$33                                  -Sheep!$N$248                                )&lt;=0),"Born","")
&amp;                   IF(AND((LH$33-Sheep!$R$351-Sheep!$N$248                                )&gt;(LH$33-LI$33),(LH$33-Sheep!$R$351-Sheep!$N$248                                )&lt;=0),"WeanStd","")
&amp;                   IF(AND((LH$33-Sheep!$R$352-Sheep!$N$248                                )&gt;(LH$33-LI$33),(LH$33-Sheep!$R$352-Sheep!$N$248                                )&lt;=0),"WeanAlt1","")
&amp;                   IF(AND((LH$33-Sheep!$R$353-Sheep!$N$248                                )&gt;(LH$33-LI$33),(LH$33-Sheep!$R$353-Sheep!$N$248                                )&lt;=0),"WeanAlt2","")
&amp;IFERROR(IF(AND((LH$33-LH35                                                                                     )&gt;(LH$33-LI$33),(LH$33-LH35                                                                                     )&lt;=0),"Join-"    &amp;LH34,""),"")
&amp;IFERROR(IF(AND((LH$33-LH35-INDEX(Sheep!$V$358:$V$365,LH34,1))&gt;(LH$33-LI$33),(LH$33-LH35-INDEX(Sheep!$V$358:$V$365,LH34,1))&lt;=0),"Scan-"  &amp;LH34,""),"")
&amp;IFERROR(IF(AND((LH$33-LH35-150                                                                            )&gt;(LH$33-LI$33),(LH$33-LH35-150                                                                             )&lt;=0),"Birth-" &amp;LH34,""),"")
&amp;IFERROR(IF(AND((LH$33-LH35-150-Sheep!$R$351                                           )&gt;(LH$33-LI$33),(LH$33-LH35-150-Sheep!$R$351                                            )&lt;=0),"Wean-"&amp;LH34,""),"")
&amp;IFERROR(IF(AND((LH$33-LH35-150-Sheep!$R$352                                           )&gt;(LH$33-LI$33),(LH$33-LH35-150-Sheep!$R$352                                            )&lt;=0),"Alt1-"   &amp;LH34,""),"")
&amp;IFERROR(IF(AND((LH$33-LH35-150-Sheep!$R$353                                           )&gt;(LH$33-LI$33),(LH$33-LH35-150-Sheep!$R$353                                            )&lt;=0),"Alt2-"   &amp;LH34,""),"")</f>
        <v>Join-6</v>
      </c>
      <c r="LI36" s="274" t="str">
        <f xml:space="preserve">                    IF(AND((LI$33                                  -Sheep!$N$248                               )&gt;(LI$33-LJ$33),(LI$33                                  -Sheep!$N$248                                )&lt;=0),"Born","")
&amp;                   IF(AND((LI$33-Sheep!$R$351-Sheep!$N$248                                )&gt;(LI$33-LJ$33),(LI$33-Sheep!$R$351-Sheep!$N$248                                )&lt;=0),"WeanStd","")
&amp;                   IF(AND((LI$33-Sheep!$R$352-Sheep!$N$248                                )&gt;(LI$33-LJ$33),(LI$33-Sheep!$R$352-Sheep!$N$248                                )&lt;=0),"WeanAlt1","")
&amp;                   IF(AND((LI$33-Sheep!$R$353-Sheep!$N$248                                )&gt;(LI$33-LJ$33),(LI$33-Sheep!$R$353-Sheep!$N$248                                )&lt;=0),"WeanAlt2","")
&amp;IFERROR(IF(AND((LI$33-LI35                                                                                     )&gt;(LI$33-LJ$33),(LI$33-LI35                                                                                     )&lt;=0),"Join-"    &amp;LI34,""),"")
&amp;IFERROR(IF(AND((LI$33-LI35-INDEX(Sheep!$V$358:$V$365,LI34,1))&gt;(LI$33-LJ$33),(LI$33-LI35-INDEX(Sheep!$V$358:$V$365,LI34,1))&lt;=0),"Scan-"  &amp;LI34,""),"")
&amp;IFERROR(IF(AND((LI$33-LI35-150                                                                            )&gt;(LI$33-LJ$33),(LI$33-LI35-150                                                                             )&lt;=0),"Birth-" &amp;LI34,""),"")
&amp;IFERROR(IF(AND((LI$33-LI35-150-Sheep!$R$351                                           )&gt;(LI$33-LJ$33),(LI$33-LI35-150-Sheep!$R$351                                            )&lt;=0),"Wean-"&amp;LI34,""),"")
&amp;IFERROR(IF(AND((LI$33-LI35-150-Sheep!$R$352                                           )&gt;(LI$33-LJ$33),(LI$33-LI35-150-Sheep!$R$352                                            )&lt;=0),"Alt1-"   &amp;LI34,""),"")
&amp;IFERROR(IF(AND((LI$33-LI35-150-Sheep!$R$353                                           )&gt;(LI$33-LJ$33),(LI$33-LI35-150-Sheep!$R$353                                            )&lt;=0),"Alt2-"   &amp;LI34,""),"")</f>
        <v/>
      </c>
      <c r="LJ36" s="274" t="str">
        <f xml:space="preserve">                    IF(AND((LJ$33                                  -Sheep!$N$248                               )&gt;(LJ$33-LK$33),(LJ$33                                  -Sheep!$N$248                                )&lt;=0),"Born","")
&amp;                   IF(AND((LJ$33-Sheep!$R$351-Sheep!$N$248                                )&gt;(LJ$33-LK$33),(LJ$33-Sheep!$R$351-Sheep!$N$248                                )&lt;=0),"WeanStd","")
&amp;                   IF(AND((LJ$33-Sheep!$R$352-Sheep!$N$248                                )&gt;(LJ$33-LK$33),(LJ$33-Sheep!$R$352-Sheep!$N$248                                )&lt;=0),"WeanAlt1","")
&amp;                   IF(AND((LJ$33-Sheep!$R$353-Sheep!$N$248                                )&gt;(LJ$33-LK$33),(LJ$33-Sheep!$R$353-Sheep!$N$248                                )&lt;=0),"WeanAlt2","")
&amp;IFERROR(IF(AND((LJ$33-LJ35                                                                                     )&gt;(LJ$33-LK$33),(LJ$33-LJ35                                                                                     )&lt;=0),"Join-"    &amp;LJ34,""),"")
&amp;IFERROR(IF(AND((LJ$33-LJ35-INDEX(Sheep!$V$358:$V$365,LJ34,1))&gt;(LJ$33-LK$33),(LJ$33-LJ35-INDEX(Sheep!$V$358:$V$365,LJ34,1))&lt;=0),"Scan-"  &amp;LJ34,""),"")
&amp;IFERROR(IF(AND((LJ$33-LJ35-150                                                                            )&gt;(LJ$33-LK$33),(LJ$33-LJ35-150                                                                             )&lt;=0),"Birth-" &amp;LJ34,""),"")
&amp;IFERROR(IF(AND((LJ$33-LJ35-150-Sheep!$R$351                                           )&gt;(LJ$33-LK$33),(LJ$33-LJ35-150-Sheep!$R$351                                            )&lt;=0),"Wean-"&amp;LJ34,""),"")
&amp;IFERROR(IF(AND((LJ$33-LJ35-150-Sheep!$R$352                                           )&gt;(LJ$33-LK$33),(LJ$33-LJ35-150-Sheep!$R$352                                            )&lt;=0),"Alt1-"   &amp;LJ34,""),"")
&amp;IFERROR(IF(AND((LJ$33-LJ35-150-Sheep!$R$353                                           )&gt;(LJ$33-LK$33),(LJ$33-LJ35-150-Sheep!$R$353                                            )&lt;=0),"Alt2-"   &amp;LJ34,""),"")</f>
        <v/>
      </c>
      <c r="LK36" s="274" t="str">
        <f xml:space="preserve">                    IF(AND((LK$33                                  -Sheep!$N$248                               )&gt;(LK$33-LL$33),(LK$33                                  -Sheep!$N$248                                )&lt;=0),"Born","")
&amp;                   IF(AND((LK$33-Sheep!$R$351-Sheep!$N$248                                )&gt;(LK$33-LL$33),(LK$33-Sheep!$R$351-Sheep!$N$248                                )&lt;=0),"WeanStd","")
&amp;                   IF(AND((LK$33-Sheep!$R$352-Sheep!$N$248                                )&gt;(LK$33-LL$33),(LK$33-Sheep!$R$352-Sheep!$N$248                                )&lt;=0),"WeanAlt1","")
&amp;                   IF(AND((LK$33-Sheep!$R$353-Sheep!$N$248                                )&gt;(LK$33-LL$33),(LK$33-Sheep!$R$353-Sheep!$N$248                                )&lt;=0),"WeanAlt2","")
&amp;IFERROR(IF(AND((LK$33-LK35                                                                                     )&gt;(LK$33-LL$33),(LK$33-LK35                                                                                     )&lt;=0),"Join-"    &amp;LK34,""),"")
&amp;IFERROR(IF(AND((LK$33-LK35-INDEX(Sheep!$V$358:$V$365,LK34,1))&gt;(LK$33-LL$33),(LK$33-LK35-INDEX(Sheep!$V$358:$V$365,LK34,1))&lt;=0),"Scan-"  &amp;LK34,""),"")
&amp;IFERROR(IF(AND((LK$33-LK35-150                                                                            )&gt;(LK$33-LL$33),(LK$33-LK35-150                                                                             )&lt;=0),"Birth-" &amp;LK34,""),"")
&amp;IFERROR(IF(AND((LK$33-LK35-150-Sheep!$R$351                                           )&gt;(LK$33-LL$33),(LK$33-LK35-150-Sheep!$R$351                                            )&lt;=0),"Wean-"&amp;LK34,""),"")
&amp;IFERROR(IF(AND((LK$33-LK35-150-Sheep!$R$352                                           )&gt;(LK$33-LL$33),(LK$33-LK35-150-Sheep!$R$352                                            )&lt;=0),"Alt1-"   &amp;LK34,""),"")
&amp;IFERROR(IF(AND((LK$33-LK35-150-Sheep!$R$353                                           )&gt;(LK$33-LL$33),(LK$33-LK35-150-Sheep!$R$353                                            )&lt;=0),"Alt2-"   &amp;LK34,""),"")</f>
        <v/>
      </c>
      <c r="LL36" s="274" t="str">
        <f xml:space="preserve">                    IF(AND((LL$33                                  -Sheep!$N$248                               )&gt;(LL$33-LM$33),(LL$33                                  -Sheep!$N$248                                )&lt;=0),"Born","")
&amp;                   IF(AND((LL$33-Sheep!$R$351-Sheep!$N$248                                )&gt;(LL$33-LM$33),(LL$33-Sheep!$R$351-Sheep!$N$248                                )&lt;=0),"WeanStd","")
&amp;                   IF(AND((LL$33-Sheep!$R$352-Sheep!$N$248                                )&gt;(LL$33-LM$33),(LL$33-Sheep!$R$352-Sheep!$N$248                                )&lt;=0),"WeanAlt1","")
&amp;                   IF(AND((LL$33-Sheep!$R$353-Sheep!$N$248                                )&gt;(LL$33-LM$33),(LL$33-Sheep!$R$353-Sheep!$N$248                                )&lt;=0),"WeanAlt2","")
&amp;IFERROR(IF(AND((LL$33-LL35                                                                                     )&gt;(LL$33-LM$33),(LL$33-LL35                                                                                     )&lt;=0),"Join-"    &amp;LL34,""),"")
&amp;IFERROR(IF(AND((LL$33-LL35-INDEX(Sheep!$V$358:$V$365,LL34,1))&gt;(LL$33-LM$33),(LL$33-LL35-INDEX(Sheep!$V$358:$V$365,LL34,1))&lt;=0),"Scan-"  &amp;LL34,""),"")
&amp;IFERROR(IF(AND((LL$33-LL35-150                                                                            )&gt;(LL$33-LM$33),(LL$33-LL35-150                                                                             )&lt;=0),"Birth-" &amp;LL34,""),"")
&amp;IFERROR(IF(AND((LL$33-LL35-150-Sheep!$R$351                                           )&gt;(LL$33-LM$33),(LL$33-LL35-150-Sheep!$R$351                                            )&lt;=0),"Wean-"&amp;LL34,""),"")
&amp;IFERROR(IF(AND((LL$33-LL35-150-Sheep!$R$352                                           )&gt;(LL$33-LM$33),(LL$33-LL35-150-Sheep!$R$352                                            )&lt;=0),"Alt1-"   &amp;LL34,""),"")
&amp;IFERROR(IF(AND((LL$33-LL35-150-Sheep!$R$353                                           )&gt;(LL$33-LM$33),(LL$33-LL35-150-Sheep!$R$353                                            )&lt;=0),"Alt2-"   &amp;LL34,""),"")</f>
        <v/>
      </c>
      <c r="LM36" s="274" t="str">
        <f xml:space="preserve">                    IF(AND((LM$33                                  -Sheep!$N$248                               )&gt;(LM$33-LN$33),(LM$33                                  -Sheep!$N$248                                )&lt;=0),"Born","")
&amp;                   IF(AND((LM$33-Sheep!$R$351-Sheep!$N$248                                )&gt;(LM$33-LN$33),(LM$33-Sheep!$R$351-Sheep!$N$248                                )&lt;=0),"WeanStd","")
&amp;                   IF(AND((LM$33-Sheep!$R$352-Sheep!$N$248                                )&gt;(LM$33-LN$33),(LM$33-Sheep!$R$352-Sheep!$N$248                                )&lt;=0),"WeanAlt1","")
&amp;                   IF(AND((LM$33-Sheep!$R$353-Sheep!$N$248                                )&gt;(LM$33-LN$33),(LM$33-Sheep!$R$353-Sheep!$N$248                                )&lt;=0),"WeanAlt2","")
&amp;IFERROR(IF(AND((LM$33-LM35                                                                                     )&gt;(LM$33-LN$33),(LM$33-LM35                                                                                     )&lt;=0),"Join-"    &amp;LM34,""),"")
&amp;IFERROR(IF(AND((LM$33-LM35-INDEX(Sheep!$V$358:$V$365,LM34,1))&gt;(LM$33-LN$33),(LM$33-LM35-INDEX(Sheep!$V$358:$V$365,LM34,1))&lt;=0),"Scan-"  &amp;LM34,""),"")
&amp;IFERROR(IF(AND((LM$33-LM35-150                                                                            )&gt;(LM$33-LN$33),(LM$33-LM35-150                                                                             )&lt;=0),"Birth-" &amp;LM34,""),"")
&amp;IFERROR(IF(AND((LM$33-LM35-150-Sheep!$R$351                                           )&gt;(LM$33-LN$33),(LM$33-LM35-150-Sheep!$R$351                                            )&lt;=0),"Wean-"&amp;LM34,""),"")
&amp;IFERROR(IF(AND((LM$33-LM35-150-Sheep!$R$352                                           )&gt;(LM$33-LN$33),(LM$33-LM35-150-Sheep!$R$352                                            )&lt;=0),"Alt1-"   &amp;LM34,""),"")
&amp;IFERROR(IF(AND((LM$33-LM35-150-Sheep!$R$353                                           )&gt;(LM$33-LN$33),(LM$33-LM35-150-Sheep!$R$353                                            )&lt;=0),"Alt2-"   &amp;LM34,""),"")</f>
        <v/>
      </c>
      <c r="LN36" s="274" t="str">
        <f xml:space="preserve">                    IF(AND((LN$33                                  -Sheep!$N$248                               )&gt;(LN$33-LO$33),(LN$33                                  -Sheep!$N$248                                )&lt;=0),"Born","")
&amp;                   IF(AND((LN$33-Sheep!$R$351-Sheep!$N$248                                )&gt;(LN$33-LO$33),(LN$33-Sheep!$R$351-Sheep!$N$248                                )&lt;=0),"WeanStd","")
&amp;                   IF(AND((LN$33-Sheep!$R$352-Sheep!$N$248                                )&gt;(LN$33-LO$33),(LN$33-Sheep!$R$352-Sheep!$N$248                                )&lt;=0),"WeanAlt1","")
&amp;                   IF(AND((LN$33-Sheep!$R$353-Sheep!$N$248                                )&gt;(LN$33-LO$33),(LN$33-Sheep!$R$353-Sheep!$N$248                                )&lt;=0),"WeanAlt2","")
&amp;IFERROR(IF(AND((LN$33-LN35                                                                                     )&gt;(LN$33-LO$33),(LN$33-LN35                                                                                     )&lt;=0),"Join-"    &amp;LN34,""),"")
&amp;IFERROR(IF(AND((LN$33-LN35-INDEX(Sheep!$V$358:$V$365,LN34,1))&gt;(LN$33-LO$33),(LN$33-LN35-INDEX(Sheep!$V$358:$V$365,LN34,1))&lt;=0),"Scan-"  &amp;LN34,""),"")
&amp;IFERROR(IF(AND((LN$33-LN35-150                                                                            )&gt;(LN$33-LO$33),(LN$33-LN35-150                                                                             )&lt;=0),"Birth-" &amp;LN34,""),"")
&amp;IFERROR(IF(AND((LN$33-LN35-150-Sheep!$R$351                                           )&gt;(LN$33-LO$33),(LN$33-LN35-150-Sheep!$R$351                                            )&lt;=0),"Wean-"&amp;LN34,""),"")
&amp;IFERROR(IF(AND((LN$33-LN35-150-Sheep!$R$352                                           )&gt;(LN$33-LO$33),(LN$33-LN35-150-Sheep!$R$352                                            )&lt;=0),"Alt1-"   &amp;LN34,""),"")
&amp;IFERROR(IF(AND((LN$33-LN35-150-Sheep!$R$353                                           )&gt;(LN$33-LO$33),(LN$33-LN35-150-Sheep!$R$353                                            )&lt;=0),"Alt2-"   &amp;LN34,""),"")</f>
        <v/>
      </c>
      <c r="LO36" s="274" t="str">
        <f xml:space="preserve">                    IF(AND((LO$33                                  -Sheep!$N$248                               )&gt;(LO$33-LP$33),(LO$33                                  -Sheep!$N$248                                )&lt;=0),"Born","")
&amp;                   IF(AND((LO$33-Sheep!$R$351-Sheep!$N$248                                )&gt;(LO$33-LP$33),(LO$33-Sheep!$R$351-Sheep!$N$248                                )&lt;=0),"WeanStd","")
&amp;                   IF(AND((LO$33-Sheep!$R$352-Sheep!$N$248                                )&gt;(LO$33-LP$33),(LO$33-Sheep!$R$352-Sheep!$N$248                                )&lt;=0),"WeanAlt1","")
&amp;                   IF(AND((LO$33-Sheep!$R$353-Sheep!$N$248                                )&gt;(LO$33-LP$33),(LO$33-Sheep!$R$353-Sheep!$N$248                                )&lt;=0),"WeanAlt2","")
&amp;IFERROR(IF(AND((LO$33-LO35                                                                                     )&gt;(LO$33-LP$33),(LO$33-LO35                                                                                     )&lt;=0),"Join-"    &amp;LO34,""),"")
&amp;IFERROR(IF(AND((LO$33-LO35-INDEX(Sheep!$V$358:$V$365,LO34,1))&gt;(LO$33-LP$33),(LO$33-LO35-INDEX(Sheep!$V$358:$V$365,LO34,1))&lt;=0),"Scan-"  &amp;LO34,""),"")
&amp;IFERROR(IF(AND((LO$33-LO35-150                                                                            )&gt;(LO$33-LP$33),(LO$33-LO35-150                                                                             )&lt;=0),"Birth-" &amp;LO34,""),"")
&amp;IFERROR(IF(AND((LO$33-LO35-150-Sheep!$R$351                                           )&gt;(LO$33-LP$33),(LO$33-LO35-150-Sheep!$R$351                                            )&lt;=0),"Wean-"&amp;LO34,""),"")
&amp;IFERROR(IF(AND((LO$33-LO35-150-Sheep!$R$352                                           )&gt;(LO$33-LP$33),(LO$33-LO35-150-Sheep!$R$352                                            )&lt;=0),"Alt1-"   &amp;LO34,""),"")
&amp;IFERROR(IF(AND((LO$33-LO35-150-Sheep!$R$353                                           )&gt;(LO$33-LP$33),(LO$33-LO35-150-Sheep!$R$353                                            )&lt;=0),"Alt2-"   &amp;LO34,""),"")</f>
        <v/>
      </c>
      <c r="LP36" s="274" t="str">
        <f xml:space="preserve">                    IF(AND((LP$33                                  -Sheep!$N$248                               )&gt;(LP$33-LQ$33),(LP$33                                  -Sheep!$N$248                                )&lt;=0),"Born","")
&amp;                   IF(AND((LP$33-Sheep!$R$351-Sheep!$N$248                                )&gt;(LP$33-LQ$33),(LP$33-Sheep!$R$351-Sheep!$N$248                                )&lt;=0),"WeanStd","")
&amp;                   IF(AND((LP$33-Sheep!$R$352-Sheep!$N$248                                )&gt;(LP$33-LQ$33),(LP$33-Sheep!$R$352-Sheep!$N$248                                )&lt;=0),"WeanAlt1","")
&amp;                   IF(AND((LP$33-Sheep!$R$353-Sheep!$N$248                                )&gt;(LP$33-LQ$33),(LP$33-Sheep!$R$353-Sheep!$N$248                                )&lt;=0),"WeanAlt2","")
&amp;IFERROR(IF(AND((LP$33-LP35                                                                                     )&gt;(LP$33-LQ$33),(LP$33-LP35                                                                                     )&lt;=0),"Join-"    &amp;LP34,""),"")
&amp;IFERROR(IF(AND((LP$33-LP35-INDEX(Sheep!$V$358:$V$365,LP34,1))&gt;(LP$33-LQ$33),(LP$33-LP35-INDEX(Sheep!$V$358:$V$365,LP34,1))&lt;=0),"Scan-"  &amp;LP34,""),"")
&amp;IFERROR(IF(AND((LP$33-LP35-150                                                                            )&gt;(LP$33-LQ$33),(LP$33-LP35-150                                                                             )&lt;=0),"Birth-" &amp;LP34,""),"")
&amp;IFERROR(IF(AND((LP$33-LP35-150-Sheep!$R$351                                           )&gt;(LP$33-LQ$33),(LP$33-LP35-150-Sheep!$R$351                                            )&lt;=0),"Wean-"&amp;LP34,""),"")
&amp;IFERROR(IF(AND((LP$33-LP35-150-Sheep!$R$352                                           )&gt;(LP$33-LQ$33),(LP$33-LP35-150-Sheep!$R$352                                            )&lt;=0),"Alt1-"   &amp;LP34,""),"")
&amp;IFERROR(IF(AND((LP$33-LP35-150-Sheep!$R$353                                           )&gt;(LP$33-LQ$33),(LP$33-LP35-150-Sheep!$R$353                                            )&lt;=0),"Alt2-"   &amp;LP34,""),"")</f>
        <v/>
      </c>
      <c r="LQ36" s="274" t="str">
        <f xml:space="preserve">                    IF(AND((LQ$33                                  -Sheep!$N$248                               )&gt;(LQ$33-LR$33),(LQ$33                                  -Sheep!$N$248                                )&lt;=0),"Born","")
&amp;                   IF(AND((LQ$33-Sheep!$R$351-Sheep!$N$248                                )&gt;(LQ$33-LR$33),(LQ$33-Sheep!$R$351-Sheep!$N$248                                )&lt;=0),"WeanStd","")
&amp;                   IF(AND((LQ$33-Sheep!$R$352-Sheep!$N$248                                )&gt;(LQ$33-LR$33),(LQ$33-Sheep!$R$352-Sheep!$N$248                                )&lt;=0),"WeanAlt1","")
&amp;                   IF(AND((LQ$33-Sheep!$R$353-Sheep!$N$248                                )&gt;(LQ$33-LR$33),(LQ$33-Sheep!$R$353-Sheep!$N$248                                )&lt;=0),"WeanAlt2","")
&amp;IFERROR(IF(AND((LQ$33-LQ35                                                                                     )&gt;(LQ$33-LR$33),(LQ$33-LQ35                                                                                     )&lt;=0),"Join-"    &amp;LQ34,""),"")
&amp;IFERROR(IF(AND((LQ$33-LQ35-INDEX(Sheep!$V$358:$V$365,LQ34,1))&gt;(LQ$33-LR$33),(LQ$33-LQ35-INDEX(Sheep!$V$358:$V$365,LQ34,1))&lt;=0),"Scan-"  &amp;LQ34,""),"")
&amp;IFERROR(IF(AND((LQ$33-LQ35-150                                                                            )&gt;(LQ$33-LR$33),(LQ$33-LQ35-150                                                                             )&lt;=0),"Birth-" &amp;LQ34,""),"")
&amp;IFERROR(IF(AND((LQ$33-LQ35-150-Sheep!$R$351                                           )&gt;(LQ$33-LR$33),(LQ$33-LQ35-150-Sheep!$R$351                                            )&lt;=0),"Wean-"&amp;LQ34,""),"")
&amp;IFERROR(IF(AND((LQ$33-LQ35-150-Sheep!$R$352                                           )&gt;(LQ$33-LR$33),(LQ$33-LQ35-150-Sheep!$R$352                                            )&lt;=0),"Alt1-"   &amp;LQ34,""),"")
&amp;IFERROR(IF(AND((LQ$33-LQ35-150-Sheep!$R$353                                           )&gt;(LQ$33-LR$33),(LQ$33-LQ35-150-Sheep!$R$353                                            )&lt;=0),"Alt2-"   &amp;LQ34,""),"")</f>
        <v/>
      </c>
      <c r="LR36" s="274" t="str">
        <f xml:space="preserve">                    IF(AND((LR$33                                  -Sheep!$N$248                               )&gt;(LR$33-LS$33),(LR$33                                  -Sheep!$N$248                                )&lt;=0),"Born","")
&amp;                   IF(AND((LR$33-Sheep!$R$351-Sheep!$N$248                                )&gt;(LR$33-LS$33),(LR$33-Sheep!$R$351-Sheep!$N$248                                )&lt;=0),"WeanStd","")
&amp;                   IF(AND((LR$33-Sheep!$R$352-Sheep!$N$248                                )&gt;(LR$33-LS$33),(LR$33-Sheep!$R$352-Sheep!$N$248                                )&lt;=0),"WeanAlt1","")
&amp;                   IF(AND((LR$33-Sheep!$R$353-Sheep!$N$248                                )&gt;(LR$33-LS$33),(LR$33-Sheep!$R$353-Sheep!$N$248                                )&lt;=0),"WeanAlt2","")
&amp;IFERROR(IF(AND((LR$33-LR35                                                                                     )&gt;(LR$33-LS$33),(LR$33-LR35                                                                                     )&lt;=0),"Join-"    &amp;LR34,""),"")
&amp;IFERROR(IF(AND((LR$33-LR35-INDEX(Sheep!$V$358:$V$365,LR34,1))&gt;(LR$33-LS$33),(LR$33-LR35-INDEX(Sheep!$V$358:$V$365,LR34,1))&lt;=0),"Scan-"  &amp;LR34,""),"")
&amp;IFERROR(IF(AND((LR$33-LR35-150                                                                            )&gt;(LR$33-LS$33),(LR$33-LR35-150                                                                             )&lt;=0),"Birth-" &amp;LR34,""),"")
&amp;IFERROR(IF(AND((LR$33-LR35-150-Sheep!$R$351                                           )&gt;(LR$33-LS$33),(LR$33-LR35-150-Sheep!$R$351                                            )&lt;=0),"Wean-"&amp;LR34,""),"")
&amp;IFERROR(IF(AND((LR$33-LR35-150-Sheep!$R$352                                           )&gt;(LR$33-LS$33),(LR$33-LR35-150-Sheep!$R$352                                            )&lt;=0),"Alt1-"   &amp;LR34,""),"")
&amp;IFERROR(IF(AND((LR$33-LR35-150-Sheep!$R$353                                           )&gt;(LR$33-LS$33),(LR$33-LR35-150-Sheep!$R$353                                            )&lt;=0),"Alt2-"   &amp;LR34,""),"")</f>
        <v>Scan-6</v>
      </c>
      <c r="LS36" s="274" t="str">
        <f xml:space="preserve">                    IF(AND((LS$33                                  -Sheep!$N$248                               )&gt;(LS$33-LT$33),(LS$33                                  -Sheep!$N$248                                )&lt;=0),"Born","")
&amp;                   IF(AND((LS$33-Sheep!$R$351-Sheep!$N$248                                )&gt;(LS$33-LT$33),(LS$33-Sheep!$R$351-Sheep!$N$248                                )&lt;=0),"WeanStd","")
&amp;                   IF(AND((LS$33-Sheep!$R$352-Sheep!$N$248                                )&gt;(LS$33-LT$33),(LS$33-Sheep!$R$352-Sheep!$N$248                                )&lt;=0),"WeanAlt1","")
&amp;                   IF(AND((LS$33-Sheep!$R$353-Sheep!$N$248                                )&gt;(LS$33-LT$33),(LS$33-Sheep!$R$353-Sheep!$N$248                                )&lt;=0),"WeanAlt2","")
&amp;IFERROR(IF(AND((LS$33-LS35                                                                                     )&gt;(LS$33-LT$33),(LS$33-LS35                                                                                     )&lt;=0),"Join-"    &amp;LS34,""),"")
&amp;IFERROR(IF(AND((LS$33-LS35-INDEX(Sheep!$V$358:$V$365,LS34,1))&gt;(LS$33-LT$33),(LS$33-LS35-INDEX(Sheep!$V$358:$V$365,LS34,1))&lt;=0),"Scan-"  &amp;LS34,""),"")
&amp;IFERROR(IF(AND((LS$33-LS35-150                                                                            )&gt;(LS$33-LT$33),(LS$33-LS35-150                                                                             )&lt;=0),"Birth-" &amp;LS34,""),"")
&amp;IFERROR(IF(AND((LS$33-LS35-150-Sheep!$R$351                                           )&gt;(LS$33-LT$33),(LS$33-LS35-150-Sheep!$R$351                                            )&lt;=0),"Wean-"&amp;LS34,""),"")
&amp;IFERROR(IF(AND((LS$33-LS35-150-Sheep!$R$352                                           )&gt;(LS$33-LT$33),(LS$33-LS35-150-Sheep!$R$352                                            )&lt;=0),"Alt1-"   &amp;LS34,""),"")
&amp;IFERROR(IF(AND((LS$33-LS35-150-Sheep!$R$353                                           )&gt;(LS$33-LT$33),(LS$33-LS35-150-Sheep!$R$353                                            )&lt;=0),"Alt2-"   &amp;LS34,""),"")</f>
        <v/>
      </c>
      <c r="LT36" s="274" t="str">
        <f xml:space="preserve">                    IF(AND((LT$33                                  -Sheep!$N$248                               )&gt;(LT$33-LU$33),(LT$33                                  -Sheep!$N$248                                )&lt;=0),"Born","")
&amp;                   IF(AND((LT$33-Sheep!$R$351-Sheep!$N$248                                )&gt;(LT$33-LU$33),(LT$33-Sheep!$R$351-Sheep!$N$248                                )&lt;=0),"WeanStd","")
&amp;                   IF(AND((LT$33-Sheep!$R$352-Sheep!$N$248                                )&gt;(LT$33-LU$33),(LT$33-Sheep!$R$352-Sheep!$N$248                                )&lt;=0),"WeanAlt1","")
&amp;                   IF(AND((LT$33-Sheep!$R$353-Sheep!$N$248                                )&gt;(LT$33-LU$33),(LT$33-Sheep!$R$353-Sheep!$N$248                                )&lt;=0),"WeanAlt2","")
&amp;IFERROR(IF(AND((LT$33-LT35                                                                                     )&gt;(LT$33-LU$33),(LT$33-LT35                                                                                     )&lt;=0),"Join-"    &amp;LT34,""),"")
&amp;IFERROR(IF(AND((LT$33-LT35-INDEX(Sheep!$V$358:$V$365,LT34,1))&gt;(LT$33-LU$33),(LT$33-LT35-INDEX(Sheep!$V$358:$V$365,LT34,1))&lt;=0),"Scan-"  &amp;LT34,""),"")
&amp;IFERROR(IF(AND((LT$33-LT35-150                                                                            )&gt;(LT$33-LU$33),(LT$33-LT35-150                                                                             )&lt;=0),"Birth-" &amp;LT34,""),"")
&amp;IFERROR(IF(AND((LT$33-LT35-150-Sheep!$R$351                                           )&gt;(LT$33-LU$33),(LT$33-LT35-150-Sheep!$R$351                                            )&lt;=0),"Wean-"&amp;LT34,""),"")
&amp;IFERROR(IF(AND((LT$33-LT35-150-Sheep!$R$352                                           )&gt;(LT$33-LU$33),(LT$33-LT35-150-Sheep!$R$352                                            )&lt;=0),"Alt1-"   &amp;LT34,""),"")
&amp;IFERROR(IF(AND((LT$33-LT35-150-Sheep!$R$353                                           )&gt;(LT$33-LU$33),(LT$33-LT35-150-Sheep!$R$353                                            )&lt;=0),"Alt2-"   &amp;LT34,""),"")</f>
        <v/>
      </c>
      <c r="LU36" s="274" t="str">
        <f xml:space="preserve">                    IF(AND((LU$33                                  -Sheep!$N$248                               )&gt;(LU$33-LV$33),(LU$33                                  -Sheep!$N$248                                )&lt;=0),"Born","")
&amp;                   IF(AND((LU$33-Sheep!$R$351-Sheep!$N$248                                )&gt;(LU$33-LV$33),(LU$33-Sheep!$R$351-Sheep!$N$248                                )&lt;=0),"WeanStd","")
&amp;                   IF(AND((LU$33-Sheep!$R$352-Sheep!$N$248                                )&gt;(LU$33-LV$33),(LU$33-Sheep!$R$352-Sheep!$N$248                                )&lt;=0),"WeanAlt1","")
&amp;                   IF(AND((LU$33-Sheep!$R$353-Sheep!$N$248                                )&gt;(LU$33-LV$33),(LU$33-Sheep!$R$353-Sheep!$N$248                                )&lt;=0),"WeanAlt2","")
&amp;IFERROR(IF(AND((LU$33-LU35                                                                                     )&gt;(LU$33-LV$33),(LU$33-LU35                                                                                     )&lt;=0),"Join-"    &amp;LU34,""),"")
&amp;IFERROR(IF(AND((LU$33-LU35-INDEX(Sheep!$V$358:$V$365,LU34,1))&gt;(LU$33-LV$33),(LU$33-LU35-INDEX(Sheep!$V$358:$V$365,LU34,1))&lt;=0),"Scan-"  &amp;LU34,""),"")
&amp;IFERROR(IF(AND((LU$33-LU35-150                                                                            )&gt;(LU$33-LV$33),(LU$33-LU35-150                                                                             )&lt;=0),"Birth-" &amp;LU34,""),"")
&amp;IFERROR(IF(AND((LU$33-LU35-150-Sheep!$R$351                                           )&gt;(LU$33-LV$33),(LU$33-LU35-150-Sheep!$R$351                                            )&lt;=0),"Wean-"&amp;LU34,""),"")
&amp;IFERROR(IF(AND((LU$33-LU35-150-Sheep!$R$352                                           )&gt;(LU$33-LV$33),(LU$33-LU35-150-Sheep!$R$352                                            )&lt;=0),"Alt1-"   &amp;LU34,""),"")
&amp;IFERROR(IF(AND((LU$33-LU35-150-Sheep!$R$353                                           )&gt;(LU$33-LV$33),(LU$33-LU35-150-Sheep!$R$353                                            )&lt;=0),"Alt2-"   &amp;LU34,""),"")</f>
        <v/>
      </c>
      <c r="LV36" s="274" t="str">
        <f xml:space="preserve">                    IF(AND((LV$33                                  -Sheep!$N$248                               )&gt;(LV$33-LW$33),(LV$33                                  -Sheep!$N$248                                )&lt;=0),"Born","")
&amp;                   IF(AND((LV$33-Sheep!$R$351-Sheep!$N$248                                )&gt;(LV$33-LW$33),(LV$33-Sheep!$R$351-Sheep!$N$248                                )&lt;=0),"WeanStd","")
&amp;                   IF(AND((LV$33-Sheep!$R$352-Sheep!$N$248                                )&gt;(LV$33-LW$33),(LV$33-Sheep!$R$352-Sheep!$N$248                                )&lt;=0),"WeanAlt1","")
&amp;                   IF(AND((LV$33-Sheep!$R$353-Sheep!$N$248                                )&gt;(LV$33-LW$33),(LV$33-Sheep!$R$353-Sheep!$N$248                                )&lt;=0),"WeanAlt2","")
&amp;IFERROR(IF(AND((LV$33-LV35                                                                                     )&gt;(LV$33-LW$33),(LV$33-LV35                                                                                     )&lt;=0),"Join-"    &amp;LV34,""),"")
&amp;IFERROR(IF(AND((LV$33-LV35-INDEX(Sheep!$V$358:$V$365,LV34,1))&gt;(LV$33-LW$33),(LV$33-LV35-INDEX(Sheep!$V$358:$V$365,LV34,1))&lt;=0),"Scan-"  &amp;LV34,""),"")
&amp;IFERROR(IF(AND((LV$33-LV35-150                                                                            )&gt;(LV$33-LW$33),(LV$33-LV35-150                                                                             )&lt;=0),"Birth-" &amp;LV34,""),"")
&amp;IFERROR(IF(AND((LV$33-LV35-150-Sheep!$R$351                                           )&gt;(LV$33-LW$33),(LV$33-LV35-150-Sheep!$R$351                                            )&lt;=0),"Wean-"&amp;LV34,""),"")
&amp;IFERROR(IF(AND((LV$33-LV35-150-Sheep!$R$352                                           )&gt;(LV$33-LW$33),(LV$33-LV35-150-Sheep!$R$352                                            )&lt;=0),"Alt1-"   &amp;LV34,""),"")
&amp;IFERROR(IF(AND((LV$33-LV35-150-Sheep!$R$353                                           )&gt;(LV$33-LW$33),(LV$33-LV35-150-Sheep!$R$353                                            )&lt;=0),"Alt2-"   &amp;LV34,""),"")</f>
        <v/>
      </c>
      <c r="LW36" s="274" t="str">
        <f xml:space="preserve">                    IF(AND((LW$33                                  -Sheep!$N$248                               )&gt;(LW$33-LX$33),(LW$33                                  -Sheep!$N$248                                )&lt;=0),"Born","")
&amp;                   IF(AND((LW$33-Sheep!$R$351-Sheep!$N$248                                )&gt;(LW$33-LX$33),(LW$33-Sheep!$R$351-Sheep!$N$248                                )&lt;=0),"WeanStd","")
&amp;                   IF(AND((LW$33-Sheep!$R$352-Sheep!$N$248                                )&gt;(LW$33-LX$33),(LW$33-Sheep!$R$352-Sheep!$N$248                                )&lt;=0),"WeanAlt1","")
&amp;                   IF(AND((LW$33-Sheep!$R$353-Sheep!$N$248                                )&gt;(LW$33-LX$33),(LW$33-Sheep!$R$353-Sheep!$N$248                                )&lt;=0),"WeanAlt2","")
&amp;IFERROR(IF(AND((LW$33-LW35                                                                                     )&gt;(LW$33-LX$33),(LW$33-LW35                                                                                     )&lt;=0),"Join-"    &amp;LW34,""),"")
&amp;IFERROR(IF(AND((LW$33-LW35-INDEX(Sheep!$V$358:$V$365,LW34,1))&gt;(LW$33-LX$33),(LW$33-LW35-INDEX(Sheep!$V$358:$V$365,LW34,1))&lt;=0),"Scan-"  &amp;LW34,""),"")
&amp;IFERROR(IF(AND((LW$33-LW35-150                                                                            )&gt;(LW$33-LX$33),(LW$33-LW35-150                                                                             )&lt;=0),"Birth-" &amp;LW34,""),"")
&amp;IFERROR(IF(AND((LW$33-LW35-150-Sheep!$R$351                                           )&gt;(LW$33-LX$33),(LW$33-LW35-150-Sheep!$R$351                                            )&lt;=0),"Wean-"&amp;LW34,""),"")
&amp;IFERROR(IF(AND((LW$33-LW35-150-Sheep!$R$352                                           )&gt;(LW$33-LX$33),(LW$33-LW35-150-Sheep!$R$352                                            )&lt;=0),"Alt1-"   &amp;LW34,""),"")
&amp;IFERROR(IF(AND((LW$33-LW35-150-Sheep!$R$353                                           )&gt;(LW$33-LX$33),(LW$33-LW35-150-Sheep!$R$353                                            )&lt;=0),"Alt2-"   &amp;LW34,""),"")</f>
        <v/>
      </c>
      <c r="LX36" s="274" t="str">
        <f xml:space="preserve">                    IF(AND((LX$33                                  -Sheep!$N$248                               )&gt;(LX$33-LY$33),(LX$33                                  -Sheep!$N$248                                )&lt;=0),"Born","")
&amp;                   IF(AND((LX$33-Sheep!$R$351-Sheep!$N$248                                )&gt;(LX$33-LY$33),(LX$33-Sheep!$R$351-Sheep!$N$248                                )&lt;=0),"WeanStd","")
&amp;                   IF(AND((LX$33-Sheep!$R$352-Sheep!$N$248                                )&gt;(LX$33-LY$33),(LX$33-Sheep!$R$352-Sheep!$N$248                                )&lt;=0),"WeanAlt1","")
&amp;                   IF(AND((LX$33-Sheep!$R$353-Sheep!$N$248                                )&gt;(LX$33-LY$33),(LX$33-Sheep!$R$353-Sheep!$N$248                                )&lt;=0),"WeanAlt2","")
&amp;IFERROR(IF(AND((LX$33-LX35                                                                                     )&gt;(LX$33-LY$33),(LX$33-LX35                                                                                     )&lt;=0),"Join-"    &amp;LX34,""),"")
&amp;IFERROR(IF(AND((LX$33-LX35-INDEX(Sheep!$V$358:$V$365,LX34,1))&gt;(LX$33-LY$33),(LX$33-LX35-INDEX(Sheep!$V$358:$V$365,LX34,1))&lt;=0),"Scan-"  &amp;LX34,""),"")
&amp;IFERROR(IF(AND((LX$33-LX35-150                                                                            )&gt;(LX$33-LY$33),(LX$33-LX35-150                                                                             )&lt;=0),"Birth-" &amp;LX34,""),"")
&amp;IFERROR(IF(AND((LX$33-LX35-150-Sheep!$R$351                                           )&gt;(LX$33-LY$33),(LX$33-LX35-150-Sheep!$R$351                                            )&lt;=0),"Wean-"&amp;LX34,""),"")
&amp;IFERROR(IF(AND((LX$33-LX35-150-Sheep!$R$352                                           )&gt;(LX$33-LY$33),(LX$33-LX35-150-Sheep!$R$352                                            )&lt;=0),"Alt1-"   &amp;LX34,""),"")
&amp;IFERROR(IF(AND((LX$33-LX35-150-Sheep!$R$353                                           )&gt;(LX$33-LY$33),(LX$33-LX35-150-Sheep!$R$353                                            )&lt;=0),"Alt2-"   &amp;LX34,""),"")</f>
        <v/>
      </c>
      <c r="LY36" s="274" t="str">
        <f xml:space="preserve">                    IF(AND((LY$33                                  -Sheep!$N$248                               )&gt;(LY$33-LZ$33),(LY$33                                  -Sheep!$N$248                                )&lt;=0),"Born","")
&amp;                   IF(AND((LY$33-Sheep!$R$351-Sheep!$N$248                                )&gt;(LY$33-LZ$33),(LY$33-Sheep!$R$351-Sheep!$N$248                                )&lt;=0),"WeanStd","")
&amp;                   IF(AND((LY$33-Sheep!$R$352-Sheep!$N$248                                )&gt;(LY$33-LZ$33),(LY$33-Sheep!$R$352-Sheep!$N$248                                )&lt;=0),"WeanAlt1","")
&amp;                   IF(AND((LY$33-Sheep!$R$353-Sheep!$N$248                                )&gt;(LY$33-LZ$33),(LY$33-Sheep!$R$353-Sheep!$N$248                                )&lt;=0),"WeanAlt2","")
&amp;IFERROR(IF(AND((LY$33-LY35                                                                                     )&gt;(LY$33-LZ$33),(LY$33-LY35                                                                                     )&lt;=0),"Join-"    &amp;LY34,""),"")
&amp;IFERROR(IF(AND((LY$33-LY35-INDEX(Sheep!$V$358:$V$365,LY34,1))&gt;(LY$33-LZ$33),(LY$33-LY35-INDEX(Sheep!$V$358:$V$365,LY34,1))&lt;=0),"Scan-"  &amp;LY34,""),"")
&amp;IFERROR(IF(AND((LY$33-LY35-150                                                                            )&gt;(LY$33-LZ$33),(LY$33-LY35-150                                                                             )&lt;=0),"Birth-" &amp;LY34,""),"")
&amp;IFERROR(IF(AND((LY$33-LY35-150-Sheep!$R$351                                           )&gt;(LY$33-LZ$33),(LY$33-LY35-150-Sheep!$R$351                                            )&lt;=0),"Wean-"&amp;LY34,""),"")
&amp;IFERROR(IF(AND((LY$33-LY35-150-Sheep!$R$352                                           )&gt;(LY$33-LZ$33),(LY$33-LY35-150-Sheep!$R$352                                            )&lt;=0),"Alt1-"   &amp;LY34,""),"")
&amp;IFERROR(IF(AND((LY$33-LY35-150-Sheep!$R$353                                           )&gt;(LY$33-LZ$33),(LY$33-LY35-150-Sheep!$R$353                                            )&lt;=0),"Alt2-"   &amp;LY34,""),"")</f>
        <v/>
      </c>
      <c r="LZ36" s="274" t="str">
        <f xml:space="preserve">                    IF(AND((LZ$33                                  -Sheep!$N$248                               )&gt;(LZ$33-MA$33),(LZ$33                                  -Sheep!$N$248                                )&lt;=0),"Born","")
&amp;                   IF(AND((LZ$33-Sheep!$R$351-Sheep!$N$248                                )&gt;(LZ$33-MA$33),(LZ$33-Sheep!$R$351-Sheep!$N$248                                )&lt;=0),"WeanStd","")
&amp;                   IF(AND((LZ$33-Sheep!$R$352-Sheep!$N$248                                )&gt;(LZ$33-MA$33),(LZ$33-Sheep!$R$352-Sheep!$N$248                                )&lt;=0),"WeanAlt1","")
&amp;                   IF(AND((LZ$33-Sheep!$R$353-Sheep!$N$248                                )&gt;(LZ$33-MA$33),(LZ$33-Sheep!$R$353-Sheep!$N$248                                )&lt;=0),"WeanAlt2","")
&amp;IFERROR(IF(AND((LZ$33-LZ35                                                                                     )&gt;(LZ$33-MA$33),(LZ$33-LZ35                                                                                     )&lt;=0),"Join-"    &amp;LZ34,""),"")
&amp;IFERROR(IF(AND((LZ$33-LZ35-INDEX(Sheep!$V$358:$V$365,LZ34,1))&gt;(LZ$33-MA$33),(LZ$33-LZ35-INDEX(Sheep!$V$358:$V$365,LZ34,1))&lt;=0),"Scan-"  &amp;LZ34,""),"")
&amp;IFERROR(IF(AND((LZ$33-LZ35-150                                                                            )&gt;(LZ$33-MA$33),(LZ$33-LZ35-150                                                                             )&lt;=0),"Birth-" &amp;LZ34,""),"")
&amp;IFERROR(IF(AND((LZ$33-LZ35-150-Sheep!$R$351                                           )&gt;(LZ$33-MA$33),(LZ$33-LZ35-150-Sheep!$R$351                                            )&lt;=0),"Wean-"&amp;LZ34,""),"")
&amp;IFERROR(IF(AND((LZ$33-LZ35-150-Sheep!$R$352                                           )&gt;(LZ$33-MA$33),(LZ$33-LZ35-150-Sheep!$R$352                                            )&lt;=0),"Alt1-"   &amp;LZ34,""),"")
&amp;IFERROR(IF(AND((LZ$33-LZ35-150-Sheep!$R$353                                           )&gt;(LZ$33-MA$33),(LZ$33-LZ35-150-Sheep!$R$353                                            )&lt;=0),"Alt2-"   &amp;LZ34,""),"")</f>
        <v/>
      </c>
      <c r="MA36" s="274" t="str">
        <f xml:space="preserve">                    IF(AND((MA$33                                  -Sheep!$N$248                               )&gt;(MA$33-MB$33),(MA$33                                  -Sheep!$N$248                                )&lt;=0),"Born","")
&amp;                   IF(AND((MA$33-Sheep!$R$351-Sheep!$N$248                                )&gt;(MA$33-MB$33),(MA$33-Sheep!$R$351-Sheep!$N$248                                )&lt;=0),"WeanStd","")
&amp;                   IF(AND((MA$33-Sheep!$R$352-Sheep!$N$248                                )&gt;(MA$33-MB$33),(MA$33-Sheep!$R$352-Sheep!$N$248                                )&lt;=0),"WeanAlt1","")
&amp;                   IF(AND((MA$33-Sheep!$R$353-Sheep!$N$248                                )&gt;(MA$33-MB$33),(MA$33-Sheep!$R$353-Sheep!$N$248                                )&lt;=0),"WeanAlt2","")
&amp;IFERROR(IF(AND((MA$33-MA35                                                                                     )&gt;(MA$33-MB$33),(MA$33-MA35                                                                                     )&lt;=0),"Join-"    &amp;MA34,""),"")
&amp;IFERROR(IF(AND((MA$33-MA35-INDEX(Sheep!$V$358:$V$365,MA34,1))&gt;(MA$33-MB$33),(MA$33-MA35-INDEX(Sheep!$V$358:$V$365,MA34,1))&lt;=0),"Scan-"  &amp;MA34,""),"")
&amp;IFERROR(IF(AND((MA$33-MA35-150                                                                            )&gt;(MA$33-MB$33),(MA$33-MA35-150                                                                             )&lt;=0),"Birth-" &amp;MA34,""),"")
&amp;IFERROR(IF(AND((MA$33-MA35-150-Sheep!$R$351                                           )&gt;(MA$33-MB$33),(MA$33-MA35-150-Sheep!$R$351                                            )&lt;=0),"Wean-"&amp;MA34,""),"")
&amp;IFERROR(IF(AND((MA$33-MA35-150-Sheep!$R$352                                           )&gt;(MA$33-MB$33),(MA$33-MA35-150-Sheep!$R$352                                            )&lt;=0),"Alt1-"   &amp;MA34,""),"")
&amp;IFERROR(IF(AND((MA$33-MA35-150-Sheep!$R$353                                           )&gt;(MA$33-MB$33),(MA$33-MA35-150-Sheep!$R$353                                            )&lt;=0),"Alt2-"   &amp;MA34,""),"")</f>
        <v/>
      </c>
      <c r="MB36" s="274" t="str">
        <f xml:space="preserve">                    IF(AND((MB$33                                  -Sheep!$N$248                               )&gt;(MB$33-MC$33),(MB$33                                  -Sheep!$N$248                                )&lt;=0),"Born","")
&amp;                   IF(AND((MB$33-Sheep!$R$351-Sheep!$N$248                                )&gt;(MB$33-MC$33),(MB$33-Sheep!$R$351-Sheep!$N$248                                )&lt;=0),"WeanStd","")
&amp;                   IF(AND((MB$33-Sheep!$R$352-Sheep!$N$248                                )&gt;(MB$33-MC$33),(MB$33-Sheep!$R$352-Sheep!$N$248                                )&lt;=0),"WeanAlt1","")
&amp;                   IF(AND((MB$33-Sheep!$R$353-Sheep!$N$248                                )&gt;(MB$33-MC$33),(MB$33-Sheep!$R$353-Sheep!$N$248                                )&lt;=0),"WeanAlt2","")
&amp;IFERROR(IF(AND((MB$33-MB35                                                                                     )&gt;(MB$33-MC$33),(MB$33-MB35                                                                                     )&lt;=0),"Join-"    &amp;MB34,""),"")
&amp;IFERROR(IF(AND((MB$33-MB35-INDEX(Sheep!$V$358:$V$365,MB34,1))&gt;(MB$33-MC$33),(MB$33-MB35-INDEX(Sheep!$V$358:$V$365,MB34,1))&lt;=0),"Scan-"  &amp;MB34,""),"")
&amp;IFERROR(IF(AND((MB$33-MB35-150                                                                            )&gt;(MB$33-MC$33),(MB$33-MB35-150                                                                             )&lt;=0),"Birth-" &amp;MB34,""),"")
&amp;IFERROR(IF(AND((MB$33-MB35-150-Sheep!$R$351                                           )&gt;(MB$33-MC$33),(MB$33-MB35-150-Sheep!$R$351                                            )&lt;=0),"Wean-"&amp;MB34,""),"")
&amp;IFERROR(IF(AND((MB$33-MB35-150-Sheep!$R$352                                           )&gt;(MB$33-MC$33),(MB$33-MB35-150-Sheep!$R$352                                            )&lt;=0),"Alt1-"   &amp;MB34,""),"")
&amp;IFERROR(IF(AND((MB$33-MB35-150-Sheep!$R$353                                           )&gt;(MB$33-MC$33),(MB$33-MB35-150-Sheep!$R$353                                            )&lt;=0),"Alt2-"   &amp;MB34,""),"")</f>
        <v/>
      </c>
      <c r="MC36" s="274" t="str">
        <f xml:space="preserve">                    IF(AND((MC$33                                  -Sheep!$N$248                               )&gt;(MC$33-MD$33),(MC$33                                  -Sheep!$N$248                                )&lt;=0),"Born","")
&amp;                   IF(AND((MC$33-Sheep!$R$351-Sheep!$N$248                                )&gt;(MC$33-MD$33),(MC$33-Sheep!$R$351-Sheep!$N$248                                )&lt;=0),"WeanStd","")
&amp;                   IF(AND((MC$33-Sheep!$R$352-Sheep!$N$248                                )&gt;(MC$33-MD$33),(MC$33-Sheep!$R$352-Sheep!$N$248                                )&lt;=0),"WeanAlt1","")
&amp;                   IF(AND((MC$33-Sheep!$R$353-Sheep!$N$248                                )&gt;(MC$33-MD$33),(MC$33-Sheep!$R$353-Sheep!$N$248                                )&lt;=0),"WeanAlt2","")
&amp;IFERROR(IF(AND((MC$33-MC35                                                                                     )&gt;(MC$33-MD$33),(MC$33-MC35                                                                                     )&lt;=0),"Join-"    &amp;MC34,""),"")
&amp;IFERROR(IF(AND((MC$33-MC35-INDEX(Sheep!$V$358:$V$365,MC34,1))&gt;(MC$33-MD$33),(MC$33-MC35-INDEX(Sheep!$V$358:$V$365,MC34,1))&lt;=0),"Scan-"  &amp;MC34,""),"")
&amp;IFERROR(IF(AND((MC$33-MC35-150                                                                            )&gt;(MC$33-MD$33),(MC$33-MC35-150                                                                             )&lt;=0),"Birth-" &amp;MC34,""),"")
&amp;IFERROR(IF(AND((MC$33-MC35-150-Sheep!$R$351                                           )&gt;(MC$33-MD$33),(MC$33-MC35-150-Sheep!$R$351                                            )&lt;=0),"Wean-"&amp;MC34,""),"")
&amp;IFERROR(IF(AND((MC$33-MC35-150-Sheep!$R$352                                           )&gt;(MC$33-MD$33),(MC$33-MC35-150-Sheep!$R$352                                            )&lt;=0),"Alt1-"   &amp;MC34,""),"")
&amp;IFERROR(IF(AND((MC$33-MC35-150-Sheep!$R$353                                           )&gt;(MC$33-MD$33),(MC$33-MC35-150-Sheep!$R$353                                            )&lt;=0),"Alt2-"   &amp;MC34,""),"")</f>
        <v/>
      </c>
      <c r="MD36" s="274" t="str">
        <f xml:space="preserve">                    IF(AND((MD$33                                  -Sheep!$N$248                               )&gt;(MD$33-ME$33),(MD$33                                  -Sheep!$N$248                                )&lt;=0),"Born","")
&amp;                   IF(AND((MD$33-Sheep!$R$351-Sheep!$N$248                                )&gt;(MD$33-ME$33),(MD$33-Sheep!$R$351-Sheep!$N$248                                )&lt;=0),"WeanStd","")
&amp;                   IF(AND((MD$33-Sheep!$R$352-Sheep!$N$248                                )&gt;(MD$33-ME$33),(MD$33-Sheep!$R$352-Sheep!$N$248                                )&lt;=0),"WeanAlt1","")
&amp;                   IF(AND((MD$33-Sheep!$R$353-Sheep!$N$248                                )&gt;(MD$33-ME$33),(MD$33-Sheep!$R$353-Sheep!$N$248                                )&lt;=0),"WeanAlt2","")
&amp;IFERROR(IF(AND((MD$33-MD35                                                                                     )&gt;(MD$33-ME$33),(MD$33-MD35                                                                                     )&lt;=0),"Join-"    &amp;MD34,""),"")
&amp;IFERROR(IF(AND((MD$33-MD35-INDEX(Sheep!$V$358:$V$365,MD34,1))&gt;(MD$33-ME$33),(MD$33-MD35-INDEX(Sheep!$V$358:$V$365,MD34,1))&lt;=0),"Scan-"  &amp;MD34,""),"")
&amp;IFERROR(IF(AND((MD$33-MD35-150                                                                            )&gt;(MD$33-ME$33),(MD$33-MD35-150                                                                             )&lt;=0),"Birth-" &amp;MD34,""),"")
&amp;IFERROR(IF(AND((MD$33-MD35-150-Sheep!$R$351                                           )&gt;(MD$33-ME$33),(MD$33-MD35-150-Sheep!$R$351                                            )&lt;=0),"Wean-"&amp;MD34,""),"")
&amp;IFERROR(IF(AND((MD$33-MD35-150-Sheep!$R$352                                           )&gt;(MD$33-ME$33),(MD$33-MD35-150-Sheep!$R$352                                            )&lt;=0),"Alt1-"   &amp;MD34,""),"")
&amp;IFERROR(IF(AND((MD$33-MD35-150-Sheep!$R$353                                           )&gt;(MD$33-ME$33),(MD$33-MD35-150-Sheep!$R$353                                            )&lt;=0),"Alt2-"   &amp;MD34,""),"")</f>
        <v>Birth-6</v>
      </c>
      <c r="ME36" s="274" t="str">
        <f xml:space="preserve">                    IF(AND((ME$33                                  -Sheep!$N$248                               )&gt;(ME$33-MF$33),(ME$33                                  -Sheep!$N$248                                )&lt;=0),"Born","")
&amp;                   IF(AND((ME$33-Sheep!$R$351-Sheep!$N$248                                )&gt;(ME$33-MF$33),(ME$33-Sheep!$R$351-Sheep!$N$248                                )&lt;=0),"WeanStd","")
&amp;                   IF(AND((ME$33-Sheep!$R$352-Sheep!$N$248                                )&gt;(ME$33-MF$33),(ME$33-Sheep!$R$352-Sheep!$N$248                                )&lt;=0),"WeanAlt1","")
&amp;                   IF(AND((ME$33-Sheep!$R$353-Sheep!$N$248                                )&gt;(ME$33-MF$33),(ME$33-Sheep!$R$353-Sheep!$N$248                                )&lt;=0),"WeanAlt2","")
&amp;IFERROR(IF(AND((ME$33-ME35                                                                                     )&gt;(ME$33-MF$33),(ME$33-ME35                                                                                     )&lt;=0),"Join-"    &amp;ME34,""),"")
&amp;IFERROR(IF(AND((ME$33-ME35-INDEX(Sheep!$V$358:$V$365,ME34,1))&gt;(ME$33-MF$33),(ME$33-ME35-INDEX(Sheep!$V$358:$V$365,ME34,1))&lt;=0),"Scan-"  &amp;ME34,""),"")
&amp;IFERROR(IF(AND((ME$33-ME35-150                                                                            )&gt;(ME$33-MF$33),(ME$33-ME35-150                                                                             )&lt;=0),"Birth-" &amp;ME34,""),"")
&amp;IFERROR(IF(AND((ME$33-ME35-150-Sheep!$R$351                                           )&gt;(ME$33-MF$33),(ME$33-ME35-150-Sheep!$R$351                                            )&lt;=0),"Wean-"&amp;ME34,""),"")
&amp;IFERROR(IF(AND((ME$33-ME35-150-Sheep!$R$352                                           )&gt;(ME$33-MF$33),(ME$33-ME35-150-Sheep!$R$352                                            )&lt;=0),"Alt1-"   &amp;ME34,""),"")
&amp;IFERROR(IF(AND((ME$33-ME35-150-Sheep!$R$353                                           )&gt;(ME$33-MF$33),(ME$33-ME35-150-Sheep!$R$353                                            )&lt;=0),"Alt2-"   &amp;ME34,""),"")</f>
        <v/>
      </c>
      <c r="MF36" s="274" t="str">
        <f xml:space="preserve">                    IF(AND((MF$33                                  -Sheep!$N$248                               )&gt;(MF$33-MG$33),(MF$33                                  -Sheep!$N$248                                )&lt;=0),"Born","")
&amp;                   IF(AND((MF$33-Sheep!$R$351-Sheep!$N$248                                )&gt;(MF$33-MG$33),(MF$33-Sheep!$R$351-Sheep!$N$248                                )&lt;=0),"WeanStd","")
&amp;                   IF(AND((MF$33-Sheep!$R$352-Sheep!$N$248                                )&gt;(MF$33-MG$33),(MF$33-Sheep!$R$352-Sheep!$N$248                                )&lt;=0),"WeanAlt1","")
&amp;                   IF(AND((MF$33-Sheep!$R$353-Sheep!$N$248                                )&gt;(MF$33-MG$33),(MF$33-Sheep!$R$353-Sheep!$N$248                                )&lt;=0),"WeanAlt2","")
&amp;IFERROR(IF(AND((MF$33-MF35                                                                                     )&gt;(MF$33-MG$33),(MF$33-MF35                                                                                     )&lt;=0),"Join-"    &amp;MF34,""),"")
&amp;IFERROR(IF(AND((MF$33-MF35-INDEX(Sheep!$V$358:$V$365,MF34,1))&gt;(MF$33-MG$33),(MF$33-MF35-INDEX(Sheep!$V$358:$V$365,MF34,1))&lt;=0),"Scan-"  &amp;MF34,""),"")
&amp;IFERROR(IF(AND((MF$33-MF35-150                                                                            )&gt;(MF$33-MG$33),(MF$33-MF35-150                                                                             )&lt;=0),"Birth-" &amp;MF34,""),"")
&amp;IFERROR(IF(AND((MF$33-MF35-150-Sheep!$R$351                                           )&gt;(MF$33-MG$33),(MF$33-MF35-150-Sheep!$R$351                                            )&lt;=0),"Wean-"&amp;MF34,""),"")
&amp;IFERROR(IF(AND((MF$33-MF35-150-Sheep!$R$352                                           )&gt;(MF$33-MG$33),(MF$33-MF35-150-Sheep!$R$352                                            )&lt;=0),"Alt1-"   &amp;MF34,""),"")
&amp;IFERROR(IF(AND((MF$33-MF35-150-Sheep!$R$353                                           )&gt;(MF$33-MG$33),(MF$33-MF35-150-Sheep!$R$353                                            )&lt;=0),"Alt2-"   &amp;MF34,""),"")</f>
        <v/>
      </c>
      <c r="MG36" s="274" t="str">
        <f xml:space="preserve">                    IF(AND((MG$33                                  -Sheep!$N$248                               )&gt;(MG$33-MH$33),(MG$33                                  -Sheep!$N$248                                )&lt;=0),"Born","")
&amp;                   IF(AND((MG$33-Sheep!$R$351-Sheep!$N$248                                )&gt;(MG$33-MH$33),(MG$33-Sheep!$R$351-Sheep!$N$248                                )&lt;=0),"WeanStd","")
&amp;                   IF(AND((MG$33-Sheep!$R$352-Sheep!$N$248                                )&gt;(MG$33-MH$33),(MG$33-Sheep!$R$352-Sheep!$N$248                                )&lt;=0),"WeanAlt1","")
&amp;                   IF(AND((MG$33-Sheep!$R$353-Sheep!$N$248                                )&gt;(MG$33-MH$33),(MG$33-Sheep!$R$353-Sheep!$N$248                                )&lt;=0),"WeanAlt2","")
&amp;IFERROR(IF(AND((MG$33-MG35                                                                                     )&gt;(MG$33-MH$33),(MG$33-MG35                                                                                     )&lt;=0),"Join-"    &amp;MG34,""),"")
&amp;IFERROR(IF(AND((MG$33-MG35-INDEX(Sheep!$V$358:$V$365,MG34,1))&gt;(MG$33-MH$33),(MG$33-MG35-INDEX(Sheep!$V$358:$V$365,MG34,1))&lt;=0),"Scan-"  &amp;MG34,""),"")
&amp;IFERROR(IF(AND((MG$33-MG35-150                                                                            )&gt;(MG$33-MH$33),(MG$33-MG35-150                                                                             )&lt;=0),"Birth-" &amp;MG34,""),"")
&amp;IFERROR(IF(AND((MG$33-MG35-150-Sheep!$R$351                                           )&gt;(MG$33-MH$33),(MG$33-MG35-150-Sheep!$R$351                                            )&lt;=0),"Wean-"&amp;MG34,""),"")
&amp;IFERROR(IF(AND((MG$33-MG35-150-Sheep!$R$352                                           )&gt;(MG$33-MH$33),(MG$33-MG35-150-Sheep!$R$352                                            )&lt;=0),"Alt1-"   &amp;MG34,""),"")
&amp;IFERROR(IF(AND((MG$33-MG35-150-Sheep!$R$353                                           )&gt;(MG$33-MH$33),(MG$33-MG35-150-Sheep!$R$353                                            )&lt;=0),"Alt2-"   &amp;MG34,""),"")</f>
        <v/>
      </c>
      <c r="MH36" s="274" t="str">
        <f xml:space="preserve">                    IF(AND((MH$33                                  -Sheep!$N$248                               )&gt;(MH$33-MI$33),(MH$33                                  -Sheep!$N$248                                )&lt;=0),"Born","")
&amp;                   IF(AND((MH$33-Sheep!$R$351-Sheep!$N$248                                )&gt;(MH$33-MI$33),(MH$33-Sheep!$R$351-Sheep!$N$248                                )&lt;=0),"WeanStd","")
&amp;                   IF(AND((MH$33-Sheep!$R$352-Sheep!$N$248                                )&gt;(MH$33-MI$33),(MH$33-Sheep!$R$352-Sheep!$N$248                                )&lt;=0),"WeanAlt1","")
&amp;                   IF(AND((MH$33-Sheep!$R$353-Sheep!$N$248                                )&gt;(MH$33-MI$33),(MH$33-Sheep!$R$353-Sheep!$N$248                                )&lt;=0),"WeanAlt2","")
&amp;IFERROR(IF(AND((MH$33-MH35                                                                                     )&gt;(MH$33-MI$33),(MH$33-MH35                                                                                     )&lt;=0),"Join-"    &amp;MH34,""),"")
&amp;IFERROR(IF(AND((MH$33-MH35-INDEX(Sheep!$V$358:$V$365,MH34,1))&gt;(MH$33-MI$33),(MH$33-MH35-INDEX(Sheep!$V$358:$V$365,MH34,1))&lt;=0),"Scan-"  &amp;MH34,""),"")
&amp;IFERROR(IF(AND((MH$33-MH35-150                                                                            )&gt;(MH$33-MI$33),(MH$33-MH35-150                                                                             )&lt;=0),"Birth-" &amp;MH34,""),"")
&amp;IFERROR(IF(AND((MH$33-MH35-150-Sheep!$R$351                                           )&gt;(MH$33-MI$33),(MH$33-MH35-150-Sheep!$R$351                                            )&lt;=0),"Wean-"&amp;MH34,""),"")
&amp;IFERROR(IF(AND((MH$33-MH35-150-Sheep!$R$352                                           )&gt;(MH$33-MI$33),(MH$33-MH35-150-Sheep!$R$352                                            )&lt;=0),"Alt1-"   &amp;MH34,""),"")
&amp;IFERROR(IF(AND((MH$33-MH35-150-Sheep!$R$353                                           )&gt;(MH$33-MI$33),(MH$33-MH35-150-Sheep!$R$353                                            )&lt;=0),"Alt2-"   &amp;MH34,""),"")</f>
        <v/>
      </c>
      <c r="MI36" s="274" t="str">
        <f xml:space="preserve">                    IF(AND((MI$33                                  -Sheep!$N$248                               )&gt;(MI$33-MJ$33),(MI$33                                  -Sheep!$N$248                                )&lt;=0),"Born","")
&amp;                   IF(AND((MI$33-Sheep!$R$351-Sheep!$N$248                                )&gt;(MI$33-MJ$33),(MI$33-Sheep!$R$351-Sheep!$N$248                                )&lt;=0),"WeanStd","")
&amp;                   IF(AND((MI$33-Sheep!$R$352-Sheep!$N$248                                )&gt;(MI$33-MJ$33),(MI$33-Sheep!$R$352-Sheep!$N$248                                )&lt;=0),"WeanAlt1","")
&amp;                   IF(AND((MI$33-Sheep!$R$353-Sheep!$N$248                                )&gt;(MI$33-MJ$33),(MI$33-Sheep!$R$353-Sheep!$N$248                                )&lt;=0),"WeanAlt2","")
&amp;IFERROR(IF(AND((MI$33-MI35                                                                                     )&gt;(MI$33-MJ$33),(MI$33-MI35                                                                                     )&lt;=0),"Join-"    &amp;MI34,""),"")
&amp;IFERROR(IF(AND((MI$33-MI35-INDEX(Sheep!$V$358:$V$365,MI34,1))&gt;(MI$33-MJ$33),(MI$33-MI35-INDEX(Sheep!$V$358:$V$365,MI34,1))&lt;=0),"Scan-"  &amp;MI34,""),"")
&amp;IFERROR(IF(AND((MI$33-MI35-150                                                                            )&gt;(MI$33-MJ$33),(MI$33-MI35-150                                                                             )&lt;=0),"Birth-" &amp;MI34,""),"")
&amp;IFERROR(IF(AND((MI$33-MI35-150-Sheep!$R$351                                           )&gt;(MI$33-MJ$33),(MI$33-MI35-150-Sheep!$R$351                                            )&lt;=0),"Wean-"&amp;MI34,""),"")
&amp;IFERROR(IF(AND((MI$33-MI35-150-Sheep!$R$352                                           )&gt;(MI$33-MJ$33),(MI$33-MI35-150-Sheep!$R$352                                            )&lt;=0),"Alt1-"   &amp;MI34,""),"")
&amp;IFERROR(IF(AND((MI$33-MI35-150-Sheep!$R$353                                           )&gt;(MI$33-MJ$33),(MI$33-MI35-150-Sheep!$R$353                                            )&lt;=0),"Alt2-"   &amp;MI34,""),"")</f>
        <v/>
      </c>
      <c r="MJ36" s="274" t="str">
        <f xml:space="preserve">                    IF(AND((MJ$33                                  -Sheep!$N$248                               )&gt;(MJ$33-MK$33),(MJ$33                                  -Sheep!$N$248                                )&lt;=0),"Born","")
&amp;                   IF(AND((MJ$33-Sheep!$R$351-Sheep!$N$248                                )&gt;(MJ$33-MK$33),(MJ$33-Sheep!$R$351-Sheep!$N$248                                )&lt;=0),"WeanStd","")
&amp;                   IF(AND((MJ$33-Sheep!$R$352-Sheep!$N$248                                )&gt;(MJ$33-MK$33),(MJ$33-Sheep!$R$352-Sheep!$N$248                                )&lt;=0),"WeanAlt1","")
&amp;                   IF(AND((MJ$33-Sheep!$R$353-Sheep!$N$248                                )&gt;(MJ$33-MK$33),(MJ$33-Sheep!$R$353-Sheep!$N$248                                )&lt;=0),"WeanAlt2","")
&amp;IFERROR(IF(AND((MJ$33-MJ35                                                                                     )&gt;(MJ$33-MK$33),(MJ$33-MJ35                                                                                     )&lt;=0),"Join-"    &amp;MJ34,""),"")
&amp;IFERROR(IF(AND((MJ$33-MJ35-INDEX(Sheep!$V$358:$V$365,MJ34,1))&gt;(MJ$33-MK$33),(MJ$33-MJ35-INDEX(Sheep!$V$358:$V$365,MJ34,1))&lt;=0),"Scan-"  &amp;MJ34,""),"")
&amp;IFERROR(IF(AND((MJ$33-MJ35-150                                                                            )&gt;(MJ$33-MK$33),(MJ$33-MJ35-150                                                                             )&lt;=0),"Birth-" &amp;MJ34,""),"")
&amp;IFERROR(IF(AND((MJ$33-MJ35-150-Sheep!$R$351                                           )&gt;(MJ$33-MK$33),(MJ$33-MJ35-150-Sheep!$R$351                                            )&lt;=0),"Wean-"&amp;MJ34,""),"")
&amp;IFERROR(IF(AND((MJ$33-MJ35-150-Sheep!$R$352                                           )&gt;(MJ$33-MK$33),(MJ$33-MJ35-150-Sheep!$R$352                                            )&lt;=0),"Alt1-"   &amp;MJ34,""),"")
&amp;IFERROR(IF(AND((MJ$33-MJ35-150-Sheep!$R$353                                           )&gt;(MJ$33-MK$33),(MJ$33-MJ35-150-Sheep!$R$353                                            )&lt;=0),"Alt2-"   &amp;MJ34,""),"")</f>
        <v/>
      </c>
      <c r="MK36" s="274" t="str">
        <f xml:space="preserve">                    IF(AND((MK$33                                  -Sheep!$N$248                               )&gt;(MK$33-ML$33),(MK$33                                  -Sheep!$N$248                                )&lt;=0),"Born","")
&amp;                   IF(AND((MK$33-Sheep!$R$351-Sheep!$N$248                                )&gt;(MK$33-ML$33),(MK$33-Sheep!$R$351-Sheep!$N$248                                )&lt;=0),"WeanStd","")
&amp;                   IF(AND((MK$33-Sheep!$R$352-Sheep!$N$248                                )&gt;(MK$33-ML$33),(MK$33-Sheep!$R$352-Sheep!$N$248                                )&lt;=0),"WeanAlt1","")
&amp;                   IF(AND((MK$33-Sheep!$R$353-Sheep!$N$248                                )&gt;(MK$33-ML$33),(MK$33-Sheep!$R$353-Sheep!$N$248                                )&lt;=0),"WeanAlt2","")
&amp;IFERROR(IF(AND((MK$33-MK35                                                                                     )&gt;(MK$33-ML$33),(MK$33-MK35                                                                                     )&lt;=0),"Join-"    &amp;MK34,""),"")
&amp;IFERROR(IF(AND((MK$33-MK35-INDEX(Sheep!$V$358:$V$365,MK34,1))&gt;(MK$33-ML$33),(MK$33-MK35-INDEX(Sheep!$V$358:$V$365,MK34,1))&lt;=0),"Scan-"  &amp;MK34,""),"")
&amp;IFERROR(IF(AND((MK$33-MK35-150                                                                            )&gt;(MK$33-ML$33),(MK$33-MK35-150                                                                             )&lt;=0),"Birth-" &amp;MK34,""),"")
&amp;IFERROR(IF(AND((MK$33-MK35-150-Sheep!$R$351                                           )&gt;(MK$33-ML$33),(MK$33-MK35-150-Sheep!$R$351                                            )&lt;=0),"Wean-"&amp;MK34,""),"")
&amp;IFERROR(IF(AND((MK$33-MK35-150-Sheep!$R$352                                           )&gt;(MK$33-ML$33),(MK$33-MK35-150-Sheep!$R$352                                            )&lt;=0),"Alt1-"   &amp;MK34,""),"")
&amp;IFERROR(IF(AND((MK$33-MK35-150-Sheep!$R$353                                           )&gt;(MK$33-ML$33),(MK$33-MK35-150-Sheep!$R$353                                            )&lt;=0),"Alt2-"   &amp;MK34,""),"")</f>
        <v/>
      </c>
      <c r="ML36" s="274" t="str">
        <f xml:space="preserve">                    IF(AND((ML$33                                  -Sheep!$N$248                               )&gt;(ML$33-MM$33),(ML$33                                  -Sheep!$N$248                                )&lt;=0),"Born","")
&amp;                   IF(AND((ML$33-Sheep!$R$351-Sheep!$N$248                                )&gt;(ML$33-MM$33),(ML$33-Sheep!$R$351-Sheep!$N$248                                )&lt;=0),"WeanStd","")
&amp;                   IF(AND((ML$33-Sheep!$R$352-Sheep!$N$248                                )&gt;(ML$33-MM$33),(ML$33-Sheep!$R$352-Sheep!$N$248                                )&lt;=0),"WeanAlt1","")
&amp;                   IF(AND((ML$33-Sheep!$R$353-Sheep!$N$248                                )&gt;(ML$33-MM$33),(ML$33-Sheep!$R$353-Sheep!$N$248                                )&lt;=0),"WeanAlt2","")
&amp;IFERROR(IF(AND((ML$33-ML35                                                                                     )&gt;(ML$33-MM$33),(ML$33-ML35                                                                                     )&lt;=0),"Join-"    &amp;ML34,""),"")
&amp;IFERROR(IF(AND((ML$33-ML35-INDEX(Sheep!$V$358:$V$365,ML34,1))&gt;(ML$33-MM$33),(ML$33-ML35-INDEX(Sheep!$V$358:$V$365,ML34,1))&lt;=0),"Scan-"  &amp;ML34,""),"")
&amp;IFERROR(IF(AND((ML$33-ML35-150                                                                            )&gt;(ML$33-MM$33),(ML$33-ML35-150                                                                             )&lt;=0),"Birth-" &amp;ML34,""),"")
&amp;IFERROR(IF(AND((ML$33-ML35-150-Sheep!$R$351                                           )&gt;(ML$33-MM$33),(ML$33-ML35-150-Sheep!$R$351                                            )&lt;=0),"Wean-"&amp;ML34,""),"")
&amp;IFERROR(IF(AND((ML$33-ML35-150-Sheep!$R$352                                           )&gt;(ML$33-MM$33),(ML$33-ML35-150-Sheep!$R$352                                            )&lt;=0),"Alt1-"   &amp;ML34,""),"")
&amp;IFERROR(IF(AND((ML$33-ML35-150-Sheep!$R$353                                           )&gt;(ML$33-MM$33),(ML$33-ML35-150-Sheep!$R$353                                            )&lt;=0),"Alt2-"   &amp;ML34,""),"")</f>
        <v/>
      </c>
      <c r="MM36" s="274" t="str">
        <f xml:space="preserve">                    IF(AND((MM$33                                  -Sheep!$N$248                               )&gt;(MM$33-MN$33),(MM$33                                  -Sheep!$N$248                                )&lt;=0),"Born","")
&amp;                   IF(AND((MM$33-Sheep!$R$351-Sheep!$N$248                                )&gt;(MM$33-MN$33),(MM$33-Sheep!$R$351-Sheep!$N$248                                )&lt;=0),"WeanStd","")
&amp;                   IF(AND((MM$33-Sheep!$R$352-Sheep!$N$248                                )&gt;(MM$33-MN$33),(MM$33-Sheep!$R$352-Sheep!$N$248                                )&lt;=0),"WeanAlt1","")
&amp;                   IF(AND((MM$33-Sheep!$R$353-Sheep!$N$248                                )&gt;(MM$33-MN$33),(MM$33-Sheep!$R$353-Sheep!$N$248                                )&lt;=0),"WeanAlt2","")
&amp;IFERROR(IF(AND((MM$33-MM35                                                                                     )&gt;(MM$33-MN$33),(MM$33-MM35                                                                                     )&lt;=0),"Join-"    &amp;MM34,""),"")
&amp;IFERROR(IF(AND((MM$33-MM35-INDEX(Sheep!$V$358:$V$365,MM34,1))&gt;(MM$33-MN$33),(MM$33-MM35-INDEX(Sheep!$V$358:$V$365,MM34,1))&lt;=0),"Scan-"  &amp;MM34,""),"")
&amp;IFERROR(IF(AND((MM$33-MM35-150                                                                            )&gt;(MM$33-MN$33),(MM$33-MM35-150                                                                             )&lt;=0),"Birth-" &amp;MM34,""),"")
&amp;IFERROR(IF(AND((MM$33-MM35-150-Sheep!$R$351                                           )&gt;(MM$33-MN$33),(MM$33-MM35-150-Sheep!$R$351                                            )&lt;=0),"Wean-"&amp;MM34,""),"")
&amp;IFERROR(IF(AND((MM$33-MM35-150-Sheep!$R$352                                           )&gt;(MM$33-MN$33),(MM$33-MM35-150-Sheep!$R$352                                            )&lt;=0),"Alt1-"   &amp;MM34,""),"")
&amp;IFERROR(IF(AND((MM$33-MM35-150-Sheep!$R$353                                           )&gt;(MM$33-MN$33),(MM$33-MM35-150-Sheep!$R$353                                            )&lt;=0),"Alt2-"   &amp;MM34,""),"")</f>
        <v/>
      </c>
      <c r="MN36" s="274" t="str">
        <f xml:space="preserve">                    IF(AND((MN$33                                  -Sheep!$N$248                               )&gt;(MN$33-MO$33),(MN$33                                  -Sheep!$N$248                                )&lt;=0),"Born","")
&amp;                   IF(AND((MN$33-Sheep!$R$351-Sheep!$N$248                                )&gt;(MN$33-MO$33),(MN$33-Sheep!$R$351-Sheep!$N$248                                )&lt;=0),"WeanStd","")
&amp;                   IF(AND((MN$33-Sheep!$R$352-Sheep!$N$248                                )&gt;(MN$33-MO$33),(MN$33-Sheep!$R$352-Sheep!$N$248                                )&lt;=0),"WeanAlt1","")
&amp;                   IF(AND((MN$33-Sheep!$R$353-Sheep!$N$248                                )&gt;(MN$33-MO$33),(MN$33-Sheep!$R$353-Sheep!$N$248                                )&lt;=0),"WeanAlt2","")
&amp;IFERROR(IF(AND((MN$33-MN35                                                                                     )&gt;(MN$33-MO$33),(MN$33-MN35                                                                                     )&lt;=0),"Join-"    &amp;MN34,""),"")
&amp;IFERROR(IF(AND((MN$33-MN35-INDEX(Sheep!$V$358:$V$365,MN34,1))&gt;(MN$33-MO$33),(MN$33-MN35-INDEX(Sheep!$V$358:$V$365,MN34,1))&lt;=0),"Scan-"  &amp;MN34,""),"")
&amp;IFERROR(IF(AND((MN$33-MN35-150                                                                            )&gt;(MN$33-MO$33),(MN$33-MN35-150                                                                             )&lt;=0),"Birth-" &amp;MN34,""),"")
&amp;IFERROR(IF(AND((MN$33-MN35-150-Sheep!$R$351                                           )&gt;(MN$33-MO$33),(MN$33-MN35-150-Sheep!$R$351                                            )&lt;=0),"Wean-"&amp;MN34,""),"")
&amp;IFERROR(IF(AND((MN$33-MN35-150-Sheep!$R$352                                           )&gt;(MN$33-MO$33),(MN$33-MN35-150-Sheep!$R$352                                            )&lt;=0),"Alt1-"   &amp;MN34,""),"")
&amp;IFERROR(IF(AND((MN$33-MN35-150-Sheep!$R$353                                           )&gt;(MN$33-MO$33),(MN$33-MN35-150-Sheep!$R$353                                            )&lt;=0),"Alt2-"   &amp;MN34,""),"")</f>
        <v/>
      </c>
      <c r="MO36" s="274" t="str">
        <f xml:space="preserve">                    IF(AND((MO$33                                  -Sheep!$N$248                               )&gt;(MO$33-MP$33),(MO$33                                  -Sheep!$N$248                                )&lt;=0),"Born","")
&amp;                   IF(AND((MO$33-Sheep!$R$351-Sheep!$N$248                                )&gt;(MO$33-MP$33),(MO$33-Sheep!$R$351-Sheep!$N$248                                )&lt;=0),"WeanStd","")
&amp;                   IF(AND((MO$33-Sheep!$R$352-Sheep!$N$248                                )&gt;(MO$33-MP$33),(MO$33-Sheep!$R$352-Sheep!$N$248                                )&lt;=0),"WeanAlt1","")
&amp;                   IF(AND((MO$33-Sheep!$R$353-Sheep!$N$248                                )&gt;(MO$33-MP$33),(MO$33-Sheep!$R$353-Sheep!$N$248                                )&lt;=0),"WeanAlt2","")
&amp;IFERROR(IF(AND((MO$33-MO35                                                                                     )&gt;(MO$33-MP$33),(MO$33-MO35                                                                                     )&lt;=0),"Join-"    &amp;MO34,""),"")
&amp;IFERROR(IF(AND((MO$33-MO35-INDEX(Sheep!$V$358:$V$365,MO34,1))&gt;(MO$33-MP$33),(MO$33-MO35-INDEX(Sheep!$V$358:$V$365,MO34,1))&lt;=0),"Scan-"  &amp;MO34,""),"")
&amp;IFERROR(IF(AND((MO$33-MO35-150                                                                            )&gt;(MO$33-MP$33),(MO$33-MO35-150                                                                             )&lt;=0),"Birth-" &amp;MO34,""),"")
&amp;IFERROR(IF(AND((MO$33-MO35-150-Sheep!$R$351                                           )&gt;(MO$33-MP$33),(MO$33-MO35-150-Sheep!$R$351                                            )&lt;=0),"Wean-"&amp;MO34,""),"")
&amp;IFERROR(IF(AND((MO$33-MO35-150-Sheep!$R$352                                           )&gt;(MO$33-MP$33),(MO$33-MO35-150-Sheep!$R$352                                            )&lt;=0),"Alt1-"   &amp;MO34,""),"")
&amp;IFERROR(IF(AND((MO$33-MO35-150-Sheep!$R$353                                           )&gt;(MO$33-MP$33),(MO$33-MO35-150-Sheep!$R$353                                            )&lt;=0),"Alt2-"   &amp;MO34,""),"")</f>
        <v/>
      </c>
      <c r="MP36" s="274" t="str">
        <f xml:space="preserve">                    IF(AND((MP$33                                  -Sheep!$N$248                               )&gt;(MP$33-MQ$33),(MP$33                                  -Sheep!$N$248                                )&lt;=0),"Born","")
&amp;                   IF(AND((MP$33-Sheep!$R$351-Sheep!$N$248                                )&gt;(MP$33-MQ$33),(MP$33-Sheep!$R$351-Sheep!$N$248                                )&lt;=0),"WeanStd","")
&amp;                   IF(AND((MP$33-Sheep!$R$352-Sheep!$N$248                                )&gt;(MP$33-MQ$33),(MP$33-Sheep!$R$352-Sheep!$N$248                                )&lt;=0),"WeanAlt1","")
&amp;                   IF(AND((MP$33-Sheep!$R$353-Sheep!$N$248                                )&gt;(MP$33-MQ$33),(MP$33-Sheep!$R$353-Sheep!$N$248                                )&lt;=0),"WeanAlt2","")
&amp;IFERROR(IF(AND((MP$33-MP35                                                                                     )&gt;(MP$33-MQ$33),(MP$33-MP35                                                                                     )&lt;=0),"Join-"    &amp;MP34,""),"")
&amp;IFERROR(IF(AND((MP$33-MP35-INDEX(Sheep!$V$358:$V$365,MP34,1))&gt;(MP$33-MQ$33),(MP$33-MP35-INDEX(Sheep!$V$358:$V$365,MP34,1))&lt;=0),"Scan-"  &amp;MP34,""),"")
&amp;IFERROR(IF(AND((MP$33-MP35-150                                                                            )&gt;(MP$33-MQ$33),(MP$33-MP35-150                                                                             )&lt;=0),"Birth-" &amp;MP34,""),"")
&amp;IFERROR(IF(AND((MP$33-MP35-150-Sheep!$R$351                                           )&gt;(MP$33-MQ$33),(MP$33-MP35-150-Sheep!$R$351                                            )&lt;=0),"Wean-"&amp;MP34,""),"")
&amp;IFERROR(IF(AND((MP$33-MP35-150-Sheep!$R$352                                           )&gt;(MP$33-MQ$33),(MP$33-MP35-150-Sheep!$R$352                                            )&lt;=0),"Alt1-"   &amp;MP34,""),"")
&amp;IFERROR(IF(AND((MP$33-MP35-150-Sheep!$R$353                                           )&gt;(MP$33-MQ$33),(MP$33-MP35-150-Sheep!$R$353                                            )&lt;=0),"Alt2-"   &amp;MP34,""),"")</f>
        <v/>
      </c>
      <c r="MQ36" s="274" t="str">
        <f xml:space="preserve">                    IF(AND((MQ$33                                  -Sheep!$N$248                               )&gt;(MQ$33-MR$33),(MQ$33                                  -Sheep!$N$248                                )&lt;=0),"Born","")
&amp;                   IF(AND((MQ$33-Sheep!$R$351-Sheep!$N$248                                )&gt;(MQ$33-MR$33),(MQ$33-Sheep!$R$351-Sheep!$N$248                                )&lt;=0),"WeanStd","")
&amp;                   IF(AND((MQ$33-Sheep!$R$352-Sheep!$N$248                                )&gt;(MQ$33-MR$33),(MQ$33-Sheep!$R$352-Sheep!$N$248                                )&lt;=0),"WeanAlt1","")
&amp;                   IF(AND((MQ$33-Sheep!$R$353-Sheep!$N$248                                )&gt;(MQ$33-MR$33),(MQ$33-Sheep!$R$353-Sheep!$N$248                                )&lt;=0),"WeanAlt2","")
&amp;IFERROR(IF(AND((MQ$33-MQ35                                                                                     )&gt;(MQ$33-MR$33),(MQ$33-MQ35                                                                                     )&lt;=0),"Join-"    &amp;MQ34,""),"")
&amp;IFERROR(IF(AND((MQ$33-MQ35-INDEX(Sheep!$V$358:$V$365,MQ34,1))&gt;(MQ$33-MR$33),(MQ$33-MQ35-INDEX(Sheep!$V$358:$V$365,MQ34,1))&lt;=0),"Scan-"  &amp;MQ34,""),"")
&amp;IFERROR(IF(AND((MQ$33-MQ35-150                                                                            )&gt;(MQ$33-MR$33),(MQ$33-MQ35-150                                                                             )&lt;=0),"Birth-" &amp;MQ34,""),"")
&amp;IFERROR(IF(AND((MQ$33-MQ35-150-Sheep!$R$351                                           )&gt;(MQ$33-MR$33),(MQ$33-MQ35-150-Sheep!$R$351                                            )&lt;=0),"Wean-"&amp;MQ34,""),"")
&amp;IFERROR(IF(AND((MQ$33-MQ35-150-Sheep!$R$352                                           )&gt;(MQ$33-MR$33),(MQ$33-MQ35-150-Sheep!$R$352                                            )&lt;=0),"Alt1-"   &amp;MQ34,""),"")
&amp;IFERROR(IF(AND((MQ$33-MQ35-150-Sheep!$R$353                                           )&gt;(MQ$33-MR$33),(MQ$33-MQ35-150-Sheep!$R$353                                            )&lt;=0),"Alt2-"   &amp;MQ34,""),"")</f>
        <v>Wean-6</v>
      </c>
      <c r="MR36" s="274" t="str">
        <f xml:space="preserve">                    IF(AND((MR$33                                  -Sheep!$N$248                               )&gt;(MR$33-MS$33),(MR$33                                  -Sheep!$N$248                                )&lt;=0),"Born","")
&amp;                   IF(AND((MR$33-Sheep!$R$351-Sheep!$N$248                                )&gt;(MR$33-MS$33),(MR$33-Sheep!$R$351-Sheep!$N$248                                )&lt;=0),"WeanStd","")
&amp;                   IF(AND((MR$33-Sheep!$R$352-Sheep!$N$248                                )&gt;(MR$33-MS$33),(MR$33-Sheep!$R$352-Sheep!$N$248                                )&lt;=0),"WeanAlt1","")
&amp;                   IF(AND((MR$33-Sheep!$R$353-Sheep!$N$248                                )&gt;(MR$33-MS$33),(MR$33-Sheep!$R$353-Sheep!$N$248                                )&lt;=0),"WeanAlt2","")
&amp;IFERROR(IF(AND((MR$33-MR35                                                                                     )&gt;(MR$33-MS$33),(MR$33-MR35                                                                                     )&lt;=0),"Join-"    &amp;MR34,""),"")
&amp;IFERROR(IF(AND((MR$33-MR35-INDEX(Sheep!$V$358:$V$365,MR34,1))&gt;(MR$33-MS$33),(MR$33-MR35-INDEX(Sheep!$V$358:$V$365,MR34,1))&lt;=0),"Scan-"  &amp;MR34,""),"")
&amp;IFERROR(IF(AND((MR$33-MR35-150                                                                            )&gt;(MR$33-MS$33),(MR$33-MR35-150                                                                             )&lt;=0),"Birth-" &amp;MR34,""),"")
&amp;IFERROR(IF(AND((MR$33-MR35-150-Sheep!$R$351                                           )&gt;(MR$33-MS$33),(MR$33-MR35-150-Sheep!$R$351                                            )&lt;=0),"Wean-"&amp;MR34,""),"")
&amp;IFERROR(IF(AND((MR$33-MR35-150-Sheep!$R$352                                           )&gt;(MR$33-MS$33),(MR$33-MR35-150-Sheep!$R$352                                            )&lt;=0),"Alt1-"   &amp;MR34,""),"")
&amp;IFERROR(IF(AND((MR$33-MR35-150-Sheep!$R$353                                           )&gt;(MR$33-MS$33),(MR$33-MR35-150-Sheep!$R$353                                            )&lt;=0),"Alt2-"   &amp;MR34,""),"")</f>
        <v/>
      </c>
      <c r="MS36" s="274" t="str">
        <f xml:space="preserve">                    IF(AND((MS$33                                  -Sheep!$N$248                               )&gt;(MS$33-MT$33),(MS$33                                  -Sheep!$N$248                                )&lt;=0),"Born","")
&amp;                   IF(AND((MS$33-Sheep!$R$351-Sheep!$N$248                                )&gt;(MS$33-MT$33),(MS$33-Sheep!$R$351-Sheep!$N$248                                )&lt;=0),"WeanStd","")
&amp;                   IF(AND((MS$33-Sheep!$R$352-Sheep!$N$248                                )&gt;(MS$33-MT$33),(MS$33-Sheep!$R$352-Sheep!$N$248                                )&lt;=0),"WeanAlt1","")
&amp;                   IF(AND((MS$33-Sheep!$R$353-Sheep!$N$248                                )&gt;(MS$33-MT$33),(MS$33-Sheep!$R$353-Sheep!$N$248                                )&lt;=0),"WeanAlt2","")
&amp;IFERROR(IF(AND((MS$33-MS35                                                                                     )&gt;(MS$33-MT$33),(MS$33-MS35                                                                                     )&lt;=0),"Join-"    &amp;MS34,""),"")
&amp;IFERROR(IF(AND((MS$33-MS35-INDEX(Sheep!$V$358:$V$365,MS34,1))&gt;(MS$33-MT$33),(MS$33-MS35-INDEX(Sheep!$V$358:$V$365,MS34,1))&lt;=0),"Scan-"  &amp;MS34,""),"")
&amp;IFERROR(IF(AND((MS$33-MS35-150                                                                            )&gt;(MS$33-MT$33),(MS$33-MS35-150                                                                             )&lt;=0),"Birth-" &amp;MS34,""),"")
&amp;IFERROR(IF(AND((MS$33-MS35-150-Sheep!$R$351                                           )&gt;(MS$33-MT$33),(MS$33-MS35-150-Sheep!$R$351                                            )&lt;=0),"Wean-"&amp;MS34,""),"")
&amp;IFERROR(IF(AND((MS$33-MS35-150-Sheep!$R$352                                           )&gt;(MS$33-MT$33),(MS$33-MS35-150-Sheep!$R$352                                            )&lt;=0),"Alt1-"   &amp;MS34,""),"")
&amp;IFERROR(IF(AND((MS$33-MS35-150-Sheep!$R$353                                           )&gt;(MS$33-MT$33),(MS$33-MS35-150-Sheep!$R$353                                            )&lt;=0),"Alt2-"   &amp;MS34,""),"")</f>
        <v/>
      </c>
      <c r="MT36" s="274" t="str">
        <f xml:space="preserve">                    IF(AND((MT$33                                  -Sheep!$N$248                               )&gt;(MT$33-MU$33),(MT$33                                  -Sheep!$N$248                                )&lt;=0),"Born","")
&amp;                   IF(AND((MT$33-Sheep!$R$351-Sheep!$N$248                                )&gt;(MT$33-MU$33),(MT$33-Sheep!$R$351-Sheep!$N$248                                )&lt;=0),"WeanStd","")
&amp;                   IF(AND((MT$33-Sheep!$R$352-Sheep!$N$248                                )&gt;(MT$33-MU$33),(MT$33-Sheep!$R$352-Sheep!$N$248                                )&lt;=0),"WeanAlt1","")
&amp;                   IF(AND((MT$33-Sheep!$R$353-Sheep!$N$248                                )&gt;(MT$33-MU$33),(MT$33-Sheep!$R$353-Sheep!$N$248                                )&lt;=0),"WeanAlt2","")
&amp;IFERROR(IF(AND((MT$33-MT35                                                                                     )&gt;(MT$33-MU$33),(MT$33-MT35                                                                                     )&lt;=0),"Join-"    &amp;MT34,""),"")
&amp;IFERROR(IF(AND((MT$33-MT35-INDEX(Sheep!$V$358:$V$365,MT34,1))&gt;(MT$33-MU$33),(MT$33-MT35-INDEX(Sheep!$V$358:$V$365,MT34,1))&lt;=0),"Scan-"  &amp;MT34,""),"")
&amp;IFERROR(IF(AND((MT$33-MT35-150                                                                            )&gt;(MT$33-MU$33),(MT$33-MT35-150                                                                             )&lt;=0),"Birth-" &amp;MT34,""),"")
&amp;IFERROR(IF(AND((MT$33-MT35-150-Sheep!$R$351                                           )&gt;(MT$33-MU$33),(MT$33-MT35-150-Sheep!$R$351                                            )&lt;=0),"Wean-"&amp;MT34,""),"")
&amp;IFERROR(IF(AND((MT$33-MT35-150-Sheep!$R$352                                           )&gt;(MT$33-MU$33),(MT$33-MT35-150-Sheep!$R$352                                            )&lt;=0),"Alt1-"   &amp;MT34,""),"")
&amp;IFERROR(IF(AND((MT$33-MT35-150-Sheep!$R$353                                           )&gt;(MT$33-MU$33),(MT$33-MT35-150-Sheep!$R$353                                            )&lt;=0),"Alt2-"   &amp;MT34,""),"")</f>
        <v/>
      </c>
      <c r="MU36" s="274" t="str">
        <f xml:space="preserve">                    IF(AND((MU$33                                  -Sheep!$N$248                               )&gt;(MU$33-MV$33),(MU$33                                  -Sheep!$N$248                                )&lt;=0),"Born","")
&amp;                   IF(AND((MU$33-Sheep!$R$351-Sheep!$N$248                                )&gt;(MU$33-MV$33),(MU$33-Sheep!$R$351-Sheep!$N$248                                )&lt;=0),"WeanStd","")
&amp;                   IF(AND((MU$33-Sheep!$R$352-Sheep!$N$248                                )&gt;(MU$33-MV$33),(MU$33-Sheep!$R$352-Sheep!$N$248                                )&lt;=0),"WeanAlt1","")
&amp;                   IF(AND((MU$33-Sheep!$R$353-Sheep!$N$248                                )&gt;(MU$33-MV$33),(MU$33-Sheep!$R$353-Sheep!$N$248                                )&lt;=0),"WeanAlt2","")
&amp;IFERROR(IF(AND((MU$33-MU35                                                                                     )&gt;(MU$33-MV$33),(MU$33-MU35                                                                                     )&lt;=0),"Join-"    &amp;MU34,""),"")
&amp;IFERROR(IF(AND((MU$33-MU35-INDEX(Sheep!$V$358:$V$365,MU34,1))&gt;(MU$33-MV$33),(MU$33-MU35-INDEX(Sheep!$V$358:$V$365,MU34,1))&lt;=0),"Scan-"  &amp;MU34,""),"")
&amp;IFERROR(IF(AND((MU$33-MU35-150                                                                            )&gt;(MU$33-MV$33),(MU$33-MU35-150                                                                             )&lt;=0),"Birth-" &amp;MU34,""),"")
&amp;IFERROR(IF(AND((MU$33-MU35-150-Sheep!$R$351                                           )&gt;(MU$33-MV$33),(MU$33-MU35-150-Sheep!$R$351                                            )&lt;=0),"Wean-"&amp;MU34,""),"")
&amp;IFERROR(IF(AND((MU$33-MU35-150-Sheep!$R$352                                           )&gt;(MU$33-MV$33),(MU$33-MU35-150-Sheep!$R$352                                            )&lt;=0),"Alt1-"   &amp;MU34,""),"")
&amp;IFERROR(IF(AND((MU$33-MU35-150-Sheep!$R$353                                           )&gt;(MU$33-MV$33),(MU$33-MU35-150-Sheep!$R$353                                            )&lt;=0),"Alt2-"   &amp;MU34,""),"")</f>
        <v>Alt1-6</v>
      </c>
      <c r="MV36" s="274" t="str">
        <f xml:space="preserve">                    IF(AND((MV$33                                  -Sheep!$N$248                               )&gt;(MV$33-MW$33),(MV$33                                  -Sheep!$N$248                                )&lt;=0),"Born","")
&amp;                   IF(AND((MV$33-Sheep!$R$351-Sheep!$N$248                                )&gt;(MV$33-MW$33),(MV$33-Sheep!$R$351-Sheep!$N$248                                )&lt;=0),"WeanStd","")
&amp;                   IF(AND((MV$33-Sheep!$R$352-Sheep!$N$248                                )&gt;(MV$33-MW$33),(MV$33-Sheep!$R$352-Sheep!$N$248                                )&lt;=0),"WeanAlt1","")
&amp;                   IF(AND((MV$33-Sheep!$R$353-Sheep!$N$248                                )&gt;(MV$33-MW$33),(MV$33-Sheep!$R$353-Sheep!$N$248                                )&lt;=0),"WeanAlt2","")
&amp;IFERROR(IF(AND((MV$33-MV35                                                                                     )&gt;(MV$33-MW$33),(MV$33-MV35                                                                                     )&lt;=0),"Join-"    &amp;MV34,""),"")
&amp;IFERROR(IF(AND((MV$33-MV35-INDEX(Sheep!$V$358:$V$365,MV34,1))&gt;(MV$33-MW$33),(MV$33-MV35-INDEX(Sheep!$V$358:$V$365,MV34,1))&lt;=0),"Scan-"  &amp;MV34,""),"")
&amp;IFERROR(IF(AND((MV$33-MV35-150                                                                            )&gt;(MV$33-MW$33),(MV$33-MV35-150                                                                             )&lt;=0),"Birth-" &amp;MV34,""),"")
&amp;IFERROR(IF(AND((MV$33-MV35-150-Sheep!$R$351                                           )&gt;(MV$33-MW$33),(MV$33-MV35-150-Sheep!$R$351                                            )&lt;=0),"Wean-"&amp;MV34,""),"")
&amp;IFERROR(IF(AND((MV$33-MV35-150-Sheep!$R$352                                           )&gt;(MV$33-MW$33),(MV$33-MV35-150-Sheep!$R$352                                            )&lt;=0),"Alt1-"   &amp;MV34,""),"")
&amp;IFERROR(IF(AND((MV$33-MV35-150-Sheep!$R$353                                           )&gt;(MV$33-MW$33),(MV$33-MV35-150-Sheep!$R$353                                            )&lt;=0),"Alt2-"   &amp;MV34,""),"")</f>
        <v/>
      </c>
      <c r="MW36" s="274" t="str">
        <f xml:space="preserve">                    IF(AND((MW$33                                  -Sheep!$N$248                               )&gt;(MW$33-MX$33),(MW$33                                  -Sheep!$N$248                                )&lt;=0),"Born","")
&amp;                   IF(AND((MW$33-Sheep!$R$351-Sheep!$N$248                                )&gt;(MW$33-MX$33),(MW$33-Sheep!$R$351-Sheep!$N$248                                )&lt;=0),"WeanStd","")
&amp;                   IF(AND((MW$33-Sheep!$R$352-Sheep!$N$248                                )&gt;(MW$33-MX$33),(MW$33-Sheep!$R$352-Sheep!$N$248                                )&lt;=0),"WeanAlt1","")
&amp;                   IF(AND((MW$33-Sheep!$R$353-Sheep!$N$248                                )&gt;(MW$33-MX$33),(MW$33-Sheep!$R$353-Sheep!$N$248                                )&lt;=0),"WeanAlt2","")
&amp;IFERROR(IF(AND((MW$33-MW35                                                                                     )&gt;(MW$33-MX$33),(MW$33-MW35                                                                                     )&lt;=0),"Join-"    &amp;MW34,""),"")
&amp;IFERROR(IF(AND((MW$33-MW35-INDEX(Sheep!$V$358:$V$365,MW34,1))&gt;(MW$33-MX$33),(MW$33-MW35-INDEX(Sheep!$V$358:$V$365,MW34,1))&lt;=0),"Scan-"  &amp;MW34,""),"")
&amp;IFERROR(IF(AND((MW$33-MW35-150                                                                            )&gt;(MW$33-MX$33),(MW$33-MW35-150                                                                             )&lt;=0),"Birth-" &amp;MW34,""),"")
&amp;IFERROR(IF(AND((MW$33-MW35-150-Sheep!$R$351                                           )&gt;(MW$33-MX$33),(MW$33-MW35-150-Sheep!$R$351                                            )&lt;=0),"Wean-"&amp;MW34,""),"")
&amp;IFERROR(IF(AND((MW$33-MW35-150-Sheep!$R$352                                           )&gt;(MW$33-MX$33),(MW$33-MW35-150-Sheep!$R$352                                            )&lt;=0),"Alt1-"   &amp;MW34,""),"")
&amp;IFERROR(IF(AND((MW$33-MW35-150-Sheep!$R$353                                           )&gt;(MW$33-MX$33),(MW$33-MW35-150-Sheep!$R$353                                            )&lt;=0),"Alt2-"   &amp;MW34,""),"")</f>
        <v/>
      </c>
      <c r="MX36" s="274" t="str">
        <f xml:space="preserve">                    IF(AND((MX$33                                  -Sheep!$N$248                               )&gt;(MX$33-MY$33),(MX$33                                  -Sheep!$N$248                                )&lt;=0),"Born","")
&amp;                   IF(AND((MX$33-Sheep!$R$351-Sheep!$N$248                                )&gt;(MX$33-MY$33),(MX$33-Sheep!$R$351-Sheep!$N$248                                )&lt;=0),"WeanStd","")
&amp;                   IF(AND((MX$33-Sheep!$R$352-Sheep!$N$248                                )&gt;(MX$33-MY$33),(MX$33-Sheep!$R$352-Sheep!$N$248                                )&lt;=0),"WeanAlt1","")
&amp;                   IF(AND((MX$33-Sheep!$R$353-Sheep!$N$248                                )&gt;(MX$33-MY$33),(MX$33-Sheep!$R$353-Sheep!$N$248                                )&lt;=0),"WeanAlt2","")
&amp;IFERROR(IF(AND((MX$33-MX35                                                                                     )&gt;(MX$33-MY$33),(MX$33-MX35                                                                                     )&lt;=0),"Join-"    &amp;MX34,""),"")
&amp;IFERROR(IF(AND((MX$33-MX35-INDEX(Sheep!$V$358:$V$365,MX34,1))&gt;(MX$33-MY$33),(MX$33-MX35-INDEX(Sheep!$V$358:$V$365,MX34,1))&lt;=0),"Scan-"  &amp;MX34,""),"")
&amp;IFERROR(IF(AND((MX$33-MX35-150                                                                            )&gt;(MX$33-MY$33),(MX$33-MX35-150                                                                             )&lt;=0),"Birth-" &amp;MX34,""),"")
&amp;IFERROR(IF(AND((MX$33-MX35-150-Sheep!$R$351                                           )&gt;(MX$33-MY$33),(MX$33-MX35-150-Sheep!$R$351                                            )&lt;=0),"Wean-"&amp;MX34,""),"")
&amp;IFERROR(IF(AND((MX$33-MX35-150-Sheep!$R$352                                           )&gt;(MX$33-MY$33),(MX$33-MX35-150-Sheep!$R$352                                            )&lt;=0),"Alt1-"   &amp;MX34,""),"")
&amp;IFERROR(IF(AND((MX$33-MX35-150-Sheep!$R$353                                           )&gt;(MX$33-MY$33),(MX$33-MX35-150-Sheep!$R$353                                            )&lt;=0),"Alt2-"   &amp;MX34,""),"")</f>
        <v/>
      </c>
      <c r="MY36" s="274" t="str">
        <f xml:space="preserve">                    IF(AND((MY$33                                  -Sheep!$N$248                               )&gt;(MY$33-MZ$33),(MY$33                                  -Sheep!$N$248                                )&lt;=0),"Born","")
&amp;                   IF(AND((MY$33-Sheep!$R$351-Sheep!$N$248                                )&gt;(MY$33-MZ$33),(MY$33-Sheep!$R$351-Sheep!$N$248                                )&lt;=0),"WeanStd","")
&amp;                   IF(AND((MY$33-Sheep!$R$352-Sheep!$N$248                                )&gt;(MY$33-MZ$33),(MY$33-Sheep!$R$352-Sheep!$N$248                                )&lt;=0),"WeanAlt1","")
&amp;                   IF(AND((MY$33-Sheep!$R$353-Sheep!$N$248                                )&gt;(MY$33-MZ$33),(MY$33-Sheep!$R$353-Sheep!$N$248                                )&lt;=0),"WeanAlt2","")
&amp;IFERROR(IF(AND((MY$33-MY35                                                                                     )&gt;(MY$33-MZ$33),(MY$33-MY35                                                                                     )&lt;=0),"Join-"    &amp;MY34,""),"")
&amp;IFERROR(IF(AND((MY$33-MY35-INDEX(Sheep!$V$358:$V$365,MY34,1))&gt;(MY$33-MZ$33),(MY$33-MY35-INDEX(Sheep!$V$358:$V$365,MY34,1))&lt;=0),"Scan-"  &amp;MY34,""),"")
&amp;IFERROR(IF(AND((MY$33-MY35-150                                                                            )&gt;(MY$33-MZ$33),(MY$33-MY35-150                                                                             )&lt;=0),"Birth-" &amp;MY34,""),"")
&amp;IFERROR(IF(AND((MY$33-MY35-150-Sheep!$R$351                                           )&gt;(MY$33-MZ$33),(MY$33-MY35-150-Sheep!$R$351                                            )&lt;=0),"Wean-"&amp;MY34,""),"")
&amp;IFERROR(IF(AND((MY$33-MY35-150-Sheep!$R$352                                           )&gt;(MY$33-MZ$33),(MY$33-MY35-150-Sheep!$R$352                                            )&lt;=0),"Alt1-"   &amp;MY34,""),"")
&amp;IFERROR(IF(AND((MY$33-MY35-150-Sheep!$R$353                                           )&gt;(MY$33-MZ$33),(MY$33-MY35-150-Sheep!$R$353                                            )&lt;=0),"Alt2-"   &amp;MY34,""),"")</f>
        <v>Alt2-6</v>
      </c>
      <c r="MZ36" s="274" t="str">
        <f xml:space="preserve">                    IF(AND((MZ$33                                  -Sheep!$N$248                               )&gt;(MZ$33-NA$33),(MZ$33                                  -Sheep!$N$248                                )&lt;=0),"Born","")
&amp;                   IF(AND((MZ$33-Sheep!$R$351-Sheep!$N$248                                )&gt;(MZ$33-NA$33),(MZ$33-Sheep!$R$351-Sheep!$N$248                                )&lt;=0),"WeanStd","")
&amp;                   IF(AND((MZ$33-Sheep!$R$352-Sheep!$N$248                                )&gt;(MZ$33-NA$33),(MZ$33-Sheep!$R$352-Sheep!$N$248                                )&lt;=0),"WeanAlt1","")
&amp;                   IF(AND((MZ$33-Sheep!$R$353-Sheep!$N$248                                )&gt;(MZ$33-NA$33),(MZ$33-Sheep!$R$353-Sheep!$N$248                                )&lt;=0),"WeanAlt2","")
&amp;IFERROR(IF(AND((MZ$33-MZ35                                                                                     )&gt;(MZ$33-NA$33),(MZ$33-MZ35                                                                                     )&lt;=0),"Join-"    &amp;MZ34,""),"")
&amp;IFERROR(IF(AND((MZ$33-MZ35-INDEX(Sheep!$V$358:$V$365,MZ34,1))&gt;(MZ$33-NA$33),(MZ$33-MZ35-INDEX(Sheep!$V$358:$V$365,MZ34,1))&lt;=0),"Scan-"  &amp;MZ34,""),"")
&amp;IFERROR(IF(AND((MZ$33-MZ35-150                                                                            )&gt;(MZ$33-NA$33),(MZ$33-MZ35-150                                                                             )&lt;=0),"Birth-" &amp;MZ34,""),"")
&amp;IFERROR(IF(AND((MZ$33-MZ35-150-Sheep!$R$351                                           )&gt;(MZ$33-NA$33),(MZ$33-MZ35-150-Sheep!$R$351                                            )&lt;=0),"Wean-"&amp;MZ34,""),"")
&amp;IFERROR(IF(AND((MZ$33-MZ35-150-Sheep!$R$352                                           )&gt;(MZ$33-NA$33),(MZ$33-MZ35-150-Sheep!$R$352                                            )&lt;=0),"Alt1-"   &amp;MZ34,""),"")
&amp;IFERROR(IF(AND((MZ$33-MZ35-150-Sheep!$R$353                                           )&gt;(MZ$33-NA$33),(MZ$33-MZ35-150-Sheep!$R$353                                            )&lt;=0),"Alt2-"   &amp;MZ34,""),"")</f>
        <v/>
      </c>
      <c r="NA36" s="274" t="str">
        <f xml:space="preserve">                    IF(AND((NA$33                                  -Sheep!$N$248                               )&gt;(NA$33-NB$33),(NA$33                                  -Sheep!$N$248                                )&lt;=0),"Born","")
&amp;                   IF(AND((NA$33-Sheep!$R$351-Sheep!$N$248                                )&gt;(NA$33-NB$33),(NA$33-Sheep!$R$351-Sheep!$N$248                                )&lt;=0),"WeanStd","")
&amp;                   IF(AND((NA$33-Sheep!$R$352-Sheep!$N$248                                )&gt;(NA$33-NB$33),(NA$33-Sheep!$R$352-Sheep!$N$248                                )&lt;=0),"WeanAlt1","")
&amp;                   IF(AND((NA$33-Sheep!$R$353-Sheep!$N$248                                )&gt;(NA$33-NB$33),(NA$33-Sheep!$R$353-Sheep!$N$248                                )&lt;=0),"WeanAlt2","")
&amp;IFERROR(IF(AND((NA$33-NA35                                                                                     )&gt;(NA$33-NB$33),(NA$33-NA35                                                                                     )&lt;=0),"Join-"    &amp;NA34,""),"")
&amp;IFERROR(IF(AND((NA$33-NA35-INDEX(Sheep!$V$358:$V$365,NA34,1))&gt;(NA$33-NB$33),(NA$33-NA35-INDEX(Sheep!$V$358:$V$365,NA34,1))&lt;=0),"Scan-"  &amp;NA34,""),"")
&amp;IFERROR(IF(AND((NA$33-NA35-150                                                                            )&gt;(NA$33-NB$33),(NA$33-NA35-150                                                                             )&lt;=0),"Birth-" &amp;NA34,""),"")
&amp;IFERROR(IF(AND((NA$33-NA35-150-Sheep!$R$351                                           )&gt;(NA$33-NB$33),(NA$33-NA35-150-Sheep!$R$351                                            )&lt;=0),"Wean-"&amp;NA34,""),"")
&amp;IFERROR(IF(AND((NA$33-NA35-150-Sheep!$R$352                                           )&gt;(NA$33-NB$33),(NA$33-NA35-150-Sheep!$R$352                                            )&lt;=0),"Alt1-"   &amp;NA34,""),"")
&amp;IFERROR(IF(AND((NA$33-NA35-150-Sheep!$R$353                                           )&gt;(NA$33-NB$33),(NA$33-NA35-150-Sheep!$R$353                                            )&lt;=0),"Alt2-"   &amp;NA34,""),"")</f>
        <v/>
      </c>
      <c r="NB36" s="274" t="str">
        <f xml:space="preserve">                    IF(AND((NB$33                                  -Sheep!$N$248                               )&gt;(NB$33-NC$33),(NB$33                                  -Sheep!$N$248                                )&lt;=0),"Born","")
&amp;                   IF(AND((NB$33-Sheep!$R$351-Sheep!$N$248                                )&gt;(NB$33-NC$33),(NB$33-Sheep!$R$351-Sheep!$N$248                                )&lt;=0),"WeanStd","")
&amp;                   IF(AND((NB$33-Sheep!$R$352-Sheep!$N$248                                )&gt;(NB$33-NC$33),(NB$33-Sheep!$R$352-Sheep!$N$248                                )&lt;=0),"WeanAlt1","")
&amp;                   IF(AND((NB$33-Sheep!$R$353-Sheep!$N$248                                )&gt;(NB$33-NC$33),(NB$33-Sheep!$R$353-Sheep!$N$248                                )&lt;=0),"WeanAlt2","")
&amp;IFERROR(IF(AND((NB$33-NB35                                                                                     )&gt;(NB$33-NC$33),(NB$33-NB35                                                                                     )&lt;=0),"Join-"    &amp;NB34,""),"")
&amp;IFERROR(IF(AND((NB$33-NB35-INDEX(Sheep!$V$358:$V$365,NB34,1))&gt;(NB$33-NC$33),(NB$33-NB35-INDEX(Sheep!$V$358:$V$365,NB34,1))&lt;=0),"Scan-"  &amp;NB34,""),"")
&amp;IFERROR(IF(AND((NB$33-NB35-150                                                                            )&gt;(NB$33-NC$33),(NB$33-NB35-150                                                                             )&lt;=0),"Birth-" &amp;NB34,""),"")
&amp;IFERROR(IF(AND((NB$33-NB35-150-Sheep!$R$351                                           )&gt;(NB$33-NC$33),(NB$33-NB35-150-Sheep!$R$351                                            )&lt;=0),"Wean-"&amp;NB34,""),"")
&amp;IFERROR(IF(AND((NB$33-NB35-150-Sheep!$R$352                                           )&gt;(NB$33-NC$33),(NB$33-NB35-150-Sheep!$R$352                                            )&lt;=0),"Alt1-"   &amp;NB34,""),"")
&amp;IFERROR(IF(AND((NB$33-NB35-150-Sheep!$R$353                                           )&gt;(NB$33-NC$33),(NB$33-NB35-150-Sheep!$R$353                                            )&lt;=0),"Alt2-"   &amp;NB34,""),"")</f>
        <v/>
      </c>
      <c r="NC36" s="274" t="str">
        <f xml:space="preserve">                    IF(AND((NC$33                                  -Sheep!$N$248                               )&gt;(NC$33-ND$33),(NC$33                                  -Sheep!$N$248                                )&lt;=0),"Born","")
&amp;                   IF(AND((NC$33-Sheep!$R$351-Sheep!$N$248                                )&gt;(NC$33-ND$33),(NC$33-Sheep!$R$351-Sheep!$N$248                                )&lt;=0),"WeanStd","")
&amp;                   IF(AND((NC$33-Sheep!$R$352-Sheep!$N$248                                )&gt;(NC$33-ND$33),(NC$33-Sheep!$R$352-Sheep!$N$248                                )&lt;=0),"WeanAlt1","")
&amp;                   IF(AND((NC$33-Sheep!$R$353-Sheep!$N$248                                )&gt;(NC$33-ND$33),(NC$33-Sheep!$R$353-Sheep!$N$248                                )&lt;=0),"WeanAlt2","")
&amp;IFERROR(IF(AND((NC$33-NC35                                                                                     )&gt;(NC$33-ND$33),(NC$33-NC35                                                                                     )&lt;=0),"Join-"    &amp;NC34,""),"")
&amp;IFERROR(IF(AND((NC$33-NC35-INDEX(Sheep!$V$358:$V$365,NC34,1))&gt;(NC$33-ND$33),(NC$33-NC35-INDEX(Sheep!$V$358:$V$365,NC34,1))&lt;=0),"Scan-"  &amp;NC34,""),"")
&amp;IFERROR(IF(AND((NC$33-NC35-150                                                                            )&gt;(NC$33-ND$33),(NC$33-NC35-150                                                                             )&lt;=0),"Birth-" &amp;NC34,""),"")
&amp;IFERROR(IF(AND((NC$33-NC35-150-Sheep!$R$351                                           )&gt;(NC$33-ND$33),(NC$33-NC35-150-Sheep!$R$351                                            )&lt;=0),"Wean-"&amp;NC34,""),"")
&amp;IFERROR(IF(AND((NC$33-NC35-150-Sheep!$R$352                                           )&gt;(NC$33-ND$33),(NC$33-NC35-150-Sheep!$R$352                                            )&lt;=0),"Alt1-"   &amp;NC34,""),"")
&amp;IFERROR(IF(AND((NC$33-NC35-150-Sheep!$R$353                                           )&gt;(NC$33-ND$33),(NC$33-NC35-150-Sheep!$R$353                                            )&lt;=0),"Alt2-"   &amp;NC34,""),"")</f>
        <v/>
      </c>
      <c r="ND36" s="274" t="str">
        <f xml:space="preserve">                    IF(AND((ND$33                                  -Sheep!$N$248                               )&gt;(ND$33-NE$33),(ND$33                                  -Sheep!$N$248                                )&lt;=0),"Born","")
&amp;                   IF(AND((ND$33-Sheep!$R$351-Sheep!$N$248                                )&gt;(ND$33-NE$33),(ND$33-Sheep!$R$351-Sheep!$N$248                                )&lt;=0),"WeanStd","")
&amp;                   IF(AND((ND$33-Sheep!$R$352-Sheep!$N$248                                )&gt;(ND$33-NE$33),(ND$33-Sheep!$R$352-Sheep!$N$248                                )&lt;=0),"WeanAlt1","")
&amp;                   IF(AND((ND$33-Sheep!$R$353-Sheep!$N$248                                )&gt;(ND$33-NE$33),(ND$33-Sheep!$R$353-Sheep!$N$248                                )&lt;=0),"WeanAlt2","")
&amp;IFERROR(IF(AND((ND$33-ND35                                                                                     )&gt;(ND$33-NE$33),(ND$33-ND35                                                                                     )&lt;=0),"Join-"    &amp;ND34,""),"")
&amp;IFERROR(IF(AND((ND$33-ND35-INDEX(Sheep!$V$358:$V$365,ND34,1))&gt;(ND$33-NE$33),(ND$33-ND35-INDEX(Sheep!$V$358:$V$365,ND34,1))&lt;=0),"Scan-"  &amp;ND34,""),"")
&amp;IFERROR(IF(AND((ND$33-ND35-150                                                                            )&gt;(ND$33-NE$33),(ND$33-ND35-150                                                                             )&lt;=0),"Birth-" &amp;ND34,""),"")
&amp;IFERROR(IF(AND((ND$33-ND35-150-Sheep!$R$351                                           )&gt;(ND$33-NE$33),(ND$33-ND35-150-Sheep!$R$351                                            )&lt;=0),"Wean-"&amp;ND34,""),"")
&amp;IFERROR(IF(AND((ND$33-ND35-150-Sheep!$R$352                                           )&gt;(ND$33-NE$33),(ND$33-ND35-150-Sheep!$R$352                                            )&lt;=0),"Alt1-"   &amp;ND34,""),"")
&amp;IFERROR(IF(AND((ND$33-ND35-150-Sheep!$R$353                                           )&gt;(ND$33-NE$33),(ND$33-ND35-150-Sheep!$R$353                                            )&lt;=0),"Alt2-"   &amp;ND34,""),"")</f>
        <v/>
      </c>
      <c r="NE36" s="274" t="str">
        <f xml:space="preserve">                    IF(AND((NE$33                                  -Sheep!$N$248                               )&gt;(NE$33-NF$33),(NE$33                                  -Sheep!$N$248                                )&lt;=0),"Born","")
&amp;                   IF(AND((NE$33-Sheep!$R$351-Sheep!$N$248                                )&gt;(NE$33-NF$33),(NE$33-Sheep!$R$351-Sheep!$N$248                                )&lt;=0),"WeanStd","")
&amp;                   IF(AND((NE$33-Sheep!$R$352-Sheep!$N$248                                )&gt;(NE$33-NF$33),(NE$33-Sheep!$R$352-Sheep!$N$248                                )&lt;=0),"WeanAlt1","")
&amp;                   IF(AND((NE$33-Sheep!$R$353-Sheep!$N$248                                )&gt;(NE$33-NF$33),(NE$33-Sheep!$R$353-Sheep!$N$248                                )&lt;=0),"WeanAlt2","")
&amp;IFERROR(IF(AND((NE$33-NE35                                                                                     )&gt;(NE$33-NF$33),(NE$33-NE35                                                                                     )&lt;=0),"Join-"    &amp;NE34,""),"")
&amp;IFERROR(IF(AND((NE$33-NE35-INDEX(Sheep!$V$358:$V$365,NE34,1))&gt;(NE$33-NF$33),(NE$33-NE35-INDEX(Sheep!$V$358:$V$365,NE34,1))&lt;=0),"Scan-"  &amp;NE34,""),"")
&amp;IFERROR(IF(AND((NE$33-NE35-150                                                                            )&gt;(NE$33-NF$33),(NE$33-NE35-150                                                                             )&lt;=0),"Birth-" &amp;NE34,""),"")
&amp;IFERROR(IF(AND((NE$33-NE35-150-Sheep!$R$351                                           )&gt;(NE$33-NF$33),(NE$33-NE35-150-Sheep!$R$351                                            )&lt;=0),"Wean-"&amp;NE34,""),"")
&amp;IFERROR(IF(AND((NE$33-NE35-150-Sheep!$R$352                                           )&gt;(NE$33-NF$33),(NE$33-NE35-150-Sheep!$R$352                                            )&lt;=0),"Alt1-"   &amp;NE34,""),"")
&amp;IFERROR(IF(AND((NE$33-NE35-150-Sheep!$R$353                                           )&gt;(NE$33-NF$33),(NE$33-NE35-150-Sheep!$R$353                                            )&lt;=0),"Alt2-"   &amp;NE34,""),"")</f>
        <v/>
      </c>
      <c r="NF36" s="274" t="str">
        <f xml:space="preserve">                    IF(AND((NF$33                                  -Sheep!$N$248                               )&gt;(NF$33-NG$33),(NF$33                                  -Sheep!$N$248                                )&lt;=0),"Born","")
&amp;                   IF(AND((NF$33-Sheep!$R$351-Sheep!$N$248                                )&gt;(NF$33-NG$33),(NF$33-Sheep!$R$351-Sheep!$N$248                                )&lt;=0),"WeanStd","")
&amp;                   IF(AND((NF$33-Sheep!$R$352-Sheep!$N$248                                )&gt;(NF$33-NG$33),(NF$33-Sheep!$R$352-Sheep!$N$248                                )&lt;=0),"WeanAlt1","")
&amp;                   IF(AND((NF$33-Sheep!$R$353-Sheep!$N$248                                )&gt;(NF$33-NG$33),(NF$33-Sheep!$R$353-Sheep!$N$248                                )&lt;=0),"WeanAlt2","")
&amp;IFERROR(IF(AND((NF$33-NF35                                                                                     )&gt;(NF$33-NG$33),(NF$33-NF35                                                                                     )&lt;=0),"Join-"    &amp;NF34,""),"")
&amp;IFERROR(IF(AND((NF$33-NF35-INDEX(Sheep!$V$358:$V$365,NF34,1))&gt;(NF$33-NG$33),(NF$33-NF35-INDEX(Sheep!$V$358:$V$365,NF34,1))&lt;=0),"Scan-"  &amp;NF34,""),"")
&amp;IFERROR(IF(AND((NF$33-NF35-150                                                                            )&gt;(NF$33-NG$33),(NF$33-NF35-150                                                                             )&lt;=0),"Birth-" &amp;NF34,""),"")
&amp;IFERROR(IF(AND((NF$33-NF35-150-Sheep!$R$351                                           )&gt;(NF$33-NG$33),(NF$33-NF35-150-Sheep!$R$351                                            )&lt;=0),"Wean-"&amp;NF34,""),"")
&amp;IFERROR(IF(AND((NF$33-NF35-150-Sheep!$R$352                                           )&gt;(NF$33-NG$33),(NF$33-NF35-150-Sheep!$R$352                                            )&lt;=0),"Alt1-"   &amp;NF34,""),"")
&amp;IFERROR(IF(AND((NF$33-NF35-150-Sheep!$R$353                                           )&gt;(NF$33-NG$33),(NF$33-NF35-150-Sheep!$R$353                                            )&lt;=0),"Alt2-"   &amp;NF34,""),"")</f>
        <v/>
      </c>
      <c r="NG36" s="274" t="str">
        <f xml:space="preserve">                    IF(AND((NG$33                                  -Sheep!$N$248                               )&gt;(NG$33-NH$33),(NG$33                                  -Sheep!$N$248                                )&lt;=0),"Born","")
&amp;                   IF(AND((NG$33-Sheep!$R$351-Sheep!$N$248                                )&gt;(NG$33-NH$33),(NG$33-Sheep!$R$351-Sheep!$N$248                                )&lt;=0),"WeanStd","")
&amp;                   IF(AND((NG$33-Sheep!$R$352-Sheep!$N$248                                )&gt;(NG$33-NH$33),(NG$33-Sheep!$R$352-Sheep!$N$248                                )&lt;=0),"WeanAlt1","")
&amp;                   IF(AND((NG$33-Sheep!$R$353-Sheep!$N$248                                )&gt;(NG$33-NH$33),(NG$33-Sheep!$R$353-Sheep!$N$248                                )&lt;=0),"WeanAlt2","")
&amp;IFERROR(IF(AND((NG$33-NG35                                                                                     )&gt;(NG$33-NH$33),(NG$33-NG35                                                                                     )&lt;=0),"Join-"    &amp;NG34,""),"")
&amp;IFERROR(IF(AND((NG$33-NG35-INDEX(Sheep!$V$358:$V$365,NG34,1))&gt;(NG$33-NH$33),(NG$33-NG35-INDEX(Sheep!$V$358:$V$365,NG34,1))&lt;=0),"Scan-"  &amp;NG34,""),"")
&amp;IFERROR(IF(AND((NG$33-NG35-150                                                                            )&gt;(NG$33-NH$33),(NG$33-NG35-150                                                                             )&lt;=0),"Birth-" &amp;NG34,""),"")
&amp;IFERROR(IF(AND((NG$33-NG35-150-Sheep!$R$351                                           )&gt;(NG$33-NH$33),(NG$33-NG35-150-Sheep!$R$351                                            )&lt;=0),"Wean-"&amp;NG34,""),"")
&amp;IFERROR(IF(AND((NG$33-NG35-150-Sheep!$R$352                                           )&gt;(NG$33-NH$33),(NG$33-NG35-150-Sheep!$R$352                                            )&lt;=0),"Alt1-"   &amp;NG34,""),"")
&amp;IFERROR(IF(AND((NG$33-NG35-150-Sheep!$R$353                                           )&gt;(NG$33-NH$33),(NG$33-NG35-150-Sheep!$R$353                                            )&lt;=0),"Alt2-"   &amp;NG34,""),"")</f>
        <v/>
      </c>
      <c r="NH36" s="274" t="str">
        <f xml:space="preserve">                    IF(AND((NH$33                                  -Sheep!$N$248                               )&gt;(NH$33-NI$33),(NH$33                                  -Sheep!$N$248                                )&lt;=0),"Born","")
&amp;                   IF(AND((NH$33-Sheep!$R$351-Sheep!$N$248                                )&gt;(NH$33-NI$33),(NH$33-Sheep!$R$351-Sheep!$N$248                                )&lt;=0),"WeanStd","")
&amp;                   IF(AND((NH$33-Sheep!$R$352-Sheep!$N$248                                )&gt;(NH$33-NI$33),(NH$33-Sheep!$R$352-Sheep!$N$248                                )&lt;=0),"WeanAlt1","")
&amp;                   IF(AND((NH$33-Sheep!$R$353-Sheep!$N$248                                )&gt;(NH$33-NI$33),(NH$33-Sheep!$R$353-Sheep!$N$248                                )&lt;=0),"WeanAlt2","")
&amp;IFERROR(IF(AND((NH$33-NH35                                                                                     )&gt;(NH$33-NI$33),(NH$33-NH35                                                                                     )&lt;=0),"Join-"    &amp;NH34,""),"")
&amp;IFERROR(IF(AND((NH$33-NH35-INDEX(Sheep!$V$358:$V$365,NH34,1))&gt;(NH$33-NI$33),(NH$33-NH35-INDEX(Sheep!$V$358:$V$365,NH34,1))&lt;=0),"Scan-"  &amp;NH34,""),"")
&amp;IFERROR(IF(AND((NH$33-NH35-150                                                                            )&gt;(NH$33-NI$33),(NH$33-NH35-150                                                                             )&lt;=0),"Birth-" &amp;NH34,""),"")
&amp;IFERROR(IF(AND((NH$33-NH35-150-Sheep!$R$351                                           )&gt;(NH$33-NI$33),(NH$33-NH35-150-Sheep!$R$351                                            )&lt;=0),"Wean-"&amp;NH34,""),"")
&amp;IFERROR(IF(AND((NH$33-NH35-150-Sheep!$R$352                                           )&gt;(NH$33-NI$33),(NH$33-NH35-150-Sheep!$R$352                                            )&lt;=0),"Alt1-"   &amp;NH34,""),"")
&amp;IFERROR(IF(AND((NH$33-NH35-150-Sheep!$R$353                                           )&gt;(NH$33-NI$33),(NH$33-NH35-150-Sheep!$R$353                                            )&lt;=0),"Alt2-"   &amp;NH34,""),"")</f>
        <v>Join-7</v>
      </c>
      <c r="NI36" s="274" t="str">
        <f xml:space="preserve">                    IF(AND((NI$33                                  -Sheep!$N$248                               )&gt;(NI$33-NJ$33),(NI$33                                  -Sheep!$N$248                                )&lt;=0),"Born","")
&amp;                   IF(AND((NI$33-Sheep!$R$351-Sheep!$N$248                                )&gt;(NI$33-NJ$33),(NI$33-Sheep!$R$351-Sheep!$N$248                                )&lt;=0),"WeanStd","")
&amp;                   IF(AND((NI$33-Sheep!$R$352-Sheep!$N$248                                )&gt;(NI$33-NJ$33),(NI$33-Sheep!$R$352-Sheep!$N$248                                )&lt;=0),"WeanAlt1","")
&amp;                   IF(AND((NI$33-Sheep!$R$353-Sheep!$N$248                                )&gt;(NI$33-NJ$33),(NI$33-Sheep!$R$353-Sheep!$N$248                                )&lt;=0),"WeanAlt2","")
&amp;IFERROR(IF(AND((NI$33-NI35                                                                                     )&gt;(NI$33-NJ$33),(NI$33-NI35                                                                                     )&lt;=0),"Join-"    &amp;NI34,""),"")
&amp;IFERROR(IF(AND((NI$33-NI35-INDEX(Sheep!$V$358:$V$365,NI34,1))&gt;(NI$33-NJ$33),(NI$33-NI35-INDEX(Sheep!$V$358:$V$365,NI34,1))&lt;=0),"Scan-"  &amp;NI34,""),"")
&amp;IFERROR(IF(AND((NI$33-NI35-150                                                                            )&gt;(NI$33-NJ$33),(NI$33-NI35-150                                                                             )&lt;=0),"Birth-" &amp;NI34,""),"")
&amp;IFERROR(IF(AND((NI$33-NI35-150-Sheep!$R$351                                           )&gt;(NI$33-NJ$33),(NI$33-NI35-150-Sheep!$R$351                                            )&lt;=0),"Wean-"&amp;NI34,""),"")
&amp;IFERROR(IF(AND((NI$33-NI35-150-Sheep!$R$352                                           )&gt;(NI$33-NJ$33),(NI$33-NI35-150-Sheep!$R$352                                            )&lt;=0),"Alt1-"   &amp;NI34,""),"")
&amp;IFERROR(IF(AND((NI$33-NI35-150-Sheep!$R$353                                           )&gt;(NI$33-NJ$33),(NI$33-NI35-150-Sheep!$R$353                                            )&lt;=0),"Alt2-"   &amp;NI34,""),"")</f>
        <v/>
      </c>
      <c r="NJ36" s="274" t="str">
        <f xml:space="preserve">                    IF(AND((NJ$33                                  -Sheep!$N$248                               )&gt;(NJ$33-NK$33),(NJ$33                                  -Sheep!$N$248                                )&lt;=0),"Born","")
&amp;                   IF(AND((NJ$33-Sheep!$R$351-Sheep!$N$248                                )&gt;(NJ$33-NK$33),(NJ$33-Sheep!$R$351-Sheep!$N$248                                )&lt;=0),"WeanStd","")
&amp;                   IF(AND((NJ$33-Sheep!$R$352-Sheep!$N$248                                )&gt;(NJ$33-NK$33),(NJ$33-Sheep!$R$352-Sheep!$N$248                                )&lt;=0),"WeanAlt1","")
&amp;                   IF(AND((NJ$33-Sheep!$R$353-Sheep!$N$248                                )&gt;(NJ$33-NK$33),(NJ$33-Sheep!$R$353-Sheep!$N$248                                )&lt;=0),"WeanAlt2","")
&amp;IFERROR(IF(AND((NJ$33-NJ35                                                                                     )&gt;(NJ$33-NK$33),(NJ$33-NJ35                                                                                     )&lt;=0),"Join-"    &amp;NJ34,""),"")
&amp;IFERROR(IF(AND((NJ$33-NJ35-INDEX(Sheep!$V$358:$V$365,NJ34,1))&gt;(NJ$33-NK$33),(NJ$33-NJ35-INDEX(Sheep!$V$358:$V$365,NJ34,1))&lt;=0),"Scan-"  &amp;NJ34,""),"")
&amp;IFERROR(IF(AND((NJ$33-NJ35-150                                                                            )&gt;(NJ$33-NK$33),(NJ$33-NJ35-150                                                                             )&lt;=0),"Birth-" &amp;NJ34,""),"")
&amp;IFERROR(IF(AND((NJ$33-NJ35-150-Sheep!$R$351                                           )&gt;(NJ$33-NK$33),(NJ$33-NJ35-150-Sheep!$R$351                                            )&lt;=0),"Wean-"&amp;NJ34,""),"")
&amp;IFERROR(IF(AND((NJ$33-NJ35-150-Sheep!$R$352                                           )&gt;(NJ$33-NK$33),(NJ$33-NJ35-150-Sheep!$R$352                                            )&lt;=0),"Alt1-"   &amp;NJ34,""),"")
&amp;IFERROR(IF(AND((NJ$33-NJ35-150-Sheep!$R$353                                           )&gt;(NJ$33-NK$33),(NJ$33-NJ35-150-Sheep!$R$353                                            )&lt;=0),"Alt2-"   &amp;NJ34,""),"")</f>
        <v/>
      </c>
      <c r="NK36" s="274" t="str">
        <f xml:space="preserve">                    IF(AND((NK$33                                  -Sheep!$N$248                               )&gt;(NK$33-NL$33),(NK$33                                  -Sheep!$N$248                                )&lt;=0),"Born","")
&amp;                   IF(AND((NK$33-Sheep!$R$351-Sheep!$N$248                                )&gt;(NK$33-NL$33),(NK$33-Sheep!$R$351-Sheep!$N$248                                )&lt;=0),"WeanStd","")
&amp;                   IF(AND((NK$33-Sheep!$R$352-Sheep!$N$248                                )&gt;(NK$33-NL$33),(NK$33-Sheep!$R$352-Sheep!$N$248                                )&lt;=0),"WeanAlt1","")
&amp;                   IF(AND((NK$33-Sheep!$R$353-Sheep!$N$248                                )&gt;(NK$33-NL$33),(NK$33-Sheep!$R$353-Sheep!$N$248                                )&lt;=0),"WeanAlt2","")
&amp;IFERROR(IF(AND((NK$33-NK35                                                                                     )&gt;(NK$33-NL$33),(NK$33-NK35                                                                                     )&lt;=0),"Join-"    &amp;NK34,""),"")
&amp;IFERROR(IF(AND((NK$33-NK35-INDEX(Sheep!$V$358:$V$365,NK34,1))&gt;(NK$33-NL$33),(NK$33-NK35-INDEX(Sheep!$V$358:$V$365,NK34,1))&lt;=0),"Scan-"  &amp;NK34,""),"")
&amp;IFERROR(IF(AND((NK$33-NK35-150                                                                            )&gt;(NK$33-NL$33),(NK$33-NK35-150                                                                             )&lt;=0),"Birth-" &amp;NK34,""),"")
&amp;IFERROR(IF(AND((NK$33-NK35-150-Sheep!$R$351                                           )&gt;(NK$33-NL$33),(NK$33-NK35-150-Sheep!$R$351                                            )&lt;=0),"Wean-"&amp;NK34,""),"")
&amp;IFERROR(IF(AND((NK$33-NK35-150-Sheep!$R$352                                           )&gt;(NK$33-NL$33),(NK$33-NK35-150-Sheep!$R$352                                            )&lt;=0),"Alt1-"   &amp;NK34,""),"")
&amp;IFERROR(IF(AND((NK$33-NK35-150-Sheep!$R$353                                           )&gt;(NK$33-NL$33),(NK$33-NK35-150-Sheep!$R$353                                            )&lt;=0),"Alt2-"   &amp;NK34,""),"")</f>
        <v/>
      </c>
      <c r="NL36" s="274" t="str">
        <f xml:space="preserve">                    IF(AND((NL$33                                  -Sheep!$N$248                               )&gt;(NL$33-NM$33),(NL$33                                  -Sheep!$N$248                                )&lt;=0),"Born","")
&amp;                   IF(AND((NL$33-Sheep!$R$351-Sheep!$N$248                                )&gt;(NL$33-NM$33),(NL$33-Sheep!$R$351-Sheep!$N$248                                )&lt;=0),"WeanStd","")
&amp;                   IF(AND((NL$33-Sheep!$R$352-Sheep!$N$248                                )&gt;(NL$33-NM$33),(NL$33-Sheep!$R$352-Sheep!$N$248                                )&lt;=0),"WeanAlt1","")
&amp;                   IF(AND((NL$33-Sheep!$R$353-Sheep!$N$248                                )&gt;(NL$33-NM$33),(NL$33-Sheep!$R$353-Sheep!$N$248                                )&lt;=0),"WeanAlt2","")
&amp;IFERROR(IF(AND((NL$33-NL35                                                                                     )&gt;(NL$33-NM$33),(NL$33-NL35                                                                                     )&lt;=0),"Join-"    &amp;NL34,""),"")
&amp;IFERROR(IF(AND((NL$33-NL35-INDEX(Sheep!$V$358:$V$365,NL34,1))&gt;(NL$33-NM$33),(NL$33-NL35-INDEX(Sheep!$V$358:$V$365,NL34,1))&lt;=0),"Scan-"  &amp;NL34,""),"")
&amp;IFERROR(IF(AND((NL$33-NL35-150                                                                            )&gt;(NL$33-NM$33),(NL$33-NL35-150                                                                             )&lt;=0),"Birth-" &amp;NL34,""),"")
&amp;IFERROR(IF(AND((NL$33-NL35-150-Sheep!$R$351                                           )&gt;(NL$33-NM$33),(NL$33-NL35-150-Sheep!$R$351                                            )&lt;=0),"Wean-"&amp;NL34,""),"")
&amp;IFERROR(IF(AND((NL$33-NL35-150-Sheep!$R$352                                           )&gt;(NL$33-NM$33),(NL$33-NL35-150-Sheep!$R$352                                            )&lt;=0),"Alt1-"   &amp;NL34,""),"")
&amp;IFERROR(IF(AND((NL$33-NL35-150-Sheep!$R$353                                           )&gt;(NL$33-NM$33),(NL$33-NL35-150-Sheep!$R$353                                            )&lt;=0),"Alt2-"   &amp;NL34,""),"")</f>
        <v/>
      </c>
      <c r="NM36" s="274" t="str">
        <f xml:space="preserve">                    IF(AND((NM$33                                  -Sheep!$N$248                               )&gt;(NM$33-NN$33),(NM$33                                  -Sheep!$N$248                                )&lt;=0),"Born","")
&amp;                   IF(AND((NM$33-Sheep!$R$351-Sheep!$N$248                                )&gt;(NM$33-NN$33),(NM$33-Sheep!$R$351-Sheep!$N$248                                )&lt;=0),"WeanStd","")
&amp;                   IF(AND((NM$33-Sheep!$R$352-Sheep!$N$248                                )&gt;(NM$33-NN$33),(NM$33-Sheep!$R$352-Sheep!$N$248                                )&lt;=0),"WeanAlt1","")
&amp;                   IF(AND((NM$33-Sheep!$R$353-Sheep!$N$248                                )&gt;(NM$33-NN$33),(NM$33-Sheep!$R$353-Sheep!$N$248                                )&lt;=0),"WeanAlt2","")
&amp;IFERROR(IF(AND((NM$33-NM35                                                                                     )&gt;(NM$33-NN$33),(NM$33-NM35                                                                                     )&lt;=0),"Join-"    &amp;NM34,""),"")
&amp;IFERROR(IF(AND((NM$33-NM35-INDEX(Sheep!$V$358:$V$365,NM34,1))&gt;(NM$33-NN$33),(NM$33-NM35-INDEX(Sheep!$V$358:$V$365,NM34,1))&lt;=0),"Scan-"  &amp;NM34,""),"")
&amp;IFERROR(IF(AND((NM$33-NM35-150                                                                            )&gt;(NM$33-NN$33),(NM$33-NM35-150                                                                             )&lt;=0),"Birth-" &amp;NM34,""),"")
&amp;IFERROR(IF(AND((NM$33-NM35-150-Sheep!$R$351                                           )&gt;(NM$33-NN$33),(NM$33-NM35-150-Sheep!$R$351                                            )&lt;=0),"Wean-"&amp;NM34,""),"")
&amp;IFERROR(IF(AND((NM$33-NM35-150-Sheep!$R$352                                           )&gt;(NM$33-NN$33),(NM$33-NM35-150-Sheep!$R$352                                            )&lt;=0),"Alt1-"   &amp;NM34,""),"")
&amp;IFERROR(IF(AND((NM$33-NM35-150-Sheep!$R$353                                           )&gt;(NM$33-NN$33),(NM$33-NM35-150-Sheep!$R$353                                            )&lt;=0),"Alt2-"   &amp;NM34,""),"")</f>
        <v/>
      </c>
      <c r="NN36" s="274" t="str">
        <f xml:space="preserve">                    IF(AND((NN$33                                  -Sheep!$N$248                               )&gt;(NN$33-NO$33),(NN$33                                  -Sheep!$N$248                                )&lt;=0),"Born","")
&amp;                   IF(AND((NN$33-Sheep!$R$351-Sheep!$N$248                                )&gt;(NN$33-NO$33),(NN$33-Sheep!$R$351-Sheep!$N$248                                )&lt;=0),"WeanStd","")
&amp;                   IF(AND((NN$33-Sheep!$R$352-Sheep!$N$248                                )&gt;(NN$33-NO$33),(NN$33-Sheep!$R$352-Sheep!$N$248                                )&lt;=0),"WeanAlt1","")
&amp;                   IF(AND((NN$33-Sheep!$R$353-Sheep!$N$248                                )&gt;(NN$33-NO$33),(NN$33-Sheep!$R$353-Sheep!$N$248                                )&lt;=0),"WeanAlt2","")
&amp;IFERROR(IF(AND((NN$33-NN35                                                                                     )&gt;(NN$33-NO$33),(NN$33-NN35                                                                                     )&lt;=0),"Join-"    &amp;NN34,""),"")
&amp;IFERROR(IF(AND((NN$33-NN35-INDEX(Sheep!$V$358:$V$365,NN34,1))&gt;(NN$33-NO$33),(NN$33-NN35-INDEX(Sheep!$V$358:$V$365,NN34,1))&lt;=0),"Scan-"  &amp;NN34,""),"")
&amp;IFERROR(IF(AND((NN$33-NN35-150                                                                            )&gt;(NN$33-NO$33),(NN$33-NN35-150                                                                             )&lt;=0),"Birth-" &amp;NN34,""),"")
&amp;IFERROR(IF(AND((NN$33-NN35-150-Sheep!$R$351                                           )&gt;(NN$33-NO$33),(NN$33-NN35-150-Sheep!$R$351                                            )&lt;=0),"Wean-"&amp;NN34,""),"")
&amp;IFERROR(IF(AND((NN$33-NN35-150-Sheep!$R$352                                           )&gt;(NN$33-NO$33),(NN$33-NN35-150-Sheep!$R$352                                            )&lt;=0),"Alt1-"   &amp;NN34,""),"")
&amp;IFERROR(IF(AND((NN$33-NN35-150-Sheep!$R$353                                           )&gt;(NN$33-NO$33),(NN$33-NN35-150-Sheep!$R$353                                            )&lt;=0),"Alt2-"   &amp;NN34,""),"")</f>
        <v/>
      </c>
      <c r="NO36" s="274" t="str">
        <f xml:space="preserve">                    IF(AND((NO$33                                  -Sheep!$N$248                               )&gt;(NO$33-NP$33),(NO$33                                  -Sheep!$N$248                                )&lt;=0),"Born","")
&amp;                   IF(AND((NO$33-Sheep!$R$351-Sheep!$N$248                                )&gt;(NO$33-NP$33),(NO$33-Sheep!$R$351-Sheep!$N$248                                )&lt;=0),"WeanStd","")
&amp;                   IF(AND((NO$33-Sheep!$R$352-Sheep!$N$248                                )&gt;(NO$33-NP$33),(NO$33-Sheep!$R$352-Sheep!$N$248                                )&lt;=0),"WeanAlt1","")
&amp;                   IF(AND((NO$33-Sheep!$R$353-Sheep!$N$248                                )&gt;(NO$33-NP$33),(NO$33-Sheep!$R$353-Sheep!$N$248                                )&lt;=0),"WeanAlt2","")
&amp;IFERROR(IF(AND((NO$33-NO35                                                                                     )&gt;(NO$33-NP$33),(NO$33-NO35                                                                                     )&lt;=0),"Join-"    &amp;NO34,""),"")
&amp;IFERROR(IF(AND((NO$33-NO35-INDEX(Sheep!$V$358:$V$365,NO34,1))&gt;(NO$33-NP$33),(NO$33-NO35-INDEX(Sheep!$V$358:$V$365,NO34,1))&lt;=0),"Scan-"  &amp;NO34,""),"")
&amp;IFERROR(IF(AND((NO$33-NO35-150                                                                            )&gt;(NO$33-NP$33),(NO$33-NO35-150                                                                             )&lt;=0),"Birth-" &amp;NO34,""),"")
&amp;IFERROR(IF(AND((NO$33-NO35-150-Sheep!$R$351                                           )&gt;(NO$33-NP$33),(NO$33-NO35-150-Sheep!$R$351                                            )&lt;=0),"Wean-"&amp;NO34,""),"")
&amp;IFERROR(IF(AND((NO$33-NO35-150-Sheep!$R$352                                           )&gt;(NO$33-NP$33),(NO$33-NO35-150-Sheep!$R$352                                            )&lt;=0),"Alt1-"   &amp;NO34,""),"")
&amp;IFERROR(IF(AND((NO$33-NO35-150-Sheep!$R$353                                           )&gt;(NO$33-NP$33),(NO$33-NO35-150-Sheep!$R$353                                            )&lt;=0),"Alt2-"   &amp;NO34,""),"")</f>
        <v/>
      </c>
      <c r="NP36" s="274" t="str">
        <f xml:space="preserve">                    IF(AND((NP$33                                  -Sheep!$N$248                               )&gt;(NP$33-NQ$33),(NP$33                                  -Sheep!$N$248                                )&lt;=0),"Born","")
&amp;                   IF(AND((NP$33-Sheep!$R$351-Sheep!$N$248                                )&gt;(NP$33-NQ$33),(NP$33-Sheep!$R$351-Sheep!$N$248                                )&lt;=0),"WeanStd","")
&amp;                   IF(AND((NP$33-Sheep!$R$352-Sheep!$N$248                                )&gt;(NP$33-NQ$33),(NP$33-Sheep!$R$352-Sheep!$N$248                                )&lt;=0),"WeanAlt1","")
&amp;                   IF(AND((NP$33-Sheep!$R$353-Sheep!$N$248                                )&gt;(NP$33-NQ$33),(NP$33-Sheep!$R$353-Sheep!$N$248                                )&lt;=0),"WeanAlt2","")
&amp;IFERROR(IF(AND((NP$33-NP35                                                                                     )&gt;(NP$33-NQ$33),(NP$33-NP35                                                                                     )&lt;=0),"Join-"    &amp;NP34,""),"")
&amp;IFERROR(IF(AND((NP$33-NP35-INDEX(Sheep!$V$358:$V$365,NP34,1))&gt;(NP$33-NQ$33),(NP$33-NP35-INDEX(Sheep!$V$358:$V$365,NP34,1))&lt;=0),"Scan-"  &amp;NP34,""),"")
&amp;IFERROR(IF(AND((NP$33-NP35-150                                                                            )&gt;(NP$33-NQ$33),(NP$33-NP35-150                                                                             )&lt;=0),"Birth-" &amp;NP34,""),"")
&amp;IFERROR(IF(AND((NP$33-NP35-150-Sheep!$R$351                                           )&gt;(NP$33-NQ$33),(NP$33-NP35-150-Sheep!$R$351                                            )&lt;=0),"Wean-"&amp;NP34,""),"")
&amp;IFERROR(IF(AND((NP$33-NP35-150-Sheep!$R$352                                           )&gt;(NP$33-NQ$33),(NP$33-NP35-150-Sheep!$R$352                                            )&lt;=0),"Alt1-"   &amp;NP34,""),"")
&amp;IFERROR(IF(AND((NP$33-NP35-150-Sheep!$R$353                                           )&gt;(NP$33-NQ$33),(NP$33-NP35-150-Sheep!$R$353                                            )&lt;=0),"Alt2-"   &amp;NP34,""),"")</f>
        <v/>
      </c>
      <c r="NQ36" s="274" t="str">
        <f xml:space="preserve">                    IF(AND((NQ$33                                  -Sheep!$N$248                               )&gt;(NQ$33-NR$33),(NQ$33                                  -Sheep!$N$248                                )&lt;=0),"Born","")
&amp;                   IF(AND((NQ$33-Sheep!$R$351-Sheep!$N$248                                )&gt;(NQ$33-NR$33),(NQ$33-Sheep!$R$351-Sheep!$N$248                                )&lt;=0),"WeanStd","")
&amp;                   IF(AND((NQ$33-Sheep!$R$352-Sheep!$N$248                                )&gt;(NQ$33-NR$33),(NQ$33-Sheep!$R$352-Sheep!$N$248                                )&lt;=0),"WeanAlt1","")
&amp;                   IF(AND((NQ$33-Sheep!$R$353-Sheep!$N$248                                )&gt;(NQ$33-NR$33),(NQ$33-Sheep!$R$353-Sheep!$N$248                                )&lt;=0),"WeanAlt2","")
&amp;IFERROR(IF(AND((NQ$33-NQ35                                                                                     )&gt;(NQ$33-NR$33),(NQ$33-NQ35                                                                                     )&lt;=0),"Join-"    &amp;NQ34,""),"")
&amp;IFERROR(IF(AND((NQ$33-NQ35-INDEX(Sheep!$V$358:$V$365,NQ34,1))&gt;(NQ$33-NR$33),(NQ$33-NQ35-INDEX(Sheep!$V$358:$V$365,NQ34,1))&lt;=0),"Scan-"  &amp;NQ34,""),"")
&amp;IFERROR(IF(AND((NQ$33-NQ35-150                                                                            )&gt;(NQ$33-NR$33),(NQ$33-NQ35-150                                                                             )&lt;=0),"Birth-" &amp;NQ34,""),"")
&amp;IFERROR(IF(AND((NQ$33-NQ35-150-Sheep!$R$351                                           )&gt;(NQ$33-NR$33),(NQ$33-NQ35-150-Sheep!$R$351                                            )&lt;=0),"Wean-"&amp;NQ34,""),"")
&amp;IFERROR(IF(AND((NQ$33-NQ35-150-Sheep!$R$352                                           )&gt;(NQ$33-NR$33),(NQ$33-NQ35-150-Sheep!$R$352                                            )&lt;=0),"Alt1-"   &amp;NQ34,""),"")
&amp;IFERROR(IF(AND((NQ$33-NQ35-150-Sheep!$R$353                                           )&gt;(NQ$33-NR$33),(NQ$33-NQ35-150-Sheep!$R$353                                            )&lt;=0),"Alt2-"   &amp;NQ34,""),"")</f>
        <v/>
      </c>
      <c r="NR36" s="274" t="str">
        <f xml:space="preserve">                    IF(AND((NR$33                                  -Sheep!$N$248                               )&gt;(NR$33-NS$33),(NR$33                                  -Sheep!$N$248                                )&lt;=0),"Born","")
&amp;                   IF(AND((NR$33-Sheep!$R$351-Sheep!$N$248                                )&gt;(NR$33-NS$33),(NR$33-Sheep!$R$351-Sheep!$N$248                                )&lt;=0),"WeanStd","")
&amp;                   IF(AND((NR$33-Sheep!$R$352-Sheep!$N$248                                )&gt;(NR$33-NS$33),(NR$33-Sheep!$R$352-Sheep!$N$248                                )&lt;=0),"WeanAlt1","")
&amp;                   IF(AND((NR$33-Sheep!$R$353-Sheep!$N$248                                )&gt;(NR$33-NS$33),(NR$33-Sheep!$R$353-Sheep!$N$248                                )&lt;=0),"WeanAlt2","")
&amp;IFERROR(IF(AND((NR$33-NR35                                                                                     )&gt;(NR$33-NS$33),(NR$33-NR35                                                                                     )&lt;=0),"Join-"    &amp;NR34,""),"")
&amp;IFERROR(IF(AND((NR$33-NR35-INDEX(Sheep!$V$358:$V$365,NR34,1))&gt;(NR$33-NS$33),(NR$33-NR35-INDEX(Sheep!$V$358:$V$365,NR34,1))&lt;=0),"Scan-"  &amp;NR34,""),"")
&amp;IFERROR(IF(AND((NR$33-NR35-150                                                                            )&gt;(NR$33-NS$33),(NR$33-NR35-150                                                                             )&lt;=0),"Birth-" &amp;NR34,""),"")
&amp;IFERROR(IF(AND((NR$33-NR35-150-Sheep!$R$351                                           )&gt;(NR$33-NS$33),(NR$33-NR35-150-Sheep!$R$351                                            )&lt;=0),"Wean-"&amp;NR34,""),"")
&amp;IFERROR(IF(AND((NR$33-NR35-150-Sheep!$R$352                                           )&gt;(NR$33-NS$33),(NR$33-NR35-150-Sheep!$R$352                                            )&lt;=0),"Alt1-"   &amp;NR34,""),"")
&amp;IFERROR(IF(AND((NR$33-NR35-150-Sheep!$R$353                                           )&gt;(NR$33-NS$33),(NR$33-NR35-150-Sheep!$R$353                                            )&lt;=0),"Alt2-"   &amp;NR34,""),"")</f>
        <v>Scan-7</v>
      </c>
      <c r="NS36" s="274" t="str">
        <f xml:space="preserve">                    IF(AND((NS$33                                  -Sheep!$N$248                               )&gt;(NS$33-NT$33),(NS$33                                  -Sheep!$N$248                                )&lt;=0),"Born","")
&amp;                   IF(AND((NS$33-Sheep!$R$351-Sheep!$N$248                                )&gt;(NS$33-NT$33),(NS$33-Sheep!$R$351-Sheep!$N$248                                )&lt;=0),"WeanStd","")
&amp;                   IF(AND((NS$33-Sheep!$R$352-Sheep!$N$248                                )&gt;(NS$33-NT$33),(NS$33-Sheep!$R$352-Sheep!$N$248                                )&lt;=0),"WeanAlt1","")
&amp;                   IF(AND((NS$33-Sheep!$R$353-Sheep!$N$248                                )&gt;(NS$33-NT$33),(NS$33-Sheep!$R$353-Sheep!$N$248                                )&lt;=0),"WeanAlt2","")
&amp;IFERROR(IF(AND((NS$33-NS35                                                                                     )&gt;(NS$33-NT$33),(NS$33-NS35                                                                                     )&lt;=0),"Join-"    &amp;NS34,""),"")
&amp;IFERROR(IF(AND((NS$33-NS35-INDEX(Sheep!$V$358:$V$365,NS34,1))&gt;(NS$33-NT$33),(NS$33-NS35-INDEX(Sheep!$V$358:$V$365,NS34,1))&lt;=0),"Scan-"  &amp;NS34,""),"")
&amp;IFERROR(IF(AND((NS$33-NS35-150                                                                            )&gt;(NS$33-NT$33),(NS$33-NS35-150                                                                             )&lt;=0),"Birth-" &amp;NS34,""),"")
&amp;IFERROR(IF(AND((NS$33-NS35-150-Sheep!$R$351                                           )&gt;(NS$33-NT$33),(NS$33-NS35-150-Sheep!$R$351                                            )&lt;=0),"Wean-"&amp;NS34,""),"")
&amp;IFERROR(IF(AND((NS$33-NS35-150-Sheep!$R$352                                           )&gt;(NS$33-NT$33),(NS$33-NS35-150-Sheep!$R$352                                            )&lt;=0),"Alt1-"   &amp;NS34,""),"")
&amp;IFERROR(IF(AND((NS$33-NS35-150-Sheep!$R$353                                           )&gt;(NS$33-NT$33),(NS$33-NS35-150-Sheep!$R$353                                            )&lt;=0),"Alt2-"   &amp;NS34,""),"")</f>
        <v/>
      </c>
      <c r="NT36" s="274" t="str">
        <f xml:space="preserve">                    IF(AND((NT$33                                  -Sheep!$N$248                               )&gt;(NT$33-NU$33),(NT$33                                  -Sheep!$N$248                                )&lt;=0),"Born","")
&amp;                   IF(AND((NT$33-Sheep!$R$351-Sheep!$N$248                                )&gt;(NT$33-NU$33),(NT$33-Sheep!$R$351-Sheep!$N$248                                )&lt;=0),"WeanStd","")
&amp;                   IF(AND((NT$33-Sheep!$R$352-Sheep!$N$248                                )&gt;(NT$33-NU$33),(NT$33-Sheep!$R$352-Sheep!$N$248                                )&lt;=0),"WeanAlt1","")
&amp;                   IF(AND((NT$33-Sheep!$R$353-Sheep!$N$248                                )&gt;(NT$33-NU$33),(NT$33-Sheep!$R$353-Sheep!$N$248                                )&lt;=0),"WeanAlt2","")
&amp;IFERROR(IF(AND((NT$33-NT35                                                                                     )&gt;(NT$33-NU$33),(NT$33-NT35                                                                                     )&lt;=0),"Join-"    &amp;NT34,""),"")
&amp;IFERROR(IF(AND((NT$33-NT35-INDEX(Sheep!$V$358:$V$365,NT34,1))&gt;(NT$33-NU$33),(NT$33-NT35-INDEX(Sheep!$V$358:$V$365,NT34,1))&lt;=0),"Scan-"  &amp;NT34,""),"")
&amp;IFERROR(IF(AND((NT$33-NT35-150                                                                            )&gt;(NT$33-NU$33),(NT$33-NT35-150                                                                             )&lt;=0),"Birth-" &amp;NT34,""),"")
&amp;IFERROR(IF(AND((NT$33-NT35-150-Sheep!$R$351                                           )&gt;(NT$33-NU$33),(NT$33-NT35-150-Sheep!$R$351                                            )&lt;=0),"Wean-"&amp;NT34,""),"")
&amp;IFERROR(IF(AND((NT$33-NT35-150-Sheep!$R$352                                           )&gt;(NT$33-NU$33),(NT$33-NT35-150-Sheep!$R$352                                            )&lt;=0),"Alt1-"   &amp;NT34,""),"")
&amp;IFERROR(IF(AND((NT$33-NT35-150-Sheep!$R$353                                           )&gt;(NT$33-NU$33),(NT$33-NT35-150-Sheep!$R$353                                            )&lt;=0),"Alt2-"   &amp;NT34,""),"")</f>
        <v/>
      </c>
      <c r="NU36" s="274" t="str">
        <f xml:space="preserve">                    IF(AND((NU$33                                  -Sheep!$N$248                               )&gt;(NU$33-NV$33),(NU$33                                  -Sheep!$N$248                                )&lt;=0),"Born","")
&amp;                   IF(AND((NU$33-Sheep!$R$351-Sheep!$N$248                                )&gt;(NU$33-NV$33),(NU$33-Sheep!$R$351-Sheep!$N$248                                )&lt;=0),"WeanStd","")
&amp;                   IF(AND((NU$33-Sheep!$R$352-Sheep!$N$248                                )&gt;(NU$33-NV$33),(NU$33-Sheep!$R$352-Sheep!$N$248                                )&lt;=0),"WeanAlt1","")
&amp;                   IF(AND((NU$33-Sheep!$R$353-Sheep!$N$248                                )&gt;(NU$33-NV$33),(NU$33-Sheep!$R$353-Sheep!$N$248                                )&lt;=0),"WeanAlt2","")
&amp;IFERROR(IF(AND((NU$33-NU35                                                                                     )&gt;(NU$33-NV$33),(NU$33-NU35                                                                                     )&lt;=0),"Join-"    &amp;NU34,""),"")
&amp;IFERROR(IF(AND((NU$33-NU35-INDEX(Sheep!$V$358:$V$365,NU34,1))&gt;(NU$33-NV$33),(NU$33-NU35-INDEX(Sheep!$V$358:$V$365,NU34,1))&lt;=0),"Scan-"  &amp;NU34,""),"")
&amp;IFERROR(IF(AND((NU$33-NU35-150                                                                            )&gt;(NU$33-NV$33),(NU$33-NU35-150                                                                             )&lt;=0),"Birth-" &amp;NU34,""),"")
&amp;IFERROR(IF(AND((NU$33-NU35-150-Sheep!$R$351                                           )&gt;(NU$33-NV$33),(NU$33-NU35-150-Sheep!$R$351                                            )&lt;=0),"Wean-"&amp;NU34,""),"")
&amp;IFERROR(IF(AND((NU$33-NU35-150-Sheep!$R$352                                           )&gt;(NU$33-NV$33),(NU$33-NU35-150-Sheep!$R$352                                            )&lt;=0),"Alt1-"   &amp;NU34,""),"")
&amp;IFERROR(IF(AND((NU$33-NU35-150-Sheep!$R$353                                           )&gt;(NU$33-NV$33),(NU$33-NU35-150-Sheep!$R$353                                            )&lt;=0),"Alt2-"   &amp;NU34,""),"")</f>
        <v/>
      </c>
      <c r="NV36" s="274" t="str">
        <f xml:space="preserve">                    IF(AND((NV$33                                  -Sheep!$N$248                               )&gt;(NV$33-NW$33),(NV$33                                  -Sheep!$N$248                                )&lt;=0),"Born","")
&amp;                   IF(AND((NV$33-Sheep!$R$351-Sheep!$N$248                                )&gt;(NV$33-NW$33),(NV$33-Sheep!$R$351-Sheep!$N$248                                )&lt;=0),"WeanStd","")
&amp;                   IF(AND((NV$33-Sheep!$R$352-Sheep!$N$248                                )&gt;(NV$33-NW$33),(NV$33-Sheep!$R$352-Sheep!$N$248                                )&lt;=0),"WeanAlt1","")
&amp;                   IF(AND((NV$33-Sheep!$R$353-Sheep!$N$248                                )&gt;(NV$33-NW$33),(NV$33-Sheep!$R$353-Sheep!$N$248                                )&lt;=0),"WeanAlt2","")
&amp;IFERROR(IF(AND((NV$33-NV35                                                                                     )&gt;(NV$33-NW$33),(NV$33-NV35                                                                                     )&lt;=0),"Join-"    &amp;NV34,""),"")
&amp;IFERROR(IF(AND((NV$33-NV35-INDEX(Sheep!$V$358:$V$365,NV34,1))&gt;(NV$33-NW$33),(NV$33-NV35-INDEX(Sheep!$V$358:$V$365,NV34,1))&lt;=0),"Scan-"  &amp;NV34,""),"")
&amp;IFERROR(IF(AND((NV$33-NV35-150                                                                            )&gt;(NV$33-NW$33),(NV$33-NV35-150                                                                             )&lt;=0),"Birth-" &amp;NV34,""),"")
&amp;IFERROR(IF(AND((NV$33-NV35-150-Sheep!$R$351                                           )&gt;(NV$33-NW$33),(NV$33-NV35-150-Sheep!$R$351                                            )&lt;=0),"Wean-"&amp;NV34,""),"")
&amp;IFERROR(IF(AND((NV$33-NV35-150-Sheep!$R$352                                           )&gt;(NV$33-NW$33),(NV$33-NV35-150-Sheep!$R$352                                            )&lt;=0),"Alt1-"   &amp;NV34,""),"")
&amp;IFERROR(IF(AND((NV$33-NV35-150-Sheep!$R$353                                           )&gt;(NV$33-NW$33),(NV$33-NV35-150-Sheep!$R$353                                            )&lt;=0),"Alt2-"   &amp;NV34,""),"")</f>
        <v/>
      </c>
      <c r="NW36" s="274" t="str">
        <f xml:space="preserve">                    IF(AND((NW$33                                  -Sheep!$N$248                               )&gt;(NW$33-NX$33),(NW$33                                  -Sheep!$N$248                                )&lt;=0),"Born","")
&amp;                   IF(AND((NW$33-Sheep!$R$351-Sheep!$N$248                                )&gt;(NW$33-NX$33),(NW$33-Sheep!$R$351-Sheep!$N$248                                )&lt;=0),"WeanStd","")
&amp;                   IF(AND((NW$33-Sheep!$R$352-Sheep!$N$248                                )&gt;(NW$33-NX$33),(NW$33-Sheep!$R$352-Sheep!$N$248                                )&lt;=0),"WeanAlt1","")
&amp;                   IF(AND((NW$33-Sheep!$R$353-Sheep!$N$248                                )&gt;(NW$33-NX$33),(NW$33-Sheep!$R$353-Sheep!$N$248                                )&lt;=0),"WeanAlt2","")
&amp;IFERROR(IF(AND((NW$33-NW35                                                                                     )&gt;(NW$33-NX$33),(NW$33-NW35                                                                                     )&lt;=0),"Join-"    &amp;NW34,""),"")
&amp;IFERROR(IF(AND((NW$33-NW35-INDEX(Sheep!$V$358:$V$365,NW34,1))&gt;(NW$33-NX$33),(NW$33-NW35-INDEX(Sheep!$V$358:$V$365,NW34,1))&lt;=0),"Scan-"  &amp;NW34,""),"")
&amp;IFERROR(IF(AND((NW$33-NW35-150                                                                            )&gt;(NW$33-NX$33),(NW$33-NW35-150                                                                             )&lt;=0),"Birth-" &amp;NW34,""),"")
&amp;IFERROR(IF(AND((NW$33-NW35-150-Sheep!$R$351                                           )&gt;(NW$33-NX$33),(NW$33-NW35-150-Sheep!$R$351                                            )&lt;=0),"Wean-"&amp;NW34,""),"")
&amp;IFERROR(IF(AND((NW$33-NW35-150-Sheep!$R$352                                           )&gt;(NW$33-NX$33),(NW$33-NW35-150-Sheep!$R$352                                            )&lt;=0),"Alt1-"   &amp;NW34,""),"")
&amp;IFERROR(IF(AND((NW$33-NW35-150-Sheep!$R$353                                           )&gt;(NW$33-NX$33),(NW$33-NW35-150-Sheep!$R$353                                            )&lt;=0),"Alt2-"   &amp;NW34,""),"")</f>
        <v/>
      </c>
      <c r="NX36" s="274" t="str">
        <f xml:space="preserve">                    IF(AND((NX$33                                  -Sheep!$N$248                               )&gt;(NX$33-NY$33),(NX$33                                  -Sheep!$N$248                                )&lt;=0),"Born","")
&amp;                   IF(AND((NX$33-Sheep!$R$351-Sheep!$N$248                                )&gt;(NX$33-NY$33),(NX$33-Sheep!$R$351-Sheep!$N$248                                )&lt;=0),"WeanStd","")
&amp;                   IF(AND((NX$33-Sheep!$R$352-Sheep!$N$248                                )&gt;(NX$33-NY$33),(NX$33-Sheep!$R$352-Sheep!$N$248                                )&lt;=0),"WeanAlt1","")
&amp;                   IF(AND((NX$33-Sheep!$R$353-Sheep!$N$248                                )&gt;(NX$33-NY$33),(NX$33-Sheep!$R$353-Sheep!$N$248                                )&lt;=0),"WeanAlt2","")
&amp;IFERROR(IF(AND((NX$33-NX35                                                                                     )&gt;(NX$33-NY$33),(NX$33-NX35                                                                                     )&lt;=0),"Join-"    &amp;NX34,""),"")
&amp;IFERROR(IF(AND((NX$33-NX35-INDEX(Sheep!$V$358:$V$365,NX34,1))&gt;(NX$33-NY$33),(NX$33-NX35-INDEX(Sheep!$V$358:$V$365,NX34,1))&lt;=0),"Scan-"  &amp;NX34,""),"")
&amp;IFERROR(IF(AND((NX$33-NX35-150                                                                            )&gt;(NX$33-NY$33),(NX$33-NX35-150                                                                             )&lt;=0),"Birth-" &amp;NX34,""),"")
&amp;IFERROR(IF(AND((NX$33-NX35-150-Sheep!$R$351                                           )&gt;(NX$33-NY$33),(NX$33-NX35-150-Sheep!$R$351                                            )&lt;=0),"Wean-"&amp;NX34,""),"")
&amp;IFERROR(IF(AND((NX$33-NX35-150-Sheep!$R$352                                           )&gt;(NX$33-NY$33),(NX$33-NX35-150-Sheep!$R$352                                            )&lt;=0),"Alt1-"   &amp;NX34,""),"")
&amp;IFERROR(IF(AND((NX$33-NX35-150-Sheep!$R$353                                           )&gt;(NX$33-NY$33),(NX$33-NX35-150-Sheep!$R$353                                            )&lt;=0),"Alt2-"   &amp;NX34,""),"")</f>
        <v/>
      </c>
      <c r="NY36" s="274" t="str">
        <f xml:space="preserve">                    IF(AND((NY$33                                  -Sheep!$N$248                               )&gt;(NY$33-NZ$33),(NY$33                                  -Sheep!$N$248                                )&lt;=0),"Born","")
&amp;                   IF(AND((NY$33-Sheep!$R$351-Sheep!$N$248                                )&gt;(NY$33-NZ$33),(NY$33-Sheep!$R$351-Sheep!$N$248                                )&lt;=0),"WeanStd","")
&amp;                   IF(AND((NY$33-Sheep!$R$352-Sheep!$N$248                                )&gt;(NY$33-NZ$33),(NY$33-Sheep!$R$352-Sheep!$N$248                                )&lt;=0),"WeanAlt1","")
&amp;                   IF(AND((NY$33-Sheep!$R$353-Sheep!$N$248                                )&gt;(NY$33-NZ$33),(NY$33-Sheep!$R$353-Sheep!$N$248                                )&lt;=0),"WeanAlt2","")
&amp;IFERROR(IF(AND((NY$33-NY35                                                                                     )&gt;(NY$33-NZ$33),(NY$33-NY35                                                                                     )&lt;=0),"Join-"    &amp;NY34,""),"")
&amp;IFERROR(IF(AND((NY$33-NY35-INDEX(Sheep!$V$358:$V$365,NY34,1))&gt;(NY$33-NZ$33),(NY$33-NY35-INDEX(Sheep!$V$358:$V$365,NY34,1))&lt;=0),"Scan-"  &amp;NY34,""),"")
&amp;IFERROR(IF(AND((NY$33-NY35-150                                                                            )&gt;(NY$33-NZ$33),(NY$33-NY35-150                                                                             )&lt;=0),"Birth-" &amp;NY34,""),"")
&amp;IFERROR(IF(AND((NY$33-NY35-150-Sheep!$R$351                                           )&gt;(NY$33-NZ$33),(NY$33-NY35-150-Sheep!$R$351                                            )&lt;=0),"Wean-"&amp;NY34,""),"")
&amp;IFERROR(IF(AND((NY$33-NY35-150-Sheep!$R$352                                           )&gt;(NY$33-NZ$33),(NY$33-NY35-150-Sheep!$R$352                                            )&lt;=0),"Alt1-"   &amp;NY34,""),"")
&amp;IFERROR(IF(AND((NY$33-NY35-150-Sheep!$R$353                                           )&gt;(NY$33-NZ$33),(NY$33-NY35-150-Sheep!$R$353                                            )&lt;=0),"Alt2-"   &amp;NY34,""),"")</f>
        <v/>
      </c>
      <c r="NZ36" s="274" t="str">
        <f xml:space="preserve">                    IF(AND((NZ$33                                  -Sheep!$N$248                               )&gt;(NZ$33-OA$33),(NZ$33                                  -Sheep!$N$248                                )&lt;=0),"Born","")
&amp;                   IF(AND((NZ$33-Sheep!$R$351-Sheep!$N$248                                )&gt;(NZ$33-OA$33),(NZ$33-Sheep!$R$351-Sheep!$N$248                                )&lt;=0),"WeanStd","")
&amp;                   IF(AND((NZ$33-Sheep!$R$352-Sheep!$N$248                                )&gt;(NZ$33-OA$33),(NZ$33-Sheep!$R$352-Sheep!$N$248                                )&lt;=0),"WeanAlt1","")
&amp;                   IF(AND((NZ$33-Sheep!$R$353-Sheep!$N$248                                )&gt;(NZ$33-OA$33),(NZ$33-Sheep!$R$353-Sheep!$N$248                                )&lt;=0),"WeanAlt2","")
&amp;IFERROR(IF(AND((NZ$33-NZ35                                                                                     )&gt;(NZ$33-OA$33),(NZ$33-NZ35                                                                                     )&lt;=0),"Join-"    &amp;NZ34,""),"")
&amp;IFERROR(IF(AND((NZ$33-NZ35-INDEX(Sheep!$V$358:$V$365,NZ34,1))&gt;(NZ$33-OA$33),(NZ$33-NZ35-INDEX(Sheep!$V$358:$V$365,NZ34,1))&lt;=0),"Scan-"  &amp;NZ34,""),"")
&amp;IFERROR(IF(AND((NZ$33-NZ35-150                                                                            )&gt;(NZ$33-OA$33),(NZ$33-NZ35-150                                                                             )&lt;=0),"Birth-" &amp;NZ34,""),"")
&amp;IFERROR(IF(AND((NZ$33-NZ35-150-Sheep!$R$351                                           )&gt;(NZ$33-OA$33),(NZ$33-NZ35-150-Sheep!$R$351                                            )&lt;=0),"Wean-"&amp;NZ34,""),"")
&amp;IFERROR(IF(AND((NZ$33-NZ35-150-Sheep!$R$352                                           )&gt;(NZ$33-OA$33),(NZ$33-NZ35-150-Sheep!$R$352                                            )&lt;=0),"Alt1-"   &amp;NZ34,""),"")
&amp;IFERROR(IF(AND((NZ$33-NZ35-150-Sheep!$R$353                                           )&gt;(NZ$33-OA$33),(NZ$33-NZ35-150-Sheep!$R$353                                            )&lt;=0),"Alt2-"   &amp;NZ34,""),"")</f>
        <v/>
      </c>
      <c r="OA36" s="274" t="str">
        <f xml:space="preserve">                    IF(AND((OA$33                                  -Sheep!$N$248                               )&gt;(OA$33-OB$33),(OA$33                                  -Sheep!$N$248                                )&lt;=0),"Born","")
&amp;                   IF(AND((OA$33-Sheep!$R$351-Sheep!$N$248                                )&gt;(OA$33-OB$33),(OA$33-Sheep!$R$351-Sheep!$N$248                                )&lt;=0),"WeanStd","")
&amp;                   IF(AND((OA$33-Sheep!$R$352-Sheep!$N$248                                )&gt;(OA$33-OB$33),(OA$33-Sheep!$R$352-Sheep!$N$248                                )&lt;=0),"WeanAlt1","")
&amp;                   IF(AND((OA$33-Sheep!$R$353-Sheep!$N$248                                )&gt;(OA$33-OB$33),(OA$33-Sheep!$R$353-Sheep!$N$248                                )&lt;=0),"WeanAlt2","")
&amp;IFERROR(IF(AND((OA$33-OA35                                                                                     )&gt;(OA$33-OB$33),(OA$33-OA35                                                                                     )&lt;=0),"Join-"    &amp;OA34,""),"")
&amp;IFERROR(IF(AND((OA$33-OA35-INDEX(Sheep!$V$358:$V$365,OA34,1))&gt;(OA$33-OB$33),(OA$33-OA35-INDEX(Sheep!$V$358:$V$365,OA34,1))&lt;=0),"Scan-"  &amp;OA34,""),"")
&amp;IFERROR(IF(AND((OA$33-OA35-150                                                                            )&gt;(OA$33-OB$33),(OA$33-OA35-150                                                                             )&lt;=0),"Birth-" &amp;OA34,""),"")
&amp;IFERROR(IF(AND((OA$33-OA35-150-Sheep!$R$351                                           )&gt;(OA$33-OB$33),(OA$33-OA35-150-Sheep!$R$351                                            )&lt;=0),"Wean-"&amp;OA34,""),"")
&amp;IFERROR(IF(AND((OA$33-OA35-150-Sheep!$R$352                                           )&gt;(OA$33-OB$33),(OA$33-OA35-150-Sheep!$R$352                                            )&lt;=0),"Alt1-"   &amp;OA34,""),"")
&amp;IFERROR(IF(AND((OA$33-OA35-150-Sheep!$R$353                                           )&gt;(OA$33-OB$33),(OA$33-OA35-150-Sheep!$R$353                                            )&lt;=0),"Alt2-"   &amp;OA34,""),"")</f>
        <v/>
      </c>
      <c r="OB36" s="274" t="str">
        <f xml:space="preserve">                    IF(AND((OB$33                                  -Sheep!$N$248                               )&gt;(OB$33-OC$33),(OB$33                                  -Sheep!$N$248                                )&lt;=0),"Born","")
&amp;                   IF(AND((OB$33-Sheep!$R$351-Sheep!$N$248                                )&gt;(OB$33-OC$33),(OB$33-Sheep!$R$351-Sheep!$N$248                                )&lt;=0),"WeanStd","")
&amp;                   IF(AND((OB$33-Sheep!$R$352-Sheep!$N$248                                )&gt;(OB$33-OC$33),(OB$33-Sheep!$R$352-Sheep!$N$248                                )&lt;=0),"WeanAlt1","")
&amp;                   IF(AND((OB$33-Sheep!$R$353-Sheep!$N$248                                )&gt;(OB$33-OC$33),(OB$33-Sheep!$R$353-Sheep!$N$248                                )&lt;=0),"WeanAlt2","")
&amp;IFERROR(IF(AND((OB$33-OB35                                                                                     )&gt;(OB$33-OC$33),(OB$33-OB35                                                                                     )&lt;=0),"Join-"    &amp;OB34,""),"")
&amp;IFERROR(IF(AND((OB$33-OB35-INDEX(Sheep!$V$358:$V$365,OB34,1))&gt;(OB$33-OC$33),(OB$33-OB35-INDEX(Sheep!$V$358:$V$365,OB34,1))&lt;=0),"Scan-"  &amp;OB34,""),"")
&amp;IFERROR(IF(AND((OB$33-OB35-150                                                                            )&gt;(OB$33-OC$33),(OB$33-OB35-150                                                                             )&lt;=0),"Birth-" &amp;OB34,""),"")
&amp;IFERROR(IF(AND((OB$33-OB35-150-Sheep!$R$351                                           )&gt;(OB$33-OC$33),(OB$33-OB35-150-Sheep!$R$351                                            )&lt;=0),"Wean-"&amp;OB34,""),"")
&amp;IFERROR(IF(AND((OB$33-OB35-150-Sheep!$R$352                                           )&gt;(OB$33-OC$33),(OB$33-OB35-150-Sheep!$R$352                                            )&lt;=0),"Alt1-"   &amp;OB34,""),"")
&amp;IFERROR(IF(AND((OB$33-OB35-150-Sheep!$R$353                                           )&gt;(OB$33-OC$33),(OB$33-OB35-150-Sheep!$R$353                                            )&lt;=0),"Alt2-"   &amp;OB34,""),"")</f>
        <v/>
      </c>
      <c r="OC36" s="274" t="str">
        <f xml:space="preserve">                    IF(AND((OC$33                                  -Sheep!$N$248                               )&gt;(OC$33-OD$33),(OC$33                                  -Sheep!$N$248                                )&lt;=0),"Born","")
&amp;                   IF(AND((OC$33-Sheep!$R$351-Sheep!$N$248                                )&gt;(OC$33-OD$33),(OC$33-Sheep!$R$351-Sheep!$N$248                                )&lt;=0),"WeanStd","")
&amp;                   IF(AND((OC$33-Sheep!$R$352-Sheep!$N$248                                )&gt;(OC$33-OD$33),(OC$33-Sheep!$R$352-Sheep!$N$248                                )&lt;=0),"WeanAlt1","")
&amp;                   IF(AND((OC$33-Sheep!$R$353-Sheep!$N$248                                )&gt;(OC$33-OD$33),(OC$33-Sheep!$R$353-Sheep!$N$248                                )&lt;=0),"WeanAlt2","")
&amp;IFERROR(IF(AND((OC$33-OC35                                                                                     )&gt;(OC$33-OD$33),(OC$33-OC35                                                                                     )&lt;=0),"Join-"    &amp;OC34,""),"")
&amp;IFERROR(IF(AND((OC$33-OC35-INDEX(Sheep!$V$358:$V$365,OC34,1))&gt;(OC$33-OD$33),(OC$33-OC35-INDEX(Sheep!$V$358:$V$365,OC34,1))&lt;=0),"Scan-"  &amp;OC34,""),"")
&amp;IFERROR(IF(AND((OC$33-OC35-150                                                                            )&gt;(OC$33-OD$33),(OC$33-OC35-150                                                                             )&lt;=0),"Birth-" &amp;OC34,""),"")
&amp;IFERROR(IF(AND((OC$33-OC35-150-Sheep!$R$351                                           )&gt;(OC$33-OD$33),(OC$33-OC35-150-Sheep!$R$351                                            )&lt;=0),"Wean-"&amp;OC34,""),"")
&amp;IFERROR(IF(AND((OC$33-OC35-150-Sheep!$R$352                                           )&gt;(OC$33-OD$33),(OC$33-OC35-150-Sheep!$R$352                                            )&lt;=0),"Alt1-"   &amp;OC34,""),"")
&amp;IFERROR(IF(AND((OC$33-OC35-150-Sheep!$R$353                                           )&gt;(OC$33-OD$33),(OC$33-OC35-150-Sheep!$R$353                                            )&lt;=0),"Alt2-"   &amp;OC34,""),"")</f>
        <v/>
      </c>
      <c r="OD36" s="274" t="str">
        <f xml:space="preserve">                    IF(AND((OD$33                                  -Sheep!$N$248                               )&gt;(OD$33-OE$33),(OD$33                                  -Sheep!$N$248                                )&lt;=0),"Born","")
&amp;                   IF(AND((OD$33-Sheep!$R$351-Sheep!$N$248                                )&gt;(OD$33-OE$33),(OD$33-Sheep!$R$351-Sheep!$N$248                                )&lt;=0),"WeanStd","")
&amp;                   IF(AND((OD$33-Sheep!$R$352-Sheep!$N$248                                )&gt;(OD$33-OE$33),(OD$33-Sheep!$R$352-Sheep!$N$248                                )&lt;=0),"WeanAlt1","")
&amp;                   IF(AND((OD$33-Sheep!$R$353-Sheep!$N$248                                )&gt;(OD$33-OE$33),(OD$33-Sheep!$R$353-Sheep!$N$248                                )&lt;=0),"WeanAlt2","")
&amp;IFERROR(IF(AND((OD$33-OD35                                                                                     )&gt;(OD$33-OE$33),(OD$33-OD35                                                                                     )&lt;=0),"Join-"    &amp;OD34,""),"")
&amp;IFERROR(IF(AND((OD$33-OD35-INDEX(Sheep!$V$358:$V$365,OD34,1))&gt;(OD$33-OE$33),(OD$33-OD35-INDEX(Sheep!$V$358:$V$365,OD34,1))&lt;=0),"Scan-"  &amp;OD34,""),"")
&amp;IFERROR(IF(AND((OD$33-OD35-150                                                                            )&gt;(OD$33-OE$33),(OD$33-OD35-150                                                                             )&lt;=0),"Birth-" &amp;OD34,""),"")
&amp;IFERROR(IF(AND((OD$33-OD35-150-Sheep!$R$351                                           )&gt;(OD$33-OE$33),(OD$33-OD35-150-Sheep!$R$351                                            )&lt;=0),"Wean-"&amp;OD34,""),"")
&amp;IFERROR(IF(AND((OD$33-OD35-150-Sheep!$R$352                                           )&gt;(OD$33-OE$33),(OD$33-OD35-150-Sheep!$R$352                                            )&lt;=0),"Alt1-"   &amp;OD34,""),"")
&amp;IFERROR(IF(AND((OD$33-OD35-150-Sheep!$R$353                                           )&gt;(OD$33-OE$33),(OD$33-OD35-150-Sheep!$R$353                                            )&lt;=0),"Alt2-"   &amp;OD34,""),"")</f>
        <v>Birth-7</v>
      </c>
      <c r="OE36" s="274" t="str">
        <f xml:space="preserve">                    IF(AND((OE$33                                  -Sheep!$N$248                               )&gt;(OE$33-OF$33),(OE$33                                  -Sheep!$N$248                                )&lt;=0),"Born","")
&amp;                   IF(AND((OE$33-Sheep!$R$351-Sheep!$N$248                                )&gt;(OE$33-OF$33),(OE$33-Sheep!$R$351-Sheep!$N$248                                )&lt;=0),"WeanStd","")
&amp;                   IF(AND((OE$33-Sheep!$R$352-Sheep!$N$248                                )&gt;(OE$33-OF$33),(OE$33-Sheep!$R$352-Sheep!$N$248                                )&lt;=0),"WeanAlt1","")
&amp;                   IF(AND((OE$33-Sheep!$R$353-Sheep!$N$248                                )&gt;(OE$33-OF$33),(OE$33-Sheep!$R$353-Sheep!$N$248                                )&lt;=0),"WeanAlt2","")
&amp;IFERROR(IF(AND((OE$33-OE35                                                                                     )&gt;(OE$33-OF$33),(OE$33-OE35                                                                                     )&lt;=0),"Join-"    &amp;OE34,""),"")
&amp;IFERROR(IF(AND((OE$33-OE35-INDEX(Sheep!$V$358:$V$365,OE34,1))&gt;(OE$33-OF$33),(OE$33-OE35-INDEX(Sheep!$V$358:$V$365,OE34,1))&lt;=0),"Scan-"  &amp;OE34,""),"")
&amp;IFERROR(IF(AND((OE$33-OE35-150                                                                            )&gt;(OE$33-OF$33),(OE$33-OE35-150                                                                             )&lt;=0),"Birth-" &amp;OE34,""),"")
&amp;IFERROR(IF(AND((OE$33-OE35-150-Sheep!$R$351                                           )&gt;(OE$33-OF$33),(OE$33-OE35-150-Sheep!$R$351                                            )&lt;=0),"Wean-"&amp;OE34,""),"")
&amp;IFERROR(IF(AND((OE$33-OE35-150-Sheep!$R$352                                           )&gt;(OE$33-OF$33),(OE$33-OE35-150-Sheep!$R$352                                            )&lt;=0),"Alt1-"   &amp;OE34,""),"")
&amp;IFERROR(IF(AND((OE$33-OE35-150-Sheep!$R$353                                           )&gt;(OE$33-OF$33),(OE$33-OE35-150-Sheep!$R$353                                            )&lt;=0),"Alt2-"   &amp;OE34,""),"")</f>
        <v/>
      </c>
      <c r="OF36" s="274" t="str">
        <f xml:space="preserve">                    IF(AND((OF$33                                  -Sheep!$N$248                               )&gt;(OF$33-OG$33),(OF$33                                  -Sheep!$N$248                                )&lt;=0),"Born","")
&amp;                   IF(AND((OF$33-Sheep!$R$351-Sheep!$N$248                                )&gt;(OF$33-OG$33),(OF$33-Sheep!$R$351-Sheep!$N$248                                )&lt;=0),"WeanStd","")
&amp;                   IF(AND((OF$33-Sheep!$R$352-Sheep!$N$248                                )&gt;(OF$33-OG$33),(OF$33-Sheep!$R$352-Sheep!$N$248                                )&lt;=0),"WeanAlt1","")
&amp;                   IF(AND((OF$33-Sheep!$R$353-Sheep!$N$248                                )&gt;(OF$33-OG$33),(OF$33-Sheep!$R$353-Sheep!$N$248                                )&lt;=0),"WeanAlt2","")
&amp;IFERROR(IF(AND((OF$33-OF35                                                                                     )&gt;(OF$33-OG$33),(OF$33-OF35                                                                                     )&lt;=0),"Join-"    &amp;OF34,""),"")
&amp;IFERROR(IF(AND((OF$33-OF35-INDEX(Sheep!$V$358:$V$365,OF34,1))&gt;(OF$33-OG$33),(OF$33-OF35-INDEX(Sheep!$V$358:$V$365,OF34,1))&lt;=0),"Scan-"  &amp;OF34,""),"")
&amp;IFERROR(IF(AND((OF$33-OF35-150                                                                            )&gt;(OF$33-OG$33),(OF$33-OF35-150                                                                             )&lt;=0),"Birth-" &amp;OF34,""),"")
&amp;IFERROR(IF(AND((OF$33-OF35-150-Sheep!$R$351                                           )&gt;(OF$33-OG$33),(OF$33-OF35-150-Sheep!$R$351                                            )&lt;=0),"Wean-"&amp;OF34,""),"")
&amp;IFERROR(IF(AND((OF$33-OF35-150-Sheep!$R$352                                           )&gt;(OF$33-OG$33),(OF$33-OF35-150-Sheep!$R$352                                            )&lt;=0),"Alt1-"   &amp;OF34,""),"")
&amp;IFERROR(IF(AND((OF$33-OF35-150-Sheep!$R$353                                           )&gt;(OF$33-OG$33),(OF$33-OF35-150-Sheep!$R$353                                            )&lt;=0),"Alt2-"   &amp;OF34,""),"")</f>
        <v/>
      </c>
      <c r="OG36" s="274" t="str">
        <f xml:space="preserve">                    IF(AND((OG$33                                  -Sheep!$N$248                               )&gt;(OG$33-OH$33),(OG$33                                  -Sheep!$N$248                                )&lt;=0),"Born","")
&amp;                   IF(AND((OG$33-Sheep!$R$351-Sheep!$N$248                                )&gt;(OG$33-OH$33),(OG$33-Sheep!$R$351-Sheep!$N$248                                )&lt;=0),"WeanStd","")
&amp;                   IF(AND((OG$33-Sheep!$R$352-Sheep!$N$248                                )&gt;(OG$33-OH$33),(OG$33-Sheep!$R$352-Sheep!$N$248                                )&lt;=0),"WeanAlt1","")
&amp;                   IF(AND((OG$33-Sheep!$R$353-Sheep!$N$248                                )&gt;(OG$33-OH$33),(OG$33-Sheep!$R$353-Sheep!$N$248                                )&lt;=0),"WeanAlt2","")
&amp;IFERROR(IF(AND((OG$33-OG35                                                                                     )&gt;(OG$33-OH$33),(OG$33-OG35                                                                                     )&lt;=0),"Join-"    &amp;OG34,""),"")
&amp;IFERROR(IF(AND((OG$33-OG35-INDEX(Sheep!$V$358:$V$365,OG34,1))&gt;(OG$33-OH$33),(OG$33-OG35-INDEX(Sheep!$V$358:$V$365,OG34,1))&lt;=0),"Scan-"  &amp;OG34,""),"")
&amp;IFERROR(IF(AND((OG$33-OG35-150                                                                            )&gt;(OG$33-OH$33),(OG$33-OG35-150                                                                             )&lt;=0),"Birth-" &amp;OG34,""),"")
&amp;IFERROR(IF(AND((OG$33-OG35-150-Sheep!$R$351                                           )&gt;(OG$33-OH$33),(OG$33-OG35-150-Sheep!$R$351                                            )&lt;=0),"Wean-"&amp;OG34,""),"")
&amp;IFERROR(IF(AND((OG$33-OG35-150-Sheep!$R$352                                           )&gt;(OG$33-OH$33),(OG$33-OG35-150-Sheep!$R$352                                            )&lt;=0),"Alt1-"   &amp;OG34,""),"")
&amp;IFERROR(IF(AND((OG$33-OG35-150-Sheep!$R$353                                           )&gt;(OG$33-OH$33),(OG$33-OG35-150-Sheep!$R$353                                            )&lt;=0),"Alt2-"   &amp;OG34,""),"")</f>
        <v/>
      </c>
      <c r="OH36" s="274" t="str">
        <f xml:space="preserve">                    IF(AND((OH$33                                  -Sheep!$N$248                               )&gt;(OH$33-OI$33),(OH$33                                  -Sheep!$N$248                                )&lt;=0),"Born","")
&amp;                   IF(AND((OH$33-Sheep!$R$351-Sheep!$N$248                                )&gt;(OH$33-OI$33),(OH$33-Sheep!$R$351-Sheep!$N$248                                )&lt;=0),"WeanStd","")
&amp;                   IF(AND((OH$33-Sheep!$R$352-Sheep!$N$248                                )&gt;(OH$33-OI$33),(OH$33-Sheep!$R$352-Sheep!$N$248                                )&lt;=0),"WeanAlt1","")
&amp;                   IF(AND((OH$33-Sheep!$R$353-Sheep!$N$248                                )&gt;(OH$33-OI$33),(OH$33-Sheep!$R$353-Sheep!$N$248                                )&lt;=0),"WeanAlt2","")
&amp;IFERROR(IF(AND((OH$33-OH35                                                                                     )&gt;(OH$33-OI$33),(OH$33-OH35                                                                                     )&lt;=0),"Join-"    &amp;OH34,""),"")
&amp;IFERROR(IF(AND((OH$33-OH35-INDEX(Sheep!$V$358:$V$365,OH34,1))&gt;(OH$33-OI$33),(OH$33-OH35-INDEX(Sheep!$V$358:$V$365,OH34,1))&lt;=0),"Scan-"  &amp;OH34,""),"")
&amp;IFERROR(IF(AND((OH$33-OH35-150                                                                            )&gt;(OH$33-OI$33),(OH$33-OH35-150                                                                             )&lt;=0),"Birth-" &amp;OH34,""),"")
&amp;IFERROR(IF(AND((OH$33-OH35-150-Sheep!$R$351                                           )&gt;(OH$33-OI$33),(OH$33-OH35-150-Sheep!$R$351                                            )&lt;=0),"Wean-"&amp;OH34,""),"")
&amp;IFERROR(IF(AND((OH$33-OH35-150-Sheep!$R$352                                           )&gt;(OH$33-OI$33),(OH$33-OH35-150-Sheep!$R$352                                            )&lt;=0),"Alt1-"   &amp;OH34,""),"")
&amp;IFERROR(IF(AND((OH$33-OH35-150-Sheep!$R$353                                           )&gt;(OH$33-OI$33),(OH$33-OH35-150-Sheep!$R$353                                            )&lt;=0),"Alt2-"   &amp;OH34,""),"")</f>
        <v/>
      </c>
      <c r="OI36" s="274" t="str">
        <f xml:space="preserve">                    IF(AND((OI$33                                  -Sheep!$N$248                               )&gt;(OI$33-OJ$33),(OI$33                                  -Sheep!$N$248                                )&lt;=0),"Born","")
&amp;                   IF(AND((OI$33-Sheep!$R$351-Sheep!$N$248                                )&gt;(OI$33-OJ$33),(OI$33-Sheep!$R$351-Sheep!$N$248                                )&lt;=0),"WeanStd","")
&amp;                   IF(AND((OI$33-Sheep!$R$352-Sheep!$N$248                                )&gt;(OI$33-OJ$33),(OI$33-Sheep!$R$352-Sheep!$N$248                                )&lt;=0),"WeanAlt1","")
&amp;                   IF(AND((OI$33-Sheep!$R$353-Sheep!$N$248                                )&gt;(OI$33-OJ$33),(OI$33-Sheep!$R$353-Sheep!$N$248                                )&lt;=0),"WeanAlt2","")
&amp;IFERROR(IF(AND((OI$33-OI35                                                                                     )&gt;(OI$33-OJ$33),(OI$33-OI35                                                                                     )&lt;=0),"Join-"    &amp;OI34,""),"")
&amp;IFERROR(IF(AND((OI$33-OI35-INDEX(Sheep!$V$358:$V$365,OI34,1))&gt;(OI$33-OJ$33),(OI$33-OI35-INDEX(Sheep!$V$358:$V$365,OI34,1))&lt;=0),"Scan-"  &amp;OI34,""),"")
&amp;IFERROR(IF(AND((OI$33-OI35-150                                                                            )&gt;(OI$33-OJ$33),(OI$33-OI35-150                                                                             )&lt;=0),"Birth-" &amp;OI34,""),"")
&amp;IFERROR(IF(AND((OI$33-OI35-150-Sheep!$R$351                                           )&gt;(OI$33-OJ$33),(OI$33-OI35-150-Sheep!$R$351                                            )&lt;=0),"Wean-"&amp;OI34,""),"")
&amp;IFERROR(IF(AND((OI$33-OI35-150-Sheep!$R$352                                           )&gt;(OI$33-OJ$33),(OI$33-OI35-150-Sheep!$R$352                                            )&lt;=0),"Alt1-"   &amp;OI34,""),"")
&amp;IFERROR(IF(AND((OI$33-OI35-150-Sheep!$R$353                                           )&gt;(OI$33-OJ$33),(OI$33-OI35-150-Sheep!$R$353                                            )&lt;=0),"Alt2-"   &amp;OI34,""),"")</f>
        <v/>
      </c>
      <c r="OJ36" s="274" t="str">
        <f xml:space="preserve">                    IF(AND((OJ$33                                  -Sheep!$N$248                               )&gt;(OJ$33-OK$33),(OJ$33                                  -Sheep!$N$248                                )&lt;=0),"Born","")
&amp;                   IF(AND((OJ$33-Sheep!$R$351-Sheep!$N$248                                )&gt;(OJ$33-OK$33),(OJ$33-Sheep!$R$351-Sheep!$N$248                                )&lt;=0),"WeanStd","")
&amp;                   IF(AND((OJ$33-Sheep!$R$352-Sheep!$N$248                                )&gt;(OJ$33-OK$33),(OJ$33-Sheep!$R$352-Sheep!$N$248                                )&lt;=0),"WeanAlt1","")
&amp;                   IF(AND((OJ$33-Sheep!$R$353-Sheep!$N$248                                )&gt;(OJ$33-OK$33),(OJ$33-Sheep!$R$353-Sheep!$N$248                                )&lt;=0),"WeanAlt2","")
&amp;IFERROR(IF(AND((OJ$33-OJ35                                                                                     )&gt;(OJ$33-OK$33),(OJ$33-OJ35                                                                                     )&lt;=0),"Join-"    &amp;OJ34,""),"")
&amp;IFERROR(IF(AND((OJ$33-OJ35-INDEX(Sheep!$V$358:$V$365,OJ34,1))&gt;(OJ$33-OK$33),(OJ$33-OJ35-INDEX(Sheep!$V$358:$V$365,OJ34,1))&lt;=0),"Scan-"  &amp;OJ34,""),"")
&amp;IFERROR(IF(AND((OJ$33-OJ35-150                                                                            )&gt;(OJ$33-OK$33),(OJ$33-OJ35-150                                                                             )&lt;=0),"Birth-" &amp;OJ34,""),"")
&amp;IFERROR(IF(AND((OJ$33-OJ35-150-Sheep!$R$351                                           )&gt;(OJ$33-OK$33),(OJ$33-OJ35-150-Sheep!$R$351                                            )&lt;=0),"Wean-"&amp;OJ34,""),"")
&amp;IFERROR(IF(AND((OJ$33-OJ35-150-Sheep!$R$352                                           )&gt;(OJ$33-OK$33),(OJ$33-OJ35-150-Sheep!$R$352                                            )&lt;=0),"Alt1-"   &amp;OJ34,""),"")
&amp;IFERROR(IF(AND((OJ$33-OJ35-150-Sheep!$R$353                                           )&gt;(OJ$33-OK$33),(OJ$33-OJ35-150-Sheep!$R$353                                            )&lt;=0),"Alt2-"   &amp;OJ34,""),"")</f>
        <v/>
      </c>
      <c r="OK36" s="274" t="str">
        <f xml:space="preserve">                    IF(AND((OK$33                                  -Sheep!$N$248                               )&gt;(OK$33-OL$33),(OK$33                                  -Sheep!$N$248                                )&lt;=0),"Born","")
&amp;                   IF(AND((OK$33-Sheep!$R$351-Sheep!$N$248                                )&gt;(OK$33-OL$33),(OK$33-Sheep!$R$351-Sheep!$N$248                                )&lt;=0),"WeanStd","")
&amp;                   IF(AND((OK$33-Sheep!$R$352-Sheep!$N$248                                )&gt;(OK$33-OL$33),(OK$33-Sheep!$R$352-Sheep!$N$248                                )&lt;=0),"WeanAlt1","")
&amp;                   IF(AND((OK$33-Sheep!$R$353-Sheep!$N$248                                )&gt;(OK$33-OL$33),(OK$33-Sheep!$R$353-Sheep!$N$248                                )&lt;=0),"WeanAlt2","")
&amp;IFERROR(IF(AND((OK$33-OK35                                                                                     )&gt;(OK$33-OL$33),(OK$33-OK35                                                                                     )&lt;=0),"Join-"    &amp;OK34,""),"")
&amp;IFERROR(IF(AND((OK$33-OK35-INDEX(Sheep!$V$358:$V$365,OK34,1))&gt;(OK$33-OL$33),(OK$33-OK35-INDEX(Sheep!$V$358:$V$365,OK34,1))&lt;=0),"Scan-"  &amp;OK34,""),"")
&amp;IFERROR(IF(AND((OK$33-OK35-150                                                                            )&gt;(OK$33-OL$33),(OK$33-OK35-150                                                                             )&lt;=0),"Birth-" &amp;OK34,""),"")
&amp;IFERROR(IF(AND((OK$33-OK35-150-Sheep!$R$351                                           )&gt;(OK$33-OL$33),(OK$33-OK35-150-Sheep!$R$351                                            )&lt;=0),"Wean-"&amp;OK34,""),"")
&amp;IFERROR(IF(AND((OK$33-OK35-150-Sheep!$R$352                                           )&gt;(OK$33-OL$33),(OK$33-OK35-150-Sheep!$R$352                                            )&lt;=0),"Alt1-"   &amp;OK34,""),"")
&amp;IFERROR(IF(AND((OK$33-OK35-150-Sheep!$R$353                                           )&gt;(OK$33-OL$33),(OK$33-OK35-150-Sheep!$R$353                                            )&lt;=0),"Alt2-"   &amp;OK34,""),"")</f>
        <v/>
      </c>
      <c r="OL36" s="274" t="str">
        <f xml:space="preserve">                    IF(AND((OL$33                                  -Sheep!$N$248                               )&gt;(OL$33-OM$33),(OL$33                                  -Sheep!$N$248                                )&lt;=0),"Born","")
&amp;                   IF(AND((OL$33-Sheep!$R$351-Sheep!$N$248                                )&gt;(OL$33-OM$33),(OL$33-Sheep!$R$351-Sheep!$N$248                                )&lt;=0),"WeanStd","")
&amp;                   IF(AND((OL$33-Sheep!$R$352-Sheep!$N$248                                )&gt;(OL$33-OM$33),(OL$33-Sheep!$R$352-Sheep!$N$248                                )&lt;=0),"WeanAlt1","")
&amp;                   IF(AND((OL$33-Sheep!$R$353-Sheep!$N$248                                )&gt;(OL$33-OM$33),(OL$33-Sheep!$R$353-Sheep!$N$248                                )&lt;=0),"WeanAlt2","")
&amp;IFERROR(IF(AND((OL$33-OL35                                                                                     )&gt;(OL$33-OM$33),(OL$33-OL35                                                                                     )&lt;=0),"Join-"    &amp;OL34,""),"")
&amp;IFERROR(IF(AND((OL$33-OL35-INDEX(Sheep!$V$358:$V$365,OL34,1))&gt;(OL$33-OM$33),(OL$33-OL35-INDEX(Sheep!$V$358:$V$365,OL34,1))&lt;=0),"Scan-"  &amp;OL34,""),"")
&amp;IFERROR(IF(AND((OL$33-OL35-150                                                                            )&gt;(OL$33-OM$33),(OL$33-OL35-150                                                                             )&lt;=0),"Birth-" &amp;OL34,""),"")
&amp;IFERROR(IF(AND((OL$33-OL35-150-Sheep!$R$351                                           )&gt;(OL$33-OM$33),(OL$33-OL35-150-Sheep!$R$351                                            )&lt;=0),"Wean-"&amp;OL34,""),"")
&amp;IFERROR(IF(AND((OL$33-OL35-150-Sheep!$R$352                                           )&gt;(OL$33-OM$33),(OL$33-OL35-150-Sheep!$R$352                                            )&lt;=0),"Alt1-"   &amp;OL34,""),"")
&amp;IFERROR(IF(AND((OL$33-OL35-150-Sheep!$R$353                                           )&gt;(OL$33-OM$33),(OL$33-OL35-150-Sheep!$R$353                                            )&lt;=0),"Alt2-"   &amp;OL34,""),"")</f>
        <v/>
      </c>
      <c r="OM36" s="274" t="str">
        <f xml:space="preserve">                    IF(AND((OM$33                                  -Sheep!$N$248                               )&gt;(OM$33-ON$33),(OM$33                                  -Sheep!$N$248                                )&lt;=0),"Born","")
&amp;                   IF(AND((OM$33-Sheep!$R$351-Sheep!$N$248                                )&gt;(OM$33-ON$33),(OM$33-Sheep!$R$351-Sheep!$N$248                                )&lt;=0),"WeanStd","")
&amp;                   IF(AND((OM$33-Sheep!$R$352-Sheep!$N$248                                )&gt;(OM$33-ON$33),(OM$33-Sheep!$R$352-Sheep!$N$248                                )&lt;=0),"WeanAlt1","")
&amp;                   IF(AND((OM$33-Sheep!$R$353-Sheep!$N$248                                )&gt;(OM$33-ON$33),(OM$33-Sheep!$R$353-Sheep!$N$248                                )&lt;=0),"WeanAlt2","")
&amp;IFERROR(IF(AND((OM$33-OM35                                                                                     )&gt;(OM$33-ON$33),(OM$33-OM35                                                                                     )&lt;=0),"Join-"    &amp;OM34,""),"")
&amp;IFERROR(IF(AND((OM$33-OM35-INDEX(Sheep!$V$358:$V$365,OM34,1))&gt;(OM$33-ON$33),(OM$33-OM35-INDEX(Sheep!$V$358:$V$365,OM34,1))&lt;=0),"Scan-"  &amp;OM34,""),"")
&amp;IFERROR(IF(AND((OM$33-OM35-150                                                                            )&gt;(OM$33-ON$33),(OM$33-OM35-150                                                                             )&lt;=0),"Birth-" &amp;OM34,""),"")
&amp;IFERROR(IF(AND((OM$33-OM35-150-Sheep!$R$351                                           )&gt;(OM$33-ON$33),(OM$33-OM35-150-Sheep!$R$351                                            )&lt;=0),"Wean-"&amp;OM34,""),"")
&amp;IFERROR(IF(AND((OM$33-OM35-150-Sheep!$R$352                                           )&gt;(OM$33-ON$33),(OM$33-OM35-150-Sheep!$R$352                                            )&lt;=0),"Alt1-"   &amp;OM34,""),"")
&amp;IFERROR(IF(AND((OM$33-OM35-150-Sheep!$R$353                                           )&gt;(OM$33-ON$33),(OM$33-OM35-150-Sheep!$R$353                                            )&lt;=0),"Alt2-"   &amp;OM34,""),"")</f>
        <v/>
      </c>
      <c r="ON36" s="274" t="str">
        <f xml:space="preserve">                    IF(AND((ON$33                                  -Sheep!$N$248                               )&gt;(ON$33-OO$33),(ON$33                                  -Sheep!$N$248                                )&lt;=0),"Born","")
&amp;                   IF(AND((ON$33-Sheep!$R$351-Sheep!$N$248                                )&gt;(ON$33-OO$33),(ON$33-Sheep!$R$351-Sheep!$N$248                                )&lt;=0),"WeanStd","")
&amp;                   IF(AND((ON$33-Sheep!$R$352-Sheep!$N$248                                )&gt;(ON$33-OO$33),(ON$33-Sheep!$R$352-Sheep!$N$248                                )&lt;=0),"WeanAlt1","")
&amp;                   IF(AND((ON$33-Sheep!$R$353-Sheep!$N$248                                )&gt;(ON$33-OO$33),(ON$33-Sheep!$R$353-Sheep!$N$248                                )&lt;=0),"WeanAlt2","")
&amp;IFERROR(IF(AND((ON$33-ON35                                                                                     )&gt;(ON$33-OO$33),(ON$33-ON35                                                                                     )&lt;=0),"Join-"    &amp;ON34,""),"")
&amp;IFERROR(IF(AND((ON$33-ON35-INDEX(Sheep!$V$358:$V$365,ON34,1))&gt;(ON$33-OO$33),(ON$33-ON35-INDEX(Sheep!$V$358:$V$365,ON34,1))&lt;=0),"Scan-"  &amp;ON34,""),"")
&amp;IFERROR(IF(AND((ON$33-ON35-150                                                                            )&gt;(ON$33-OO$33),(ON$33-ON35-150                                                                             )&lt;=0),"Birth-" &amp;ON34,""),"")
&amp;IFERROR(IF(AND((ON$33-ON35-150-Sheep!$R$351                                           )&gt;(ON$33-OO$33),(ON$33-ON35-150-Sheep!$R$351                                            )&lt;=0),"Wean-"&amp;ON34,""),"")
&amp;IFERROR(IF(AND((ON$33-ON35-150-Sheep!$R$352                                           )&gt;(ON$33-OO$33),(ON$33-ON35-150-Sheep!$R$352                                            )&lt;=0),"Alt1-"   &amp;ON34,""),"")
&amp;IFERROR(IF(AND((ON$33-ON35-150-Sheep!$R$353                                           )&gt;(ON$33-OO$33),(ON$33-ON35-150-Sheep!$R$353                                            )&lt;=0),"Alt2-"   &amp;ON34,""),"")</f>
        <v/>
      </c>
      <c r="OO36" s="274" t="str">
        <f xml:space="preserve">                    IF(AND((OO$33                                  -Sheep!$N$248                               )&gt;(OO$33-OP$33),(OO$33                                  -Sheep!$N$248                                )&lt;=0),"Born","")
&amp;                   IF(AND((OO$33-Sheep!$R$351-Sheep!$N$248                                )&gt;(OO$33-OP$33),(OO$33-Sheep!$R$351-Sheep!$N$248                                )&lt;=0),"WeanStd","")
&amp;                   IF(AND((OO$33-Sheep!$R$352-Sheep!$N$248                                )&gt;(OO$33-OP$33),(OO$33-Sheep!$R$352-Sheep!$N$248                                )&lt;=0),"WeanAlt1","")
&amp;                   IF(AND((OO$33-Sheep!$R$353-Sheep!$N$248                                )&gt;(OO$33-OP$33),(OO$33-Sheep!$R$353-Sheep!$N$248                                )&lt;=0),"WeanAlt2","")
&amp;IFERROR(IF(AND((OO$33-OO35                                                                                     )&gt;(OO$33-OP$33),(OO$33-OO35                                                                                     )&lt;=0),"Join-"    &amp;OO34,""),"")
&amp;IFERROR(IF(AND((OO$33-OO35-INDEX(Sheep!$V$358:$V$365,OO34,1))&gt;(OO$33-OP$33),(OO$33-OO35-INDEX(Sheep!$V$358:$V$365,OO34,1))&lt;=0),"Scan-"  &amp;OO34,""),"")
&amp;IFERROR(IF(AND((OO$33-OO35-150                                                                            )&gt;(OO$33-OP$33),(OO$33-OO35-150                                                                             )&lt;=0),"Birth-" &amp;OO34,""),"")
&amp;IFERROR(IF(AND((OO$33-OO35-150-Sheep!$R$351                                           )&gt;(OO$33-OP$33),(OO$33-OO35-150-Sheep!$R$351                                            )&lt;=0),"Wean-"&amp;OO34,""),"")
&amp;IFERROR(IF(AND((OO$33-OO35-150-Sheep!$R$352                                           )&gt;(OO$33-OP$33),(OO$33-OO35-150-Sheep!$R$352                                            )&lt;=0),"Alt1-"   &amp;OO34,""),"")
&amp;IFERROR(IF(AND((OO$33-OO35-150-Sheep!$R$353                                           )&gt;(OO$33-OP$33),(OO$33-OO35-150-Sheep!$R$353                                            )&lt;=0),"Alt2-"   &amp;OO34,""),"")</f>
        <v/>
      </c>
      <c r="OP36" s="274" t="str">
        <f xml:space="preserve">                    IF(AND((OP$33                                  -Sheep!$N$248                               )&gt;(OP$33-OQ$33),(OP$33                                  -Sheep!$N$248                                )&lt;=0),"Born","")
&amp;                   IF(AND((OP$33-Sheep!$R$351-Sheep!$N$248                                )&gt;(OP$33-OQ$33),(OP$33-Sheep!$R$351-Sheep!$N$248                                )&lt;=0),"WeanStd","")
&amp;                   IF(AND((OP$33-Sheep!$R$352-Sheep!$N$248                                )&gt;(OP$33-OQ$33),(OP$33-Sheep!$R$352-Sheep!$N$248                                )&lt;=0),"WeanAlt1","")
&amp;                   IF(AND((OP$33-Sheep!$R$353-Sheep!$N$248                                )&gt;(OP$33-OQ$33),(OP$33-Sheep!$R$353-Sheep!$N$248                                )&lt;=0),"WeanAlt2","")
&amp;IFERROR(IF(AND((OP$33-OP35                                                                                     )&gt;(OP$33-OQ$33),(OP$33-OP35                                                                                     )&lt;=0),"Join-"    &amp;OP34,""),"")
&amp;IFERROR(IF(AND((OP$33-OP35-INDEX(Sheep!$V$358:$V$365,OP34,1))&gt;(OP$33-OQ$33),(OP$33-OP35-INDEX(Sheep!$V$358:$V$365,OP34,1))&lt;=0),"Scan-"  &amp;OP34,""),"")
&amp;IFERROR(IF(AND((OP$33-OP35-150                                                                            )&gt;(OP$33-OQ$33),(OP$33-OP35-150                                                                             )&lt;=0),"Birth-" &amp;OP34,""),"")
&amp;IFERROR(IF(AND((OP$33-OP35-150-Sheep!$R$351                                           )&gt;(OP$33-OQ$33),(OP$33-OP35-150-Sheep!$R$351                                            )&lt;=0),"Wean-"&amp;OP34,""),"")
&amp;IFERROR(IF(AND((OP$33-OP35-150-Sheep!$R$352                                           )&gt;(OP$33-OQ$33),(OP$33-OP35-150-Sheep!$R$352                                            )&lt;=0),"Alt1-"   &amp;OP34,""),"")
&amp;IFERROR(IF(AND((OP$33-OP35-150-Sheep!$R$353                                           )&gt;(OP$33-OQ$33),(OP$33-OP35-150-Sheep!$R$353                                            )&lt;=0),"Alt2-"   &amp;OP34,""),"")</f>
        <v/>
      </c>
      <c r="OQ36" s="274" t="str">
        <f xml:space="preserve">                    IF(AND((OQ$33                                  -Sheep!$N$248                               )&gt;(OQ$33-OR$33),(OQ$33                                  -Sheep!$N$248                                )&lt;=0),"Born","")
&amp;                   IF(AND((OQ$33-Sheep!$R$351-Sheep!$N$248                                )&gt;(OQ$33-OR$33),(OQ$33-Sheep!$R$351-Sheep!$N$248                                )&lt;=0),"WeanStd","")
&amp;                   IF(AND((OQ$33-Sheep!$R$352-Sheep!$N$248                                )&gt;(OQ$33-OR$33),(OQ$33-Sheep!$R$352-Sheep!$N$248                                )&lt;=0),"WeanAlt1","")
&amp;                   IF(AND((OQ$33-Sheep!$R$353-Sheep!$N$248                                )&gt;(OQ$33-OR$33),(OQ$33-Sheep!$R$353-Sheep!$N$248                                )&lt;=0),"WeanAlt2","")
&amp;IFERROR(IF(AND((OQ$33-OQ35                                                                                     )&gt;(OQ$33-OR$33),(OQ$33-OQ35                                                                                     )&lt;=0),"Join-"    &amp;OQ34,""),"")
&amp;IFERROR(IF(AND((OQ$33-OQ35-INDEX(Sheep!$V$358:$V$365,OQ34,1))&gt;(OQ$33-OR$33),(OQ$33-OQ35-INDEX(Sheep!$V$358:$V$365,OQ34,1))&lt;=0),"Scan-"  &amp;OQ34,""),"")
&amp;IFERROR(IF(AND((OQ$33-OQ35-150                                                                            )&gt;(OQ$33-OR$33),(OQ$33-OQ35-150                                                                             )&lt;=0),"Birth-" &amp;OQ34,""),"")
&amp;IFERROR(IF(AND((OQ$33-OQ35-150-Sheep!$R$351                                           )&gt;(OQ$33-OR$33),(OQ$33-OQ35-150-Sheep!$R$351                                            )&lt;=0),"Wean-"&amp;OQ34,""),"")
&amp;IFERROR(IF(AND((OQ$33-OQ35-150-Sheep!$R$352                                           )&gt;(OQ$33-OR$33),(OQ$33-OQ35-150-Sheep!$R$352                                            )&lt;=0),"Alt1-"   &amp;OQ34,""),"")
&amp;IFERROR(IF(AND((OQ$33-OQ35-150-Sheep!$R$353                                           )&gt;(OQ$33-OR$33),(OQ$33-OQ35-150-Sheep!$R$353                                            )&lt;=0),"Alt2-"   &amp;OQ34,""),"")</f>
        <v>Wean-7</v>
      </c>
      <c r="OR36" s="274" t="str">
        <f xml:space="preserve">                    IF(AND((OR$33                                  -Sheep!$N$248                               )&gt;(OR$33-OS$33),(OR$33                                  -Sheep!$N$248                                )&lt;=0),"Born","")
&amp;                   IF(AND((OR$33-Sheep!$R$351-Sheep!$N$248                                )&gt;(OR$33-OS$33),(OR$33-Sheep!$R$351-Sheep!$N$248                                )&lt;=0),"WeanStd","")
&amp;                   IF(AND((OR$33-Sheep!$R$352-Sheep!$N$248                                )&gt;(OR$33-OS$33),(OR$33-Sheep!$R$352-Sheep!$N$248                                )&lt;=0),"WeanAlt1","")
&amp;                   IF(AND((OR$33-Sheep!$R$353-Sheep!$N$248                                )&gt;(OR$33-OS$33),(OR$33-Sheep!$R$353-Sheep!$N$248                                )&lt;=0),"WeanAlt2","")
&amp;IFERROR(IF(AND((OR$33-OR35                                                                                     )&gt;(OR$33-OS$33),(OR$33-OR35                                                                                     )&lt;=0),"Join-"    &amp;OR34,""),"")
&amp;IFERROR(IF(AND((OR$33-OR35-INDEX(Sheep!$V$358:$V$365,OR34,1))&gt;(OR$33-OS$33),(OR$33-OR35-INDEX(Sheep!$V$358:$V$365,OR34,1))&lt;=0),"Scan-"  &amp;OR34,""),"")
&amp;IFERROR(IF(AND((OR$33-OR35-150                                                                            )&gt;(OR$33-OS$33),(OR$33-OR35-150                                                                             )&lt;=0),"Birth-" &amp;OR34,""),"")
&amp;IFERROR(IF(AND((OR$33-OR35-150-Sheep!$R$351                                           )&gt;(OR$33-OS$33),(OR$33-OR35-150-Sheep!$R$351                                            )&lt;=0),"Wean-"&amp;OR34,""),"")
&amp;IFERROR(IF(AND((OR$33-OR35-150-Sheep!$R$352                                           )&gt;(OR$33-OS$33),(OR$33-OR35-150-Sheep!$R$352                                            )&lt;=0),"Alt1-"   &amp;OR34,""),"")
&amp;IFERROR(IF(AND((OR$33-OR35-150-Sheep!$R$353                                           )&gt;(OR$33-OS$33),(OR$33-OR35-150-Sheep!$R$353                                            )&lt;=0),"Alt2-"   &amp;OR34,""),"")</f>
        <v/>
      </c>
      <c r="OS36" s="274" t="str">
        <f xml:space="preserve">                    IF(AND((OS$33                                  -Sheep!$N$248                               )&gt;(OS$33-OT$33),(OS$33                                  -Sheep!$N$248                                )&lt;=0),"Born","")
&amp;                   IF(AND((OS$33-Sheep!$R$351-Sheep!$N$248                                )&gt;(OS$33-OT$33),(OS$33-Sheep!$R$351-Sheep!$N$248                                )&lt;=0),"WeanStd","")
&amp;                   IF(AND((OS$33-Sheep!$R$352-Sheep!$N$248                                )&gt;(OS$33-OT$33),(OS$33-Sheep!$R$352-Sheep!$N$248                                )&lt;=0),"WeanAlt1","")
&amp;                   IF(AND((OS$33-Sheep!$R$353-Sheep!$N$248                                )&gt;(OS$33-OT$33),(OS$33-Sheep!$R$353-Sheep!$N$248                                )&lt;=0),"WeanAlt2","")
&amp;IFERROR(IF(AND((OS$33-OS35                                                                                     )&gt;(OS$33-OT$33),(OS$33-OS35                                                                                     )&lt;=0),"Join-"    &amp;OS34,""),"")
&amp;IFERROR(IF(AND((OS$33-OS35-INDEX(Sheep!$V$358:$V$365,OS34,1))&gt;(OS$33-OT$33),(OS$33-OS35-INDEX(Sheep!$V$358:$V$365,OS34,1))&lt;=0),"Scan-"  &amp;OS34,""),"")
&amp;IFERROR(IF(AND((OS$33-OS35-150                                                                            )&gt;(OS$33-OT$33),(OS$33-OS35-150                                                                             )&lt;=0),"Birth-" &amp;OS34,""),"")
&amp;IFERROR(IF(AND((OS$33-OS35-150-Sheep!$R$351                                           )&gt;(OS$33-OT$33),(OS$33-OS35-150-Sheep!$R$351                                            )&lt;=0),"Wean-"&amp;OS34,""),"")
&amp;IFERROR(IF(AND((OS$33-OS35-150-Sheep!$R$352                                           )&gt;(OS$33-OT$33),(OS$33-OS35-150-Sheep!$R$352                                            )&lt;=0),"Alt1-"   &amp;OS34,""),"")
&amp;IFERROR(IF(AND((OS$33-OS35-150-Sheep!$R$353                                           )&gt;(OS$33-OT$33),(OS$33-OS35-150-Sheep!$R$353                                            )&lt;=0),"Alt2-"   &amp;OS34,""),"")</f>
        <v/>
      </c>
      <c r="OT36" s="274" t="str">
        <f xml:space="preserve">                    IF(AND((OT$33                                  -Sheep!$N$248                               )&gt;(OT$33-OU$33),(OT$33                                  -Sheep!$N$248                                )&lt;=0),"Born","")
&amp;                   IF(AND((OT$33-Sheep!$R$351-Sheep!$N$248                                )&gt;(OT$33-OU$33),(OT$33-Sheep!$R$351-Sheep!$N$248                                )&lt;=0),"WeanStd","")
&amp;                   IF(AND((OT$33-Sheep!$R$352-Sheep!$N$248                                )&gt;(OT$33-OU$33),(OT$33-Sheep!$R$352-Sheep!$N$248                                )&lt;=0),"WeanAlt1","")
&amp;                   IF(AND((OT$33-Sheep!$R$353-Sheep!$N$248                                )&gt;(OT$33-OU$33),(OT$33-Sheep!$R$353-Sheep!$N$248                                )&lt;=0),"WeanAlt2","")
&amp;IFERROR(IF(AND((OT$33-OT35                                                                                     )&gt;(OT$33-OU$33),(OT$33-OT35                                                                                     )&lt;=0),"Join-"    &amp;OT34,""),"")
&amp;IFERROR(IF(AND((OT$33-OT35-INDEX(Sheep!$V$358:$V$365,OT34,1))&gt;(OT$33-OU$33),(OT$33-OT35-INDEX(Sheep!$V$358:$V$365,OT34,1))&lt;=0),"Scan-"  &amp;OT34,""),"")
&amp;IFERROR(IF(AND((OT$33-OT35-150                                                                            )&gt;(OT$33-OU$33),(OT$33-OT35-150                                                                             )&lt;=0),"Birth-" &amp;OT34,""),"")
&amp;IFERROR(IF(AND((OT$33-OT35-150-Sheep!$R$351                                           )&gt;(OT$33-OU$33),(OT$33-OT35-150-Sheep!$R$351                                            )&lt;=0),"Wean-"&amp;OT34,""),"")
&amp;IFERROR(IF(AND((OT$33-OT35-150-Sheep!$R$352                                           )&gt;(OT$33-OU$33),(OT$33-OT35-150-Sheep!$R$352                                            )&lt;=0),"Alt1-"   &amp;OT34,""),"")
&amp;IFERROR(IF(AND((OT$33-OT35-150-Sheep!$R$353                                           )&gt;(OT$33-OU$33),(OT$33-OT35-150-Sheep!$R$353                                            )&lt;=0),"Alt2-"   &amp;OT34,""),"")</f>
        <v/>
      </c>
      <c r="OU36" s="274" t="str">
        <f xml:space="preserve">                    IF(AND((OU$33                                  -Sheep!$N$248                               )&gt;(OU$33-OV$33),(OU$33                                  -Sheep!$N$248                                )&lt;=0),"Born","")
&amp;                   IF(AND((OU$33-Sheep!$R$351-Sheep!$N$248                                )&gt;(OU$33-OV$33),(OU$33-Sheep!$R$351-Sheep!$N$248                                )&lt;=0),"WeanStd","")
&amp;                   IF(AND((OU$33-Sheep!$R$352-Sheep!$N$248                                )&gt;(OU$33-OV$33),(OU$33-Sheep!$R$352-Sheep!$N$248                                )&lt;=0),"WeanAlt1","")
&amp;                   IF(AND((OU$33-Sheep!$R$353-Sheep!$N$248                                )&gt;(OU$33-OV$33),(OU$33-Sheep!$R$353-Sheep!$N$248                                )&lt;=0),"WeanAlt2","")
&amp;IFERROR(IF(AND((OU$33-OU35                                                                                     )&gt;(OU$33-OV$33),(OU$33-OU35                                                                                     )&lt;=0),"Join-"    &amp;OU34,""),"")
&amp;IFERROR(IF(AND((OU$33-OU35-INDEX(Sheep!$V$358:$V$365,OU34,1))&gt;(OU$33-OV$33),(OU$33-OU35-INDEX(Sheep!$V$358:$V$365,OU34,1))&lt;=0),"Scan-"  &amp;OU34,""),"")
&amp;IFERROR(IF(AND((OU$33-OU35-150                                                                            )&gt;(OU$33-OV$33),(OU$33-OU35-150                                                                             )&lt;=0),"Birth-" &amp;OU34,""),"")
&amp;IFERROR(IF(AND((OU$33-OU35-150-Sheep!$R$351                                           )&gt;(OU$33-OV$33),(OU$33-OU35-150-Sheep!$R$351                                            )&lt;=0),"Wean-"&amp;OU34,""),"")
&amp;IFERROR(IF(AND((OU$33-OU35-150-Sheep!$R$352                                           )&gt;(OU$33-OV$33),(OU$33-OU35-150-Sheep!$R$352                                            )&lt;=0),"Alt1-"   &amp;OU34,""),"")
&amp;IFERROR(IF(AND((OU$33-OU35-150-Sheep!$R$353                                           )&gt;(OU$33-OV$33),(OU$33-OU35-150-Sheep!$R$353                                            )&lt;=0),"Alt2-"   &amp;OU34,""),"")</f>
        <v>Alt1-7</v>
      </c>
      <c r="OV36" s="274" t="str">
        <f xml:space="preserve">                    IF(AND((OV$33                                  -Sheep!$N$248                               )&gt;(OV$33-OW$33),(OV$33                                  -Sheep!$N$248                                )&lt;=0),"Born","")
&amp;                   IF(AND((OV$33-Sheep!$R$351-Sheep!$N$248                                )&gt;(OV$33-OW$33),(OV$33-Sheep!$R$351-Sheep!$N$248                                )&lt;=0),"WeanStd","")
&amp;                   IF(AND((OV$33-Sheep!$R$352-Sheep!$N$248                                )&gt;(OV$33-OW$33),(OV$33-Sheep!$R$352-Sheep!$N$248                                )&lt;=0),"WeanAlt1","")
&amp;                   IF(AND((OV$33-Sheep!$R$353-Sheep!$N$248                                )&gt;(OV$33-OW$33),(OV$33-Sheep!$R$353-Sheep!$N$248                                )&lt;=0),"WeanAlt2","")
&amp;IFERROR(IF(AND((OV$33-OV35                                                                                     )&gt;(OV$33-OW$33),(OV$33-OV35                                                                                     )&lt;=0),"Join-"    &amp;OV34,""),"")
&amp;IFERROR(IF(AND((OV$33-OV35-INDEX(Sheep!$V$358:$V$365,OV34,1))&gt;(OV$33-OW$33),(OV$33-OV35-INDEX(Sheep!$V$358:$V$365,OV34,1))&lt;=0),"Scan-"  &amp;OV34,""),"")
&amp;IFERROR(IF(AND((OV$33-OV35-150                                                                            )&gt;(OV$33-OW$33),(OV$33-OV35-150                                                                             )&lt;=0),"Birth-" &amp;OV34,""),"")
&amp;IFERROR(IF(AND((OV$33-OV35-150-Sheep!$R$351                                           )&gt;(OV$33-OW$33),(OV$33-OV35-150-Sheep!$R$351                                            )&lt;=0),"Wean-"&amp;OV34,""),"")
&amp;IFERROR(IF(AND((OV$33-OV35-150-Sheep!$R$352                                           )&gt;(OV$33-OW$33),(OV$33-OV35-150-Sheep!$R$352                                            )&lt;=0),"Alt1-"   &amp;OV34,""),"")
&amp;IFERROR(IF(AND((OV$33-OV35-150-Sheep!$R$353                                           )&gt;(OV$33-OW$33),(OV$33-OV35-150-Sheep!$R$353                                            )&lt;=0),"Alt2-"   &amp;OV34,""),"")</f>
        <v/>
      </c>
      <c r="OW36" s="274" t="str">
        <f xml:space="preserve">                    IF(AND((OW$33                                  -Sheep!$N$248                               )&gt;(OW$33-OX$33),(OW$33                                  -Sheep!$N$248                                )&lt;=0),"Born","")
&amp;                   IF(AND((OW$33-Sheep!$R$351-Sheep!$N$248                                )&gt;(OW$33-OX$33),(OW$33-Sheep!$R$351-Sheep!$N$248                                )&lt;=0),"WeanStd","")
&amp;                   IF(AND((OW$33-Sheep!$R$352-Sheep!$N$248                                )&gt;(OW$33-OX$33),(OW$33-Sheep!$R$352-Sheep!$N$248                                )&lt;=0),"WeanAlt1","")
&amp;                   IF(AND((OW$33-Sheep!$R$353-Sheep!$N$248                                )&gt;(OW$33-OX$33),(OW$33-Sheep!$R$353-Sheep!$N$248                                )&lt;=0),"WeanAlt2","")
&amp;IFERROR(IF(AND((OW$33-OW35                                                                                     )&gt;(OW$33-OX$33),(OW$33-OW35                                                                                     )&lt;=0),"Join-"    &amp;OW34,""),"")
&amp;IFERROR(IF(AND((OW$33-OW35-INDEX(Sheep!$V$358:$V$365,OW34,1))&gt;(OW$33-OX$33),(OW$33-OW35-INDEX(Sheep!$V$358:$V$365,OW34,1))&lt;=0),"Scan-"  &amp;OW34,""),"")
&amp;IFERROR(IF(AND((OW$33-OW35-150                                                                            )&gt;(OW$33-OX$33),(OW$33-OW35-150                                                                             )&lt;=0),"Birth-" &amp;OW34,""),"")
&amp;IFERROR(IF(AND((OW$33-OW35-150-Sheep!$R$351                                           )&gt;(OW$33-OX$33),(OW$33-OW35-150-Sheep!$R$351                                            )&lt;=0),"Wean-"&amp;OW34,""),"")
&amp;IFERROR(IF(AND((OW$33-OW35-150-Sheep!$R$352                                           )&gt;(OW$33-OX$33),(OW$33-OW35-150-Sheep!$R$352                                            )&lt;=0),"Alt1-"   &amp;OW34,""),"")
&amp;IFERROR(IF(AND((OW$33-OW35-150-Sheep!$R$353                                           )&gt;(OW$33-OX$33),(OW$33-OW35-150-Sheep!$R$353                                            )&lt;=0),"Alt2-"   &amp;OW34,""),"")</f>
        <v/>
      </c>
      <c r="OX36" s="274" t="str">
        <f xml:space="preserve">                    IF(AND((OX$33                                  -Sheep!$N$248                               )&gt;(OX$33-OY$33),(OX$33                                  -Sheep!$N$248                                )&lt;=0),"Born","")
&amp;                   IF(AND((OX$33-Sheep!$R$351-Sheep!$N$248                                )&gt;(OX$33-OY$33),(OX$33-Sheep!$R$351-Sheep!$N$248                                )&lt;=0),"WeanStd","")
&amp;                   IF(AND((OX$33-Sheep!$R$352-Sheep!$N$248                                )&gt;(OX$33-OY$33),(OX$33-Sheep!$R$352-Sheep!$N$248                                )&lt;=0),"WeanAlt1","")
&amp;                   IF(AND((OX$33-Sheep!$R$353-Sheep!$N$248                                )&gt;(OX$33-OY$33),(OX$33-Sheep!$R$353-Sheep!$N$248                                )&lt;=0),"WeanAlt2","")
&amp;IFERROR(IF(AND((OX$33-OX35                                                                                     )&gt;(OX$33-OY$33),(OX$33-OX35                                                                                     )&lt;=0),"Join-"    &amp;OX34,""),"")
&amp;IFERROR(IF(AND((OX$33-OX35-INDEX(Sheep!$V$358:$V$365,OX34,1))&gt;(OX$33-OY$33),(OX$33-OX35-INDEX(Sheep!$V$358:$V$365,OX34,1))&lt;=0),"Scan-"  &amp;OX34,""),"")
&amp;IFERROR(IF(AND((OX$33-OX35-150                                                                            )&gt;(OX$33-OY$33),(OX$33-OX35-150                                                                             )&lt;=0),"Birth-" &amp;OX34,""),"")
&amp;IFERROR(IF(AND((OX$33-OX35-150-Sheep!$R$351                                           )&gt;(OX$33-OY$33),(OX$33-OX35-150-Sheep!$R$351                                            )&lt;=0),"Wean-"&amp;OX34,""),"")
&amp;IFERROR(IF(AND((OX$33-OX35-150-Sheep!$R$352                                           )&gt;(OX$33-OY$33),(OX$33-OX35-150-Sheep!$R$352                                            )&lt;=0),"Alt1-"   &amp;OX34,""),"")
&amp;IFERROR(IF(AND((OX$33-OX35-150-Sheep!$R$353                                           )&gt;(OX$33-OY$33),(OX$33-OX35-150-Sheep!$R$353                                            )&lt;=0),"Alt2-"   &amp;OX34,""),"")</f>
        <v/>
      </c>
      <c r="OY36" s="274" t="str">
        <f xml:space="preserve">                    IF(AND((OY$33                                  -Sheep!$N$248                               )&gt;(OY$33-OZ$33),(OY$33                                  -Sheep!$N$248                                )&lt;=0),"Born","")
&amp;                   IF(AND((OY$33-Sheep!$R$351-Sheep!$N$248                                )&gt;(OY$33-OZ$33),(OY$33-Sheep!$R$351-Sheep!$N$248                                )&lt;=0),"WeanStd","")
&amp;                   IF(AND((OY$33-Sheep!$R$352-Sheep!$N$248                                )&gt;(OY$33-OZ$33),(OY$33-Sheep!$R$352-Sheep!$N$248                                )&lt;=0),"WeanAlt1","")
&amp;                   IF(AND((OY$33-Sheep!$R$353-Sheep!$N$248                                )&gt;(OY$33-OZ$33),(OY$33-Sheep!$R$353-Sheep!$N$248                                )&lt;=0),"WeanAlt2","")
&amp;IFERROR(IF(AND((OY$33-OY35                                                                                     )&gt;(OY$33-OZ$33),(OY$33-OY35                                                                                     )&lt;=0),"Join-"    &amp;OY34,""),"")
&amp;IFERROR(IF(AND((OY$33-OY35-INDEX(Sheep!$V$358:$V$365,OY34,1))&gt;(OY$33-OZ$33),(OY$33-OY35-INDEX(Sheep!$V$358:$V$365,OY34,1))&lt;=0),"Scan-"  &amp;OY34,""),"")
&amp;IFERROR(IF(AND((OY$33-OY35-150                                                                            )&gt;(OY$33-OZ$33),(OY$33-OY35-150                                                                             )&lt;=0),"Birth-" &amp;OY34,""),"")
&amp;IFERROR(IF(AND((OY$33-OY35-150-Sheep!$R$351                                           )&gt;(OY$33-OZ$33),(OY$33-OY35-150-Sheep!$R$351                                            )&lt;=0),"Wean-"&amp;OY34,""),"")
&amp;IFERROR(IF(AND((OY$33-OY35-150-Sheep!$R$352                                           )&gt;(OY$33-OZ$33),(OY$33-OY35-150-Sheep!$R$352                                            )&lt;=0),"Alt1-"   &amp;OY34,""),"")
&amp;IFERROR(IF(AND((OY$33-OY35-150-Sheep!$R$353                                           )&gt;(OY$33-OZ$33),(OY$33-OY35-150-Sheep!$R$353                                            )&lt;=0),"Alt2-"   &amp;OY34,""),"")</f>
        <v>Alt2-7</v>
      </c>
      <c r="OZ36" s="274" t="str">
        <f xml:space="preserve">                    IF(AND((OZ$33                                  -Sheep!$N$248                               )&gt;(OZ$33-PA$33),(OZ$33                                  -Sheep!$N$248                                )&lt;=0),"Born","")
&amp;                   IF(AND((OZ$33-Sheep!$R$351-Sheep!$N$248                                )&gt;(OZ$33-PA$33),(OZ$33-Sheep!$R$351-Sheep!$N$248                                )&lt;=0),"WeanStd","")
&amp;                   IF(AND((OZ$33-Sheep!$R$352-Sheep!$N$248                                )&gt;(OZ$33-PA$33),(OZ$33-Sheep!$R$352-Sheep!$N$248                                )&lt;=0),"WeanAlt1","")
&amp;                   IF(AND((OZ$33-Sheep!$R$353-Sheep!$N$248                                )&gt;(OZ$33-PA$33),(OZ$33-Sheep!$R$353-Sheep!$N$248                                )&lt;=0),"WeanAlt2","")
&amp;IFERROR(IF(AND((OZ$33-OZ35                                                                                     )&gt;(OZ$33-PA$33),(OZ$33-OZ35                                                                                     )&lt;=0),"Join-"    &amp;OZ34,""),"")
&amp;IFERROR(IF(AND((OZ$33-OZ35-INDEX(Sheep!$V$358:$V$365,OZ34,1))&gt;(OZ$33-PA$33),(OZ$33-OZ35-INDEX(Sheep!$V$358:$V$365,OZ34,1))&lt;=0),"Scan-"  &amp;OZ34,""),"")
&amp;IFERROR(IF(AND((OZ$33-OZ35-150                                                                            )&gt;(OZ$33-PA$33),(OZ$33-OZ35-150                                                                             )&lt;=0),"Birth-" &amp;OZ34,""),"")
&amp;IFERROR(IF(AND((OZ$33-OZ35-150-Sheep!$R$351                                           )&gt;(OZ$33-PA$33),(OZ$33-OZ35-150-Sheep!$R$351                                            )&lt;=0),"Wean-"&amp;OZ34,""),"")
&amp;IFERROR(IF(AND((OZ$33-OZ35-150-Sheep!$R$352                                           )&gt;(OZ$33-PA$33),(OZ$33-OZ35-150-Sheep!$R$352                                            )&lt;=0),"Alt1-"   &amp;OZ34,""),"")
&amp;IFERROR(IF(AND((OZ$33-OZ35-150-Sheep!$R$353                                           )&gt;(OZ$33-PA$33),(OZ$33-OZ35-150-Sheep!$R$353                                            )&lt;=0),"Alt2-"   &amp;OZ34,""),"")</f>
        <v/>
      </c>
      <c r="PA36" s="274" t="str">
        <f xml:space="preserve">                    IF(AND((PA$33                                  -Sheep!$N$248                               )&gt;(PA$33-PB$33),(PA$33                                  -Sheep!$N$248                                )&lt;=0),"Born","")
&amp;                   IF(AND((PA$33-Sheep!$R$351-Sheep!$N$248                                )&gt;(PA$33-PB$33),(PA$33-Sheep!$R$351-Sheep!$N$248                                )&lt;=0),"WeanStd","")
&amp;                   IF(AND((PA$33-Sheep!$R$352-Sheep!$N$248                                )&gt;(PA$33-PB$33),(PA$33-Sheep!$R$352-Sheep!$N$248                                )&lt;=0),"WeanAlt1","")
&amp;                   IF(AND((PA$33-Sheep!$R$353-Sheep!$N$248                                )&gt;(PA$33-PB$33),(PA$33-Sheep!$R$353-Sheep!$N$248                                )&lt;=0),"WeanAlt2","")
&amp;IFERROR(IF(AND((PA$33-PA35                                                                                     )&gt;(PA$33-PB$33),(PA$33-PA35                                                                                     )&lt;=0),"Join-"    &amp;PA34,""),"")
&amp;IFERROR(IF(AND((PA$33-PA35-INDEX(Sheep!$V$358:$V$365,PA34,1))&gt;(PA$33-PB$33),(PA$33-PA35-INDEX(Sheep!$V$358:$V$365,PA34,1))&lt;=0),"Scan-"  &amp;PA34,""),"")
&amp;IFERROR(IF(AND((PA$33-PA35-150                                                                            )&gt;(PA$33-PB$33),(PA$33-PA35-150                                                                             )&lt;=0),"Birth-" &amp;PA34,""),"")
&amp;IFERROR(IF(AND((PA$33-PA35-150-Sheep!$R$351                                           )&gt;(PA$33-PB$33),(PA$33-PA35-150-Sheep!$R$351                                            )&lt;=0),"Wean-"&amp;PA34,""),"")
&amp;IFERROR(IF(AND((PA$33-PA35-150-Sheep!$R$352                                           )&gt;(PA$33-PB$33),(PA$33-PA35-150-Sheep!$R$352                                            )&lt;=0),"Alt1-"   &amp;PA34,""),"")
&amp;IFERROR(IF(AND((PA$33-PA35-150-Sheep!$R$353                                           )&gt;(PA$33-PB$33),(PA$33-PA35-150-Sheep!$R$353                                            )&lt;=0),"Alt2-"   &amp;PA34,""),"")</f>
        <v/>
      </c>
      <c r="PB36" s="274" t="str">
        <f xml:space="preserve">                    IF(AND((PB$33                                  -Sheep!$N$248                               )&gt;(PB$33-PC$33),(PB$33                                  -Sheep!$N$248                                )&lt;=0),"Born","")
&amp;                   IF(AND((PB$33-Sheep!$R$351-Sheep!$N$248                                )&gt;(PB$33-PC$33),(PB$33-Sheep!$R$351-Sheep!$N$248                                )&lt;=0),"WeanStd","")
&amp;                   IF(AND((PB$33-Sheep!$R$352-Sheep!$N$248                                )&gt;(PB$33-PC$33),(PB$33-Sheep!$R$352-Sheep!$N$248                                )&lt;=0),"WeanAlt1","")
&amp;                   IF(AND((PB$33-Sheep!$R$353-Sheep!$N$248                                )&gt;(PB$33-PC$33),(PB$33-Sheep!$R$353-Sheep!$N$248                                )&lt;=0),"WeanAlt2","")
&amp;IFERROR(IF(AND((PB$33-PB35                                                                                     )&gt;(PB$33-PC$33),(PB$33-PB35                                                                                     )&lt;=0),"Join-"    &amp;PB34,""),"")
&amp;IFERROR(IF(AND((PB$33-PB35-INDEX(Sheep!$V$358:$V$365,PB34,1))&gt;(PB$33-PC$33),(PB$33-PB35-INDEX(Sheep!$V$358:$V$365,PB34,1))&lt;=0),"Scan-"  &amp;PB34,""),"")
&amp;IFERROR(IF(AND((PB$33-PB35-150                                                                            )&gt;(PB$33-PC$33),(PB$33-PB35-150                                                                             )&lt;=0),"Birth-" &amp;PB34,""),"")
&amp;IFERROR(IF(AND((PB$33-PB35-150-Sheep!$R$351                                           )&gt;(PB$33-PC$33),(PB$33-PB35-150-Sheep!$R$351                                            )&lt;=0),"Wean-"&amp;PB34,""),"")
&amp;IFERROR(IF(AND((PB$33-PB35-150-Sheep!$R$352                                           )&gt;(PB$33-PC$33),(PB$33-PB35-150-Sheep!$R$352                                            )&lt;=0),"Alt1-"   &amp;PB34,""),"")
&amp;IFERROR(IF(AND((PB$33-PB35-150-Sheep!$R$353                                           )&gt;(PB$33-PC$33),(PB$33-PB35-150-Sheep!$R$353                                            )&lt;=0),"Alt2-"   &amp;PB34,""),"")</f>
        <v/>
      </c>
      <c r="PC36" s="274" t="str">
        <f xml:space="preserve">                    IF(AND((PC$33                                  -Sheep!$N$248                               )&gt;(PC$33-PD$33),(PC$33                                  -Sheep!$N$248                                )&lt;=0),"Born","")
&amp;                   IF(AND((PC$33-Sheep!$R$351-Sheep!$N$248                                )&gt;(PC$33-PD$33),(PC$33-Sheep!$R$351-Sheep!$N$248                                )&lt;=0),"WeanStd","")
&amp;                   IF(AND((PC$33-Sheep!$R$352-Sheep!$N$248                                )&gt;(PC$33-PD$33),(PC$33-Sheep!$R$352-Sheep!$N$248                                )&lt;=0),"WeanAlt1","")
&amp;                   IF(AND((PC$33-Sheep!$R$353-Sheep!$N$248                                )&gt;(PC$33-PD$33),(PC$33-Sheep!$R$353-Sheep!$N$248                                )&lt;=0),"WeanAlt2","")
&amp;IFERROR(IF(AND((PC$33-PC35                                                                                     )&gt;(PC$33-PD$33),(PC$33-PC35                                                                                     )&lt;=0),"Join-"    &amp;PC34,""),"")
&amp;IFERROR(IF(AND((PC$33-PC35-INDEX(Sheep!$V$358:$V$365,PC34,1))&gt;(PC$33-PD$33),(PC$33-PC35-INDEX(Sheep!$V$358:$V$365,PC34,1))&lt;=0),"Scan-"  &amp;PC34,""),"")
&amp;IFERROR(IF(AND((PC$33-PC35-150                                                                            )&gt;(PC$33-PD$33),(PC$33-PC35-150                                                                             )&lt;=0),"Birth-" &amp;PC34,""),"")
&amp;IFERROR(IF(AND((PC$33-PC35-150-Sheep!$R$351                                           )&gt;(PC$33-PD$33),(PC$33-PC35-150-Sheep!$R$351                                            )&lt;=0),"Wean-"&amp;PC34,""),"")
&amp;IFERROR(IF(AND((PC$33-PC35-150-Sheep!$R$352                                           )&gt;(PC$33-PD$33),(PC$33-PC35-150-Sheep!$R$352                                            )&lt;=0),"Alt1-"   &amp;PC34,""),"")
&amp;IFERROR(IF(AND((PC$33-PC35-150-Sheep!$R$353                                           )&gt;(PC$33-PD$33),(PC$33-PC35-150-Sheep!$R$353                                            )&lt;=0),"Alt2-"   &amp;PC34,""),"")</f>
        <v/>
      </c>
      <c r="PD36" s="274" t="str">
        <f xml:space="preserve">                    IF(AND((PD$33                                  -Sheep!$N$248                               )&gt;(PD$33-PE$33),(PD$33                                  -Sheep!$N$248                                )&lt;=0),"Born","")
&amp;                   IF(AND((PD$33-Sheep!$R$351-Sheep!$N$248                                )&gt;(PD$33-PE$33),(PD$33-Sheep!$R$351-Sheep!$N$248                                )&lt;=0),"WeanStd","")
&amp;                   IF(AND((PD$33-Sheep!$R$352-Sheep!$N$248                                )&gt;(PD$33-PE$33),(PD$33-Sheep!$R$352-Sheep!$N$248                                )&lt;=0),"WeanAlt1","")
&amp;                   IF(AND((PD$33-Sheep!$R$353-Sheep!$N$248                                )&gt;(PD$33-PE$33),(PD$33-Sheep!$R$353-Sheep!$N$248                                )&lt;=0),"WeanAlt2","")
&amp;IFERROR(IF(AND((PD$33-PD35                                                                                     )&gt;(PD$33-PE$33),(PD$33-PD35                                                                                     )&lt;=0),"Join-"    &amp;PD34,""),"")
&amp;IFERROR(IF(AND((PD$33-PD35-INDEX(Sheep!$V$358:$V$365,PD34,1))&gt;(PD$33-PE$33),(PD$33-PD35-INDEX(Sheep!$V$358:$V$365,PD34,1))&lt;=0),"Scan-"  &amp;PD34,""),"")
&amp;IFERROR(IF(AND((PD$33-PD35-150                                                                            )&gt;(PD$33-PE$33),(PD$33-PD35-150                                                                             )&lt;=0),"Birth-" &amp;PD34,""),"")
&amp;IFERROR(IF(AND((PD$33-PD35-150-Sheep!$R$351                                           )&gt;(PD$33-PE$33),(PD$33-PD35-150-Sheep!$R$351                                            )&lt;=0),"Wean-"&amp;PD34,""),"")
&amp;IFERROR(IF(AND((PD$33-PD35-150-Sheep!$R$352                                           )&gt;(PD$33-PE$33),(PD$33-PD35-150-Sheep!$R$352                                            )&lt;=0),"Alt1-"   &amp;PD34,""),"")
&amp;IFERROR(IF(AND((PD$33-PD35-150-Sheep!$R$353                                           )&gt;(PD$33-PE$33),(PD$33-PD35-150-Sheep!$R$353                                            )&lt;=0),"Alt2-"   &amp;PD34,""),"")</f>
        <v/>
      </c>
      <c r="PE36" s="274" t="str">
        <f xml:space="preserve">                    IF(AND((PE$33                                  -Sheep!$N$248                               )&gt;(PE$33-PF$33),(PE$33                                  -Sheep!$N$248                                )&lt;=0),"Born","")
&amp;                   IF(AND((PE$33-Sheep!$R$351-Sheep!$N$248                                )&gt;(PE$33-PF$33),(PE$33-Sheep!$R$351-Sheep!$N$248                                )&lt;=0),"WeanStd","")
&amp;                   IF(AND((PE$33-Sheep!$R$352-Sheep!$N$248                                )&gt;(PE$33-PF$33),(PE$33-Sheep!$R$352-Sheep!$N$248                                )&lt;=0),"WeanAlt1","")
&amp;                   IF(AND((PE$33-Sheep!$R$353-Sheep!$N$248                                )&gt;(PE$33-PF$33),(PE$33-Sheep!$R$353-Sheep!$N$248                                )&lt;=0),"WeanAlt2","")
&amp;IFERROR(IF(AND((PE$33-PE35                                                                                     )&gt;(PE$33-PF$33),(PE$33-PE35                                                                                     )&lt;=0),"Join-"    &amp;PE34,""),"")
&amp;IFERROR(IF(AND((PE$33-PE35-INDEX(Sheep!$V$358:$V$365,PE34,1))&gt;(PE$33-PF$33),(PE$33-PE35-INDEX(Sheep!$V$358:$V$365,PE34,1))&lt;=0),"Scan-"  &amp;PE34,""),"")
&amp;IFERROR(IF(AND((PE$33-PE35-150                                                                            )&gt;(PE$33-PF$33),(PE$33-PE35-150                                                                             )&lt;=0),"Birth-" &amp;PE34,""),"")
&amp;IFERROR(IF(AND((PE$33-PE35-150-Sheep!$R$351                                           )&gt;(PE$33-PF$33),(PE$33-PE35-150-Sheep!$R$351                                            )&lt;=0),"Wean-"&amp;PE34,""),"")
&amp;IFERROR(IF(AND((PE$33-PE35-150-Sheep!$R$352                                           )&gt;(PE$33-PF$33),(PE$33-PE35-150-Sheep!$R$352                                            )&lt;=0),"Alt1-"   &amp;PE34,""),"")
&amp;IFERROR(IF(AND((PE$33-PE35-150-Sheep!$R$353                                           )&gt;(PE$33-PF$33),(PE$33-PE35-150-Sheep!$R$353                                            )&lt;=0),"Alt2-"   &amp;PE34,""),"")</f>
        <v/>
      </c>
      <c r="PF36" s="274" t="str">
        <f xml:space="preserve">                    IF(AND((PF$33                                  -Sheep!$N$248                               )&gt;(PF$33-PG$33),(PF$33                                  -Sheep!$N$248                                )&lt;=0),"Born","")
&amp;                   IF(AND((PF$33-Sheep!$R$351-Sheep!$N$248                                )&gt;(PF$33-PG$33),(PF$33-Sheep!$R$351-Sheep!$N$248                                )&lt;=0),"WeanStd","")
&amp;                   IF(AND((PF$33-Sheep!$R$352-Sheep!$N$248                                )&gt;(PF$33-PG$33),(PF$33-Sheep!$R$352-Sheep!$N$248                                )&lt;=0),"WeanAlt1","")
&amp;                   IF(AND((PF$33-Sheep!$R$353-Sheep!$N$248                                )&gt;(PF$33-PG$33),(PF$33-Sheep!$R$353-Sheep!$N$248                                )&lt;=0),"WeanAlt2","")
&amp;IFERROR(IF(AND((PF$33-PF35                                                                                     )&gt;(PF$33-PG$33),(PF$33-PF35                                                                                     )&lt;=0),"Join-"    &amp;PF34,""),"")
&amp;IFERROR(IF(AND((PF$33-PF35-INDEX(Sheep!$V$358:$V$365,PF34,1))&gt;(PF$33-PG$33),(PF$33-PF35-INDEX(Sheep!$V$358:$V$365,PF34,1))&lt;=0),"Scan-"  &amp;PF34,""),"")
&amp;IFERROR(IF(AND((PF$33-PF35-150                                                                            )&gt;(PF$33-PG$33),(PF$33-PF35-150                                                                             )&lt;=0),"Birth-" &amp;PF34,""),"")
&amp;IFERROR(IF(AND((PF$33-PF35-150-Sheep!$R$351                                           )&gt;(PF$33-PG$33),(PF$33-PF35-150-Sheep!$R$351                                            )&lt;=0),"Wean-"&amp;PF34,""),"")
&amp;IFERROR(IF(AND((PF$33-PF35-150-Sheep!$R$352                                           )&gt;(PF$33-PG$33),(PF$33-PF35-150-Sheep!$R$352                                            )&lt;=0),"Alt1-"   &amp;PF34,""),"")
&amp;IFERROR(IF(AND((PF$33-PF35-150-Sheep!$R$353                                           )&gt;(PF$33-PG$33),(PF$33-PF35-150-Sheep!$R$353                                            )&lt;=0),"Alt2-"   &amp;PF34,""),"")</f>
        <v/>
      </c>
      <c r="PG36" s="274" t="str">
        <f xml:space="preserve">                    IF(AND((PG$33                                  -Sheep!$N$248                               )&gt;(PG$33-PH$33),(PG$33                                  -Sheep!$N$248                                )&lt;=0),"Born","")
&amp;                   IF(AND((PG$33-Sheep!$R$351-Sheep!$N$248                                )&gt;(PG$33-PH$33),(PG$33-Sheep!$R$351-Sheep!$N$248                                )&lt;=0),"WeanStd","")
&amp;                   IF(AND((PG$33-Sheep!$R$352-Sheep!$N$248                                )&gt;(PG$33-PH$33),(PG$33-Sheep!$R$352-Sheep!$N$248                                )&lt;=0),"WeanAlt1","")
&amp;                   IF(AND((PG$33-Sheep!$R$353-Sheep!$N$248                                )&gt;(PG$33-PH$33),(PG$33-Sheep!$R$353-Sheep!$N$248                                )&lt;=0),"WeanAlt2","")
&amp;IFERROR(IF(AND((PG$33-PG35                                                                                     )&gt;(PG$33-PH$33),(PG$33-PG35                                                                                     )&lt;=0),"Join-"    &amp;PG34,""),"")
&amp;IFERROR(IF(AND((PG$33-PG35-INDEX(Sheep!$V$358:$V$365,PG34,1))&gt;(PG$33-PH$33),(PG$33-PG35-INDEX(Sheep!$V$358:$V$365,PG34,1))&lt;=0),"Scan-"  &amp;PG34,""),"")
&amp;IFERROR(IF(AND((PG$33-PG35-150                                                                            )&gt;(PG$33-PH$33),(PG$33-PG35-150                                                                             )&lt;=0),"Birth-" &amp;PG34,""),"")
&amp;IFERROR(IF(AND((PG$33-PG35-150-Sheep!$R$351                                           )&gt;(PG$33-PH$33),(PG$33-PG35-150-Sheep!$R$351                                            )&lt;=0),"Wean-"&amp;PG34,""),"")
&amp;IFERROR(IF(AND((PG$33-PG35-150-Sheep!$R$352                                           )&gt;(PG$33-PH$33),(PG$33-PG35-150-Sheep!$R$352                                            )&lt;=0),"Alt1-"   &amp;PG34,""),"")
&amp;IFERROR(IF(AND((PG$33-PG35-150-Sheep!$R$353                                           )&gt;(PG$33-PH$33),(PG$33-PG35-150-Sheep!$R$353                                            )&lt;=0),"Alt2-"   &amp;PG34,""),"")</f>
        <v/>
      </c>
      <c r="PH36" s="274" t="str">
        <f xml:space="preserve">                    IF(AND((PH$33                                  -Sheep!$N$248                               )&gt;(PH$33-PI$33),(PH$33                                  -Sheep!$N$248                                )&lt;=0),"Born","")
&amp;                   IF(AND((PH$33-Sheep!$R$351-Sheep!$N$248                                )&gt;(PH$33-PI$33),(PH$33-Sheep!$R$351-Sheep!$N$248                                )&lt;=0),"WeanStd","")
&amp;                   IF(AND((PH$33-Sheep!$R$352-Sheep!$N$248                                )&gt;(PH$33-PI$33),(PH$33-Sheep!$R$352-Sheep!$N$248                                )&lt;=0),"WeanAlt1","")
&amp;                   IF(AND((PH$33-Sheep!$R$353-Sheep!$N$248                                )&gt;(PH$33-PI$33),(PH$33-Sheep!$R$353-Sheep!$N$248                                )&lt;=0),"WeanAlt2","")
&amp;IFERROR(IF(AND((PH$33-PH35                                                                                     )&gt;(PH$33-PI$33),(PH$33-PH35                                                                                     )&lt;=0),"Join-"    &amp;PH34,""),"")
&amp;IFERROR(IF(AND((PH$33-PH35-INDEX(Sheep!$V$358:$V$365,PH34,1))&gt;(PH$33-PI$33),(PH$33-PH35-INDEX(Sheep!$V$358:$V$365,PH34,1))&lt;=0),"Scan-"  &amp;PH34,""),"")
&amp;IFERROR(IF(AND((PH$33-PH35-150                                                                            )&gt;(PH$33-PI$33),(PH$33-PH35-150                                                                             )&lt;=0),"Birth-" &amp;PH34,""),"")
&amp;IFERROR(IF(AND((PH$33-PH35-150-Sheep!$R$351                                           )&gt;(PH$33-PI$33),(PH$33-PH35-150-Sheep!$R$351                                            )&lt;=0),"Wean-"&amp;PH34,""),"")
&amp;IFERROR(IF(AND((PH$33-PH35-150-Sheep!$R$352                                           )&gt;(PH$33-PI$33),(PH$33-PH35-150-Sheep!$R$352                                            )&lt;=0),"Alt1-"   &amp;PH34,""),"")
&amp;IFERROR(IF(AND((PH$33-PH35-150-Sheep!$R$353                                           )&gt;(PH$33-PI$33),(PH$33-PH35-150-Sheep!$R$353                                            )&lt;=0),"Alt2-"   &amp;PH34,""),"")</f>
        <v>Join-8</v>
      </c>
      <c r="PI36" s="274" t="str">
        <f xml:space="preserve">                    IF(AND((PI$33                                  -Sheep!$N$248                               )&gt;(PI$33-PJ$33),(PI$33                                  -Sheep!$N$248                                )&lt;=0),"Born","")
&amp;                   IF(AND((PI$33-Sheep!$R$351-Sheep!$N$248                                )&gt;(PI$33-PJ$33),(PI$33-Sheep!$R$351-Sheep!$N$248                                )&lt;=0),"WeanStd","")
&amp;                   IF(AND((PI$33-Sheep!$R$352-Sheep!$N$248                                )&gt;(PI$33-PJ$33),(PI$33-Sheep!$R$352-Sheep!$N$248                                )&lt;=0),"WeanAlt1","")
&amp;                   IF(AND((PI$33-Sheep!$R$353-Sheep!$N$248                                )&gt;(PI$33-PJ$33),(PI$33-Sheep!$R$353-Sheep!$N$248                                )&lt;=0),"WeanAlt2","")
&amp;IFERROR(IF(AND((PI$33-PI35                                                                                     )&gt;(PI$33-PJ$33),(PI$33-PI35                                                                                     )&lt;=0),"Join-"    &amp;PI34,""),"")
&amp;IFERROR(IF(AND((PI$33-PI35-INDEX(Sheep!$V$358:$V$365,PI34,1))&gt;(PI$33-PJ$33),(PI$33-PI35-INDEX(Sheep!$V$358:$V$365,PI34,1))&lt;=0),"Scan-"  &amp;PI34,""),"")
&amp;IFERROR(IF(AND((PI$33-PI35-150                                                                            )&gt;(PI$33-PJ$33),(PI$33-PI35-150                                                                             )&lt;=0),"Birth-" &amp;PI34,""),"")
&amp;IFERROR(IF(AND((PI$33-PI35-150-Sheep!$R$351                                           )&gt;(PI$33-PJ$33),(PI$33-PI35-150-Sheep!$R$351                                            )&lt;=0),"Wean-"&amp;PI34,""),"")
&amp;IFERROR(IF(AND((PI$33-PI35-150-Sheep!$R$352                                           )&gt;(PI$33-PJ$33),(PI$33-PI35-150-Sheep!$R$352                                            )&lt;=0),"Alt1-"   &amp;PI34,""),"")
&amp;IFERROR(IF(AND((PI$33-PI35-150-Sheep!$R$353                                           )&gt;(PI$33-PJ$33),(PI$33-PI35-150-Sheep!$R$353                                            )&lt;=0),"Alt2-"   &amp;PI34,""),"")</f>
        <v/>
      </c>
      <c r="PJ36" s="274" t="str">
        <f xml:space="preserve">                    IF(AND((PJ$33                                  -Sheep!$N$248                               )&gt;(PJ$33-PK$33),(PJ$33                                  -Sheep!$N$248                                )&lt;=0),"Born","")
&amp;                   IF(AND((PJ$33-Sheep!$R$351-Sheep!$N$248                                )&gt;(PJ$33-PK$33),(PJ$33-Sheep!$R$351-Sheep!$N$248                                )&lt;=0),"WeanStd","")
&amp;                   IF(AND((PJ$33-Sheep!$R$352-Sheep!$N$248                                )&gt;(PJ$33-PK$33),(PJ$33-Sheep!$R$352-Sheep!$N$248                                )&lt;=0),"WeanAlt1","")
&amp;                   IF(AND((PJ$33-Sheep!$R$353-Sheep!$N$248                                )&gt;(PJ$33-PK$33),(PJ$33-Sheep!$R$353-Sheep!$N$248                                )&lt;=0),"WeanAlt2","")
&amp;IFERROR(IF(AND((PJ$33-PJ35                                                                                     )&gt;(PJ$33-PK$33),(PJ$33-PJ35                                                                                     )&lt;=0),"Join-"    &amp;PJ34,""),"")
&amp;IFERROR(IF(AND((PJ$33-PJ35-INDEX(Sheep!$V$358:$V$365,PJ34,1))&gt;(PJ$33-PK$33),(PJ$33-PJ35-INDEX(Sheep!$V$358:$V$365,PJ34,1))&lt;=0),"Scan-"  &amp;PJ34,""),"")
&amp;IFERROR(IF(AND((PJ$33-PJ35-150                                                                            )&gt;(PJ$33-PK$33),(PJ$33-PJ35-150                                                                             )&lt;=0),"Birth-" &amp;PJ34,""),"")
&amp;IFERROR(IF(AND((PJ$33-PJ35-150-Sheep!$R$351                                           )&gt;(PJ$33-PK$33),(PJ$33-PJ35-150-Sheep!$R$351                                            )&lt;=0),"Wean-"&amp;PJ34,""),"")
&amp;IFERROR(IF(AND((PJ$33-PJ35-150-Sheep!$R$352                                           )&gt;(PJ$33-PK$33),(PJ$33-PJ35-150-Sheep!$R$352                                            )&lt;=0),"Alt1-"   &amp;PJ34,""),"")
&amp;IFERROR(IF(AND((PJ$33-PJ35-150-Sheep!$R$353                                           )&gt;(PJ$33-PK$33),(PJ$33-PJ35-150-Sheep!$R$353                                            )&lt;=0),"Alt2-"   &amp;PJ34,""),"")</f>
        <v/>
      </c>
      <c r="PK36" s="274" t="str">
        <f xml:space="preserve">                    IF(AND((PK$33                                  -Sheep!$N$248                               )&gt;(PK$33-PL$33),(PK$33                                  -Sheep!$N$248                                )&lt;=0),"Born","")
&amp;                   IF(AND((PK$33-Sheep!$R$351-Sheep!$N$248                                )&gt;(PK$33-PL$33),(PK$33-Sheep!$R$351-Sheep!$N$248                                )&lt;=0),"WeanStd","")
&amp;                   IF(AND((PK$33-Sheep!$R$352-Sheep!$N$248                                )&gt;(PK$33-PL$33),(PK$33-Sheep!$R$352-Sheep!$N$248                                )&lt;=0),"WeanAlt1","")
&amp;                   IF(AND((PK$33-Sheep!$R$353-Sheep!$N$248                                )&gt;(PK$33-PL$33),(PK$33-Sheep!$R$353-Sheep!$N$248                                )&lt;=0),"WeanAlt2","")
&amp;IFERROR(IF(AND((PK$33-PK35                                                                                     )&gt;(PK$33-PL$33),(PK$33-PK35                                                                                     )&lt;=0),"Join-"    &amp;PK34,""),"")
&amp;IFERROR(IF(AND((PK$33-PK35-INDEX(Sheep!$V$358:$V$365,PK34,1))&gt;(PK$33-PL$33),(PK$33-PK35-INDEX(Sheep!$V$358:$V$365,PK34,1))&lt;=0),"Scan-"  &amp;PK34,""),"")
&amp;IFERROR(IF(AND((PK$33-PK35-150                                                                            )&gt;(PK$33-PL$33),(PK$33-PK35-150                                                                             )&lt;=0),"Birth-" &amp;PK34,""),"")
&amp;IFERROR(IF(AND((PK$33-PK35-150-Sheep!$R$351                                           )&gt;(PK$33-PL$33),(PK$33-PK35-150-Sheep!$R$351                                            )&lt;=0),"Wean-"&amp;PK34,""),"")
&amp;IFERROR(IF(AND((PK$33-PK35-150-Sheep!$R$352                                           )&gt;(PK$33-PL$33),(PK$33-PK35-150-Sheep!$R$352                                            )&lt;=0),"Alt1-"   &amp;PK34,""),"")
&amp;IFERROR(IF(AND((PK$33-PK35-150-Sheep!$R$353                                           )&gt;(PK$33-PL$33),(PK$33-PK35-150-Sheep!$R$353                                            )&lt;=0),"Alt2-"   &amp;PK34,""),"")</f>
        <v/>
      </c>
      <c r="PL36" s="274" t="str">
        <f xml:space="preserve">                    IF(AND((PL$33                                  -Sheep!$N$248                               )&gt;(PL$33-PM$33),(PL$33                                  -Sheep!$N$248                                )&lt;=0),"Born","")
&amp;                   IF(AND((PL$33-Sheep!$R$351-Sheep!$N$248                                )&gt;(PL$33-PM$33),(PL$33-Sheep!$R$351-Sheep!$N$248                                )&lt;=0),"WeanStd","")
&amp;                   IF(AND((PL$33-Sheep!$R$352-Sheep!$N$248                                )&gt;(PL$33-PM$33),(PL$33-Sheep!$R$352-Sheep!$N$248                                )&lt;=0),"WeanAlt1","")
&amp;                   IF(AND((PL$33-Sheep!$R$353-Sheep!$N$248                                )&gt;(PL$33-PM$33),(PL$33-Sheep!$R$353-Sheep!$N$248                                )&lt;=0),"WeanAlt2","")
&amp;IFERROR(IF(AND((PL$33-PL35                                                                                     )&gt;(PL$33-PM$33),(PL$33-PL35                                                                                     )&lt;=0),"Join-"    &amp;PL34,""),"")
&amp;IFERROR(IF(AND((PL$33-PL35-INDEX(Sheep!$V$358:$V$365,PL34,1))&gt;(PL$33-PM$33),(PL$33-PL35-INDEX(Sheep!$V$358:$V$365,PL34,1))&lt;=0),"Scan-"  &amp;PL34,""),"")
&amp;IFERROR(IF(AND((PL$33-PL35-150                                                                            )&gt;(PL$33-PM$33),(PL$33-PL35-150                                                                             )&lt;=0),"Birth-" &amp;PL34,""),"")
&amp;IFERROR(IF(AND((PL$33-PL35-150-Sheep!$R$351                                           )&gt;(PL$33-PM$33),(PL$33-PL35-150-Sheep!$R$351                                            )&lt;=0),"Wean-"&amp;PL34,""),"")
&amp;IFERROR(IF(AND((PL$33-PL35-150-Sheep!$R$352                                           )&gt;(PL$33-PM$33),(PL$33-PL35-150-Sheep!$R$352                                            )&lt;=0),"Alt1-"   &amp;PL34,""),"")
&amp;IFERROR(IF(AND((PL$33-PL35-150-Sheep!$R$353                                           )&gt;(PL$33-PM$33),(PL$33-PL35-150-Sheep!$R$353                                            )&lt;=0),"Alt2-"   &amp;PL34,""),"")</f>
        <v/>
      </c>
      <c r="PM36" s="274" t="str">
        <f xml:space="preserve">                    IF(AND((PM$33                                  -Sheep!$N$248                               )&gt;(PM$33-PN$33),(PM$33                                  -Sheep!$N$248                                )&lt;=0),"Born","")
&amp;                   IF(AND((PM$33-Sheep!$R$351-Sheep!$N$248                                )&gt;(PM$33-PN$33),(PM$33-Sheep!$R$351-Sheep!$N$248                                )&lt;=0),"WeanStd","")
&amp;                   IF(AND((PM$33-Sheep!$R$352-Sheep!$N$248                                )&gt;(PM$33-PN$33),(PM$33-Sheep!$R$352-Sheep!$N$248                                )&lt;=0),"WeanAlt1","")
&amp;                   IF(AND((PM$33-Sheep!$R$353-Sheep!$N$248                                )&gt;(PM$33-PN$33),(PM$33-Sheep!$R$353-Sheep!$N$248                                )&lt;=0),"WeanAlt2","")
&amp;IFERROR(IF(AND((PM$33-PM35                                                                                     )&gt;(PM$33-PN$33),(PM$33-PM35                                                                                     )&lt;=0),"Join-"    &amp;PM34,""),"")
&amp;IFERROR(IF(AND((PM$33-PM35-INDEX(Sheep!$V$358:$V$365,PM34,1))&gt;(PM$33-PN$33),(PM$33-PM35-INDEX(Sheep!$V$358:$V$365,PM34,1))&lt;=0),"Scan-"  &amp;PM34,""),"")
&amp;IFERROR(IF(AND((PM$33-PM35-150                                                                            )&gt;(PM$33-PN$33),(PM$33-PM35-150                                                                             )&lt;=0),"Birth-" &amp;PM34,""),"")
&amp;IFERROR(IF(AND((PM$33-PM35-150-Sheep!$R$351                                           )&gt;(PM$33-PN$33),(PM$33-PM35-150-Sheep!$R$351                                            )&lt;=0),"Wean-"&amp;PM34,""),"")
&amp;IFERROR(IF(AND((PM$33-PM35-150-Sheep!$R$352                                           )&gt;(PM$33-PN$33),(PM$33-PM35-150-Sheep!$R$352                                            )&lt;=0),"Alt1-"   &amp;PM34,""),"")
&amp;IFERROR(IF(AND((PM$33-PM35-150-Sheep!$R$353                                           )&gt;(PM$33-PN$33),(PM$33-PM35-150-Sheep!$R$353                                            )&lt;=0),"Alt2-"   &amp;PM34,""),"")</f>
        <v/>
      </c>
      <c r="PN36" s="274" t="str">
        <f xml:space="preserve">                    IF(AND((PN$33                                  -Sheep!$N$248                               )&gt;(PN$33-PO$33),(PN$33                                  -Sheep!$N$248                                )&lt;=0),"Born","")
&amp;                   IF(AND((PN$33-Sheep!$R$351-Sheep!$N$248                                )&gt;(PN$33-PO$33),(PN$33-Sheep!$R$351-Sheep!$N$248                                )&lt;=0),"WeanStd","")
&amp;                   IF(AND((PN$33-Sheep!$R$352-Sheep!$N$248                                )&gt;(PN$33-PO$33),(PN$33-Sheep!$R$352-Sheep!$N$248                                )&lt;=0),"WeanAlt1","")
&amp;                   IF(AND((PN$33-Sheep!$R$353-Sheep!$N$248                                )&gt;(PN$33-PO$33),(PN$33-Sheep!$R$353-Sheep!$N$248                                )&lt;=0),"WeanAlt2","")
&amp;IFERROR(IF(AND((PN$33-PN35                                                                                     )&gt;(PN$33-PO$33),(PN$33-PN35                                                                                     )&lt;=0),"Join-"    &amp;PN34,""),"")
&amp;IFERROR(IF(AND((PN$33-PN35-INDEX(Sheep!$V$358:$V$365,PN34,1))&gt;(PN$33-PO$33),(PN$33-PN35-INDEX(Sheep!$V$358:$V$365,PN34,1))&lt;=0),"Scan-"  &amp;PN34,""),"")
&amp;IFERROR(IF(AND((PN$33-PN35-150                                                                            )&gt;(PN$33-PO$33),(PN$33-PN35-150                                                                             )&lt;=0),"Birth-" &amp;PN34,""),"")
&amp;IFERROR(IF(AND((PN$33-PN35-150-Sheep!$R$351                                           )&gt;(PN$33-PO$33),(PN$33-PN35-150-Sheep!$R$351                                            )&lt;=0),"Wean-"&amp;PN34,""),"")
&amp;IFERROR(IF(AND((PN$33-PN35-150-Sheep!$R$352                                           )&gt;(PN$33-PO$33),(PN$33-PN35-150-Sheep!$R$352                                            )&lt;=0),"Alt1-"   &amp;PN34,""),"")
&amp;IFERROR(IF(AND((PN$33-PN35-150-Sheep!$R$353                                           )&gt;(PN$33-PO$33),(PN$33-PN35-150-Sheep!$R$353                                            )&lt;=0),"Alt2-"   &amp;PN34,""),"")</f>
        <v/>
      </c>
      <c r="PO36" s="274" t="str">
        <f xml:space="preserve">                    IF(AND((PO$33                                  -Sheep!$N$248                               )&gt;(PO$33-PP$33),(PO$33                                  -Sheep!$N$248                                )&lt;=0),"Born","")
&amp;                   IF(AND((PO$33-Sheep!$R$351-Sheep!$N$248                                )&gt;(PO$33-PP$33),(PO$33-Sheep!$R$351-Sheep!$N$248                                )&lt;=0),"WeanStd","")
&amp;                   IF(AND((PO$33-Sheep!$R$352-Sheep!$N$248                                )&gt;(PO$33-PP$33),(PO$33-Sheep!$R$352-Sheep!$N$248                                )&lt;=0),"WeanAlt1","")
&amp;                   IF(AND((PO$33-Sheep!$R$353-Sheep!$N$248                                )&gt;(PO$33-PP$33),(PO$33-Sheep!$R$353-Sheep!$N$248                                )&lt;=0),"WeanAlt2","")
&amp;IFERROR(IF(AND((PO$33-PO35                                                                                     )&gt;(PO$33-PP$33),(PO$33-PO35                                                                                     )&lt;=0),"Join-"    &amp;PO34,""),"")
&amp;IFERROR(IF(AND((PO$33-PO35-INDEX(Sheep!$V$358:$V$365,PO34,1))&gt;(PO$33-PP$33),(PO$33-PO35-INDEX(Sheep!$V$358:$V$365,PO34,1))&lt;=0),"Scan-"  &amp;PO34,""),"")
&amp;IFERROR(IF(AND((PO$33-PO35-150                                                                            )&gt;(PO$33-PP$33),(PO$33-PO35-150                                                                             )&lt;=0),"Birth-" &amp;PO34,""),"")
&amp;IFERROR(IF(AND((PO$33-PO35-150-Sheep!$R$351                                           )&gt;(PO$33-PP$33),(PO$33-PO35-150-Sheep!$R$351                                            )&lt;=0),"Wean-"&amp;PO34,""),"")
&amp;IFERROR(IF(AND((PO$33-PO35-150-Sheep!$R$352                                           )&gt;(PO$33-PP$33),(PO$33-PO35-150-Sheep!$R$352                                            )&lt;=0),"Alt1-"   &amp;PO34,""),"")
&amp;IFERROR(IF(AND((PO$33-PO35-150-Sheep!$R$353                                           )&gt;(PO$33-PP$33),(PO$33-PO35-150-Sheep!$R$353                                            )&lt;=0),"Alt2-"   &amp;PO34,""),"")</f>
        <v/>
      </c>
      <c r="PP36" s="274" t="str">
        <f xml:space="preserve">                    IF(AND((PP$33                                  -Sheep!$N$248                               )&gt;(PP$33-PQ$33),(PP$33                                  -Sheep!$N$248                                )&lt;=0),"Born","")
&amp;                   IF(AND((PP$33-Sheep!$R$351-Sheep!$N$248                                )&gt;(PP$33-PQ$33),(PP$33-Sheep!$R$351-Sheep!$N$248                                )&lt;=0),"WeanStd","")
&amp;                   IF(AND((PP$33-Sheep!$R$352-Sheep!$N$248                                )&gt;(PP$33-PQ$33),(PP$33-Sheep!$R$352-Sheep!$N$248                                )&lt;=0),"WeanAlt1","")
&amp;                   IF(AND((PP$33-Sheep!$R$353-Sheep!$N$248                                )&gt;(PP$33-PQ$33),(PP$33-Sheep!$R$353-Sheep!$N$248                                )&lt;=0),"WeanAlt2","")
&amp;IFERROR(IF(AND((PP$33-PP35                                                                                     )&gt;(PP$33-PQ$33),(PP$33-PP35                                                                                     )&lt;=0),"Join-"    &amp;PP34,""),"")
&amp;IFERROR(IF(AND((PP$33-PP35-INDEX(Sheep!$V$358:$V$365,PP34,1))&gt;(PP$33-PQ$33),(PP$33-PP35-INDEX(Sheep!$V$358:$V$365,PP34,1))&lt;=0),"Scan-"  &amp;PP34,""),"")
&amp;IFERROR(IF(AND((PP$33-PP35-150                                                                            )&gt;(PP$33-PQ$33),(PP$33-PP35-150                                                                             )&lt;=0),"Birth-" &amp;PP34,""),"")
&amp;IFERROR(IF(AND((PP$33-PP35-150-Sheep!$R$351                                           )&gt;(PP$33-PQ$33),(PP$33-PP35-150-Sheep!$R$351                                            )&lt;=0),"Wean-"&amp;PP34,""),"")
&amp;IFERROR(IF(AND((PP$33-PP35-150-Sheep!$R$352                                           )&gt;(PP$33-PQ$33),(PP$33-PP35-150-Sheep!$R$352                                            )&lt;=0),"Alt1-"   &amp;PP34,""),"")
&amp;IFERROR(IF(AND((PP$33-PP35-150-Sheep!$R$353                                           )&gt;(PP$33-PQ$33),(PP$33-PP35-150-Sheep!$R$353                                            )&lt;=0),"Alt2-"   &amp;PP34,""),"")</f>
        <v/>
      </c>
      <c r="PQ36" s="274" t="str">
        <f xml:space="preserve">                    IF(AND((PQ$33                                  -Sheep!$N$248                               )&gt;(PQ$33-PR$33),(PQ$33                                  -Sheep!$N$248                                )&lt;=0),"Born","")
&amp;                   IF(AND((PQ$33-Sheep!$R$351-Sheep!$N$248                                )&gt;(PQ$33-PR$33),(PQ$33-Sheep!$R$351-Sheep!$N$248                                )&lt;=0),"WeanStd","")
&amp;                   IF(AND((PQ$33-Sheep!$R$352-Sheep!$N$248                                )&gt;(PQ$33-PR$33),(PQ$33-Sheep!$R$352-Sheep!$N$248                                )&lt;=0),"WeanAlt1","")
&amp;                   IF(AND((PQ$33-Sheep!$R$353-Sheep!$N$248                                )&gt;(PQ$33-PR$33),(PQ$33-Sheep!$R$353-Sheep!$N$248                                )&lt;=0),"WeanAlt2","")
&amp;IFERROR(IF(AND((PQ$33-PQ35                                                                                     )&gt;(PQ$33-PR$33),(PQ$33-PQ35                                                                                     )&lt;=0),"Join-"    &amp;PQ34,""),"")
&amp;IFERROR(IF(AND((PQ$33-PQ35-INDEX(Sheep!$V$358:$V$365,PQ34,1))&gt;(PQ$33-PR$33),(PQ$33-PQ35-INDEX(Sheep!$V$358:$V$365,PQ34,1))&lt;=0),"Scan-"  &amp;PQ34,""),"")
&amp;IFERROR(IF(AND((PQ$33-PQ35-150                                                                            )&gt;(PQ$33-PR$33),(PQ$33-PQ35-150                                                                             )&lt;=0),"Birth-" &amp;PQ34,""),"")
&amp;IFERROR(IF(AND((PQ$33-PQ35-150-Sheep!$R$351                                           )&gt;(PQ$33-PR$33),(PQ$33-PQ35-150-Sheep!$R$351                                            )&lt;=0),"Wean-"&amp;PQ34,""),"")
&amp;IFERROR(IF(AND((PQ$33-PQ35-150-Sheep!$R$352                                           )&gt;(PQ$33-PR$33),(PQ$33-PQ35-150-Sheep!$R$352                                            )&lt;=0),"Alt1-"   &amp;PQ34,""),"")
&amp;IFERROR(IF(AND((PQ$33-PQ35-150-Sheep!$R$353                                           )&gt;(PQ$33-PR$33),(PQ$33-PQ35-150-Sheep!$R$353                                            )&lt;=0),"Alt2-"   &amp;PQ34,""),"")</f>
        <v/>
      </c>
      <c r="PR36" s="274" t="str">
        <f xml:space="preserve">                    IF(AND((PR$33                                  -Sheep!$N$248                               )&gt;(PR$33-PS$33),(PR$33                                  -Sheep!$N$248                                )&lt;=0),"Born","")
&amp;                   IF(AND((PR$33-Sheep!$R$351-Sheep!$N$248                                )&gt;(PR$33-PS$33),(PR$33-Sheep!$R$351-Sheep!$N$248                                )&lt;=0),"WeanStd","")
&amp;                   IF(AND((PR$33-Sheep!$R$352-Sheep!$N$248                                )&gt;(PR$33-PS$33),(PR$33-Sheep!$R$352-Sheep!$N$248                                )&lt;=0),"WeanAlt1","")
&amp;                   IF(AND((PR$33-Sheep!$R$353-Sheep!$N$248                                )&gt;(PR$33-PS$33),(PR$33-Sheep!$R$353-Sheep!$N$248                                )&lt;=0),"WeanAlt2","")
&amp;IFERROR(IF(AND((PR$33-PR35                                                                                     )&gt;(PR$33-PS$33),(PR$33-PR35                                                                                     )&lt;=0),"Join-"    &amp;PR34,""),"")
&amp;IFERROR(IF(AND((PR$33-PR35-INDEX(Sheep!$V$358:$V$365,PR34,1))&gt;(PR$33-PS$33),(PR$33-PR35-INDEX(Sheep!$V$358:$V$365,PR34,1))&lt;=0),"Scan-"  &amp;PR34,""),"")
&amp;IFERROR(IF(AND((PR$33-PR35-150                                                                            )&gt;(PR$33-PS$33),(PR$33-PR35-150                                                                             )&lt;=0),"Birth-" &amp;PR34,""),"")
&amp;IFERROR(IF(AND((PR$33-PR35-150-Sheep!$R$351                                           )&gt;(PR$33-PS$33),(PR$33-PR35-150-Sheep!$R$351                                            )&lt;=0),"Wean-"&amp;PR34,""),"")
&amp;IFERROR(IF(AND((PR$33-PR35-150-Sheep!$R$352                                           )&gt;(PR$33-PS$33),(PR$33-PR35-150-Sheep!$R$352                                            )&lt;=0),"Alt1-"   &amp;PR34,""),"")
&amp;IFERROR(IF(AND((PR$33-PR35-150-Sheep!$R$353                                           )&gt;(PR$33-PS$33),(PR$33-PR35-150-Sheep!$R$353                                            )&lt;=0),"Alt2-"   &amp;PR34,""),"")</f>
        <v>Scan-8</v>
      </c>
      <c r="PS36" s="274" t="str">
        <f xml:space="preserve">                    IF(AND((PS$33                                  -Sheep!$N$248                               )&gt;(PS$33-PT$33),(PS$33                                  -Sheep!$N$248                                )&lt;=0),"Born","")
&amp;                   IF(AND((PS$33-Sheep!$R$351-Sheep!$N$248                                )&gt;(PS$33-PT$33),(PS$33-Sheep!$R$351-Sheep!$N$248                                )&lt;=0),"WeanStd","")
&amp;                   IF(AND((PS$33-Sheep!$R$352-Sheep!$N$248                                )&gt;(PS$33-PT$33),(PS$33-Sheep!$R$352-Sheep!$N$248                                )&lt;=0),"WeanAlt1","")
&amp;                   IF(AND((PS$33-Sheep!$R$353-Sheep!$N$248                                )&gt;(PS$33-PT$33),(PS$33-Sheep!$R$353-Sheep!$N$248                                )&lt;=0),"WeanAlt2","")
&amp;IFERROR(IF(AND((PS$33-PS35                                                                                     )&gt;(PS$33-PT$33),(PS$33-PS35                                                                                     )&lt;=0),"Join-"    &amp;PS34,""),"")
&amp;IFERROR(IF(AND((PS$33-PS35-INDEX(Sheep!$V$358:$V$365,PS34,1))&gt;(PS$33-PT$33),(PS$33-PS35-INDEX(Sheep!$V$358:$V$365,PS34,1))&lt;=0),"Scan-"  &amp;PS34,""),"")
&amp;IFERROR(IF(AND((PS$33-PS35-150                                                                            )&gt;(PS$33-PT$33),(PS$33-PS35-150                                                                             )&lt;=0),"Birth-" &amp;PS34,""),"")
&amp;IFERROR(IF(AND((PS$33-PS35-150-Sheep!$R$351                                           )&gt;(PS$33-PT$33),(PS$33-PS35-150-Sheep!$R$351                                            )&lt;=0),"Wean-"&amp;PS34,""),"")
&amp;IFERROR(IF(AND((PS$33-PS35-150-Sheep!$R$352                                           )&gt;(PS$33-PT$33),(PS$33-PS35-150-Sheep!$R$352                                            )&lt;=0),"Alt1-"   &amp;PS34,""),"")
&amp;IFERROR(IF(AND((PS$33-PS35-150-Sheep!$R$353                                           )&gt;(PS$33-PT$33),(PS$33-PS35-150-Sheep!$R$353                                            )&lt;=0),"Alt2-"   &amp;PS34,""),"")</f>
        <v/>
      </c>
      <c r="PT36" s="274" t="str">
        <f xml:space="preserve">                    IF(AND((PT$33                                  -Sheep!$N$248                               )&gt;(PT$33-PU$33),(PT$33                                  -Sheep!$N$248                                )&lt;=0),"Born","")
&amp;                   IF(AND((PT$33-Sheep!$R$351-Sheep!$N$248                                )&gt;(PT$33-PU$33),(PT$33-Sheep!$R$351-Sheep!$N$248                                )&lt;=0),"WeanStd","")
&amp;                   IF(AND((PT$33-Sheep!$R$352-Sheep!$N$248                                )&gt;(PT$33-PU$33),(PT$33-Sheep!$R$352-Sheep!$N$248                                )&lt;=0),"WeanAlt1","")
&amp;                   IF(AND((PT$33-Sheep!$R$353-Sheep!$N$248                                )&gt;(PT$33-PU$33),(PT$33-Sheep!$R$353-Sheep!$N$248                                )&lt;=0),"WeanAlt2","")
&amp;IFERROR(IF(AND((PT$33-PT35                                                                                     )&gt;(PT$33-PU$33),(PT$33-PT35                                                                                     )&lt;=0),"Join-"    &amp;PT34,""),"")
&amp;IFERROR(IF(AND((PT$33-PT35-INDEX(Sheep!$V$358:$V$365,PT34,1))&gt;(PT$33-PU$33),(PT$33-PT35-INDEX(Sheep!$V$358:$V$365,PT34,1))&lt;=0),"Scan-"  &amp;PT34,""),"")
&amp;IFERROR(IF(AND((PT$33-PT35-150                                                                            )&gt;(PT$33-PU$33),(PT$33-PT35-150                                                                             )&lt;=0),"Birth-" &amp;PT34,""),"")
&amp;IFERROR(IF(AND((PT$33-PT35-150-Sheep!$R$351                                           )&gt;(PT$33-PU$33),(PT$33-PT35-150-Sheep!$R$351                                            )&lt;=0),"Wean-"&amp;PT34,""),"")
&amp;IFERROR(IF(AND((PT$33-PT35-150-Sheep!$R$352                                           )&gt;(PT$33-PU$33),(PT$33-PT35-150-Sheep!$R$352                                            )&lt;=0),"Alt1-"   &amp;PT34,""),"")
&amp;IFERROR(IF(AND((PT$33-PT35-150-Sheep!$R$353                                           )&gt;(PT$33-PU$33),(PT$33-PT35-150-Sheep!$R$353                                            )&lt;=0),"Alt2-"   &amp;PT34,""),"")</f>
        <v/>
      </c>
      <c r="PU36" s="274" t="str">
        <f xml:space="preserve">                    IF(AND((PU$33                                  -Sheep!$N$248                               )&gt;(PU$33-PV$33),(PU$33                                  -Sheep!$N$248                                )&lt;=0),"Born","")
&amp;                   IF(AND((PU$33-Sheep!$R$351-Sheep!$N$248                                )&gt;(PU$33-PV$33),(PU$33-Sheep!$R$351-Sheep!$N$248                                )&lt;=0),"WeanStd","")
&amp;                   IF(AND((PU$33-Sheep!$R$352-Sheep!$N$248                                )&gt;(PU$33-PV$33),(PU$33-Sheep!$R$352-Sheep!$N$248                                )&lt;=0),"WeanAlt1","")
&amp;                   IF(AND((PU$33-Sheep!$R$353-Sheep!$N$248                                )&gt;(PU$33-PV$33),(PU$33-Sheep!$R$353-Sheep!$N$248                                )&lt;=0),"WeanAlt2","")
&amp;IFERROR(IF(AND((PU$33-PU35                                                                                     )&gt;(PU$33-PV$33),(PU$33-PU35                                                                                     )&lt;=0),"Join-"    &amp;PU34,""),"")
&amp;IFERROR(IF(AND((PU$33-PU35-INDEX(Sheep!$V$358:$V$365,PU34,1))&gt;(PU$33-PV$33),(PU$33-PU35-INDEX(Sheep!$V$358:$V$365,PU34,1))&lt;=0),"Scan-"  &amp;PU34,""),"")
&amp;IFERROR(IF(AND((PU$33-PU35-150                                                                            )&gt;(PU$33-PV$33),(PU$33-PU35-150                                                                             )&lt;=0),"Birth-" &amp;PU34,""),"")
&amp;IFERROR(IF(AND((PU$33-PU35-150-Sheep!$R$351                                           )&gt;(PU$33-PV$33),(PU$33-PU35-150-Sheep!$R$351                                            )&lt;=0),"Wean-"&amp;PU34,""),"")
&amp;IFERROR(IF(AND((PU$33-PU35-150-Sheep!$R$352                                           )&gt;(PU$33-PV$33),(PU$33-PU35-150-Sheep!$R$352                                            )&lt;=0),"Alt1-"   &amp;PU34,""),"")
&amp;IFERROR(IF(AND((PU$33-PU35-150-Sheep!$R$353                                           )&gt;(PU$33-PV$33),(PU$33-PU35-150-Sheep!$R$353                                            )&lt;=0),"Alt2-"   &amp;PU34,""),"")</f>
        <v/>
      </c>
      <c r="PV36" s="274" t="str">
        <f xml:space="preserve">                    IF(AND((PV$33                                  -Sheep!$N$248                               )&gt;(PV$33-PW$33),(PV$33                                  -Sheep!$N$248                                )&lt;=0),"Born","")
&amp;                   IF(AND((PV$33-Sheep!$R$351-Sheep!$N$248                                )&gt;(PV$33-PW$33),(PV$33-Sheep!$R$351-Sheep!$N$248                                )&lt;=0),"WeanStd","")
&amp;                   IF(AND((PV$33-Sheep!$R$352-Sheep!$N$248                                )&gt;(PV$33-PW$33),(PV$33-Sheep!$R$352-Sheep!$N$248                                )&lt;=0),"WeanAlt1","")
&amp;                   IF(AND((PV$33-Sheep!$R$353-Sheep!$N$248                                )&gt;(PV$33-PW$33),(PV$33-Sheep!$R$353-Sheep!$N$248                                )&lt;=0),"WeanAlt2","")
&amp;IFERROR(IF(AND((PV$33-PV35                                                                                     )&gt;(PV$33-PW$33),(PV$33-PV35                                                                                     )&lt;=0),"Join-"    &amp;PV34,""),"")
&amp;IFERROR(IF(AND((PV$33-PV35-INDEX(Sheep!$V$358:$V$365,PV34,1))&gt;(PV$33-PW$33),(PV$33-PV35-INDEX(Sheep!$V$358:$V$365,PV34,1))&lt;=0),"Scan-"  &amp;PV34,""),"")
&amp;IFERROR(IF(AND((PV$33-PV35-150                                                                            )&gt;(PV$33-PW$33),(PV$33-PV35-150                                                                             )&lt;=0),"Birth-" &amp;PV34,""),"")
&amp;IFERROR(IF(AND((PV$33-PV35-150-Sheep!$R$351                                           )&gt;(PV$33-PW$33),(PV$33-PV35-150-Sheep!$R$351                                            )&lt;=0),"Wean-"&amp;PV34,""),"")
&amp;IFERROR(IF(AND((PV$33-PV35-150-Sheep!$R$352                                           )&gt;(PV$33-PW$33),(PV$33-PV35-150-Sheep!$R$352                                            )&lt;=0),"Alt1-"   &amp;PV34,""),"")
&amp;IFERROR(IF(AND((PV$33-PV35-150-Sheep!$R$353                                           )&gt;(PV$33-PW$33),(PV$33-PV35-150-Sheep!$R$353                                            )&lt;=0),"Alt2-"   &amp;PV34,""),"")</f>
        <v/>
      </c>
      <c r="PW36" s="274" t="str">
        <f xml:space="preserve">                    IF(AND((PW$33                                  -Sheep!$N$248                               )&gt;(PW$33-PX$33),(PW$33                                  -Sheep!$N$248                                )&lt;=0),"Born","")
&amp;                   IF(AND((PW$33-Sheep!$R$351-Sheep!$N$248                                )&gt;(PW$33-PX$33),(PW$33-Sheep!$R$351-Sheep!$N$248                                )&lt;=0),"WeanStd","")
&amp;                   IF(AND((PW$33-Sheep!$R$352-Sheep!$N$248                                )&gt;(PW$33-PX$33),(PW$33-Sheep!$R$352-Sheep!$N$248                                )&lt;=0),"WeanAlt1","")
&amp;                   IF(AND((PW$33-Sheep!$R$353-Sheep!$N$248                                )&gt;(PW$33-PX$33),(PW$33-Sheep!$R$353-Sheep!$N$248                                )&lt;=0),"WeanAlt2","")
&amp;IFERROR(IF(AND((PW$33-PW35                                                                                     )&gt;(PW$33-PX$33),(PW$33-PW35                                                                                     )&lt;=0),"Join-"    &amp;PW34,""),"")
&amp;IFERROR(IF(AND((PW$33-PW35-INDEX(Sheep!$V$358:$V$365,PW34,1))&gt;(PW$33-PX$33),(PW$33-PW35-INDEX(Sheep!$V$358:$V$365,PW34,1))&lt;=0),"Scan-"  &amp;PW34,""),"")
&amp;IFERROR(IF(AND((PW$33-PW35-150                                                                            )&gt;(PW$33-PX$33),(PW$33-PW35-150                                                                             )&lt;=0),"Birth-" &amp;PW34,""),"")
&amp;IFERROR(IF(AND((PW$33-PW35-150-Sheep!$R$351                                           )&gt;(PW$33-PX$33),(PW$33-PW35-150-Sheep!$R$351                                            )&lt;=0),"Wean-"&amp;PW34,""),"")
&amp;IFERROR(IF(AND((PW$33-PW35-150-Sheep!$R$352                                           )&gt;(PW$33-PX$33),(PW$33-PW35-150-Sheep!$R$352                                            )&lt;=0),"Alt1-"   &amp;PW34,""),"")
&amp;IFERROR(IF(AND((PW$33-PW35-150-Sheep!$R$353                                           )&gt;(PW$33-PX$33),(PW$33-PW35-150-Sheep!$R$353                                            )&lt;=0),"Alt2-"   &amp;PW34,""),"")</f>
        <v/>
      </c>
      <c r="PX36" s="274" t="str">
        <f xml:space="preserve">                    IF(AND((PX$33                                  -Sheep!$N$248                               )&gt;(PX$33-PY$33),(PX$33                                  -Sheep!$N$248                                )&lt;=0),"Born","")
&amp;                   IF(AND((PX$33-Sheep!$R$351-Sheep!$N$248                                )&gt;(PX$33-PY$33),(PX$33-Sheep!$R$351-Sheep!$N$248                                )&lt;=0),"WeanStd","")
&amp;                   IF(AND((PX$33-Sheep!$R$352-Sheep!$N$248                                )&gt;(PX$33-PY$33),(PX$33-Sheep!$R$352-Sheep!$N$248                                )&lt;=0),"WeanAlt1","")
&amp;                   IF(AND((PX$33-Sheep!$R$353-Sheep!$N$248                                )&gt;(PX$33-PY$33),(PX$33-Sheep!$R$353-Sheep!$N$248                                )&lt;=0),"WeanAlt2","")
&amp;IFERROR(IF(AND((PX$33-PX35                                                                                     )&gt;(PX$33-PY$33),(PX$33-PX35                                                                                     )&lt;=0),"Join-"    &amp;PX34,""),"")
&amp;IFERROR(IF(AND((PX$33-PX35-INDEX(Sheep!$V$358:$V$365,PX34,1))&gt;(PX$33-PY$33),(PX$33-PX35-INDEX(Sheep!$V$358:$V$365,PX34,1))&lt;=0),"Scan-"  &amp;PX34,""),"")
&amp;IFERROR(IF(AND((PX$33-PX35-150                                                                            )&gt;(PX$33-PY$33),(PX$33-PX35-150                                                                             )&lt;=0),"Birth-" &amp;PX34,""),"")
&amp;IFERROR(IF(AND((PX$33-PX35-150-Sheep!$R$351                                           )&gt;(PX$33-PY$33),(PX$33-PX35-150-Sheep!$R$351                                            )&lt;=0),"Wean-"&amp;PX34,""),"")
&amp;IFERROR(IF(AND((PX$33-PX35-150-Sheep!$R$352                                           )&gt;(PX$33-PY$33),(PX$33-PX35-150-Sheep!$R$352                                            )&lt;=0),"Alt1-"   &amp;PX34,""),"")
&amp;IFERROR(IF(AND((PX$33-PX35-150-Sheep!$R$353                                           )&gt;(PX$33-PY$33),(PX$33-PX35-150-Sheep!$R$353                                            )&lt;=0),"Alt2-"   &amp;PX34,""),"")</f>
        <v/>
      </c>
      <c r="PY36" s="274" t="str">
        <f xml:space="preserve">                    IF(AND((PY$33                                  -Sheep!$N$248                               )&gt;(PY$33-PZ$33),(PY$33                                  -Sheep!$N$248                                )&lt;=0),"Born","")
&amp;                   IF(AND((PY$33-Sheep!$R$351-Sheep!$N$248                                )&gt;(PY$33-PZ$33),(PY$33-Sheep!$R$351-Sheep!$N$248                                )&lt;=0),"WeanStd","")
&amp;                   IF(AND((PY$33-Sheep!$R$352-Sheep!$N$248                                )&gt;(PY$33-PZ$33),(PY$33-Sheep!$R$352-Sheep!$N$248                                )&lt;=0),"WeanAlt1","")
&amp;                   IF(AND((PY$33-Sheep!$R$353-Sheep!$N$248                                )&gt;(PY$33-PZ$33),(PY$33-Sheep!$R$353-Sheep!$N$248                                )&lt;=0),"WeanAlt2","")
&amp;IFERROR(IF(AND((PY$33-PY35                                                                                     )&gt;(PY$33-PZ$33),(PY$33-PY35                                                                                     )&lt;=0),"Join-"    &amp;PY34,""),"")
&amp;IFERROR(IF(AND((PY$33-PY35-INDEX(Sheep!$V$358:$V$365,PY34,1))&gt;(PY$33-PZ$33),(PY$33-PY35-INDEX(Sheep!$V$358:$V$365,PY34,1))&lt;=0),"Scan-"  &amp;PY34,""),"")
&amp;IFERROR(IF(AND((PY$33-PY35-150                                                                            )&gt;(PY$33-PZ$33),(PY$33-PY35-150                                                                             )&lt;=0),"Birth-" &amp;PY34,""),"")
&amp;IFERROR(IF(AND((PY$33-PY35-150-Sheep!$R$351                                           )&gt;(PY$33-PZ$33),(PY$33-PY35-150-Sheep!$R$351                                            )&lt;=0),"Wean-"&amp;PY34,""),"")
&amp;IFERROR(IF(AND((PY$33-PY35-150-Sheep!$R$352                                           )&gt;(PY$33-PZ$33),(PY$33-PY35-150-Sheep!$R$352                                            )&lt;=0),"Alt1-"   &amp;PY34,""),"")
&amp;IFERROR(IF(AND((PY$33-PY35-150-Sheep!$R$353                                           )&gt;(PY$33-PZ$33),(PY$33-PY35-150-Sheep!$R$353                                            )&lt;=0),"Alt2-"   &amp;PY34,""),"")</f>
        <v/>
      </c>
      <c r="PZ36" s="274" t="str">
        <f xml:space="preserve">                    IF(AND((PZ$33                                  -Sheep!$N$248                               )&gt;(PZ$33-QA$33),(PZ$33                                  -Sheep!$N$248                                )&lt;=0),"Born","")
&amp;                   IF(AND((PZ$33-Sheep!$R$351-Sheep!$N$248                                )&gt;(PZ$33-QA$33),(PZ$33-Sheep!$R$351-Sheep!$N$248                                )&lt;=0),"WeanStd","")
&amp;                   IF(AND((PZ$33-Sheep!$R$352-Sheep!$N$248                                )&gt;(PZ$33-QA$33),(PZ$33-Sheep!$R$352-Sheep!$N$248                                )&lt;=0),"WeanAlt1","")
&amp;                   IF(AND((PZ$33-Sheep!$R$353-Sheep!$N$248                                )&gt;(PZ$33-QA$33),(PZ$33-Sheep!$R$353-Sheep!$N$248                                )&lt;=0),"WeanAlt2","")
&amp;IFERROR(IF(AND((PZ$33-PZ35                                                                                     )&gt;(PZ$33-QA$33),(PZ$33-PZ35                                                                                     )&lt;=0),"Join-"    &amp;PZ34,""),"")
&amp;IFERROR(IF(AND((PZ$33-PZ35-INDEX(Sheep!$V$358:$V$365,PZ34,1))&gt;(PZ$33-QA$33),(PZ$33-PZ35-INDEX(Sheep!$V$358:$V$365,PZ34,1))&lt;=0),"Scan-"  &amp;PZ34,""),"")
&amp;IFERROR(IF(AND((PZ$33-PZ35-150                                                                            )&gt;(PZ$33-QA$33),(PZ$33-PZ35-150                                                                             )&lt;=0),"Birth-" &amp;PZ34,""),"")
&amp;IFERROR(IF(AND((PZ$33-PZ35-150-Sheep!$R$351                                           )&gt;(PZ$33-QA$33),(PZ$33-PZ35-150-Sheep!$R$351                                            )&lt;=0),"Wean-"&amp;PZ34,""),"")
&amp;IFERROR(IF(AND((PZ$33-PZ35-150-Sheep!$R$352                                           )&gt;(PZ$33-QA$33),(PZ$33-PZ35-150-Sheep!$R$352                                            )&lt;=0),"Alt1-"   &amp;PZ34,""),"")
&amp;IFERROR(IF(AND((PZ$33-PZ35-150-Sheep!$R$353                                           )&gt;(PZ$33-QA$33),(PZ$33-PZ35-150-Sheep!$R$353                                            )&lt;=0),"Alt2-"   &amp;PZ34,""),"")</f>
        <v/>
      </c>
      <c r="QA36" s="274" t="str">
        <f xml:space="preserve">                    IF(AND((QA$33                                  -Sheep!$N$248                               )&gt;(QA$33-QB$33),(QA$33                                  -Sheep!$N$248                                )&lt;=0),"Born","")
&amp;                   IF(AND((QA$33-Sheep!$R$351-Sheep!$N$248                                )&gt;(QA$33-QB$33),(QA$33-Sheep!$R$351-Sheep!$N$248                                )&lt;=0),"WeanStd","")
&amp;                   IF(AND((QA$33-Sheep!$R$352-Sheep!$N$248                                )&gt;(QA$33-QB$33),(QA$33-Sheep!$R$352-Sheep!$N$248                                )&lt;=0),"WeanAlt1","")
&amp;                   IF(AND((QA$33-Sheep!$R$353-Sheep!$N$248                                )&gt;(QA$33-QB$33),(QA$33-Sheep!$R$353-Sheep!$N$248                                )&lt;=0),"WeanAlt2","")
&amp;IFERROR(IF(AND((QA$33-QA35                                                                                     )&gt;(QA$33-QB$33),(QA$33-QA35                                                                                     )&lt;=0),"Join-"    &amp;QA34,""),"")
&amp;IFERROR(IF(AND((QA$33-QA35-INDEX(Sheep!$V$358:$V$365,QA34,1))&gt;(QA$33-QB$33),(QA$33-QA35-INDEX(Sheep!$V$358:$V$365,QA34,1))&lt;=0),"Scan-"  &amp;QA34,""),"")
&amp;IFERROR(IF(AND((QA$33-QA35-150                                                                            )&gt;(QA$33-QB$33),(QA$33-QA35-150                                                                             )&lt;=0),"Birth-" &amp;QA34,""),"")
&amp;IFERROR(IF(AND((QA$33-QA35-150-Sheep!$R$351                                           )&gt;(QA$33-QB$33),(QA$33-QA35-150-Sheep!$R$351                                            )&lt;=0),"Wean-"&amp;QA34,""),"")
&amp;IFERROR(IF(AND((QA$33-QA35-150-Sheep!$R$352                                           )&gt;(QA$33-QB$33),(QA$33-QA35-150-Sheep!$R$352                                            )&lt;=0),"Alt1-"   &amp;QA34,""),"")
&amp;IFERROR(IF(AND((QA$33-QA35-150-Sheep!$R$353                                           )&gt;(QA$33-QB$33),(QA$33-QA35-150-Sheep!$R$353                                            )&lt;=0),"Alt2-"   &amp;QA34,""),"")</f>
        <v/>
      </c>
      <c r="QB36" s="274" t="str">
        <f xml:space="preserve">                    IF(AND((QB$33                                  -Sheep!$N$248                               )&gt;(QB$33-QC$33),(QB$33                                  -Sheep!$N$248                                )&lt;=0),"Born","")
&amp;                   IF(AND((QB$33-Sheep!$R$351-Sheep!$N$248                                )&gt;(QB$33-QC$33),(QB$33-Sheep!$R$351-Sheep!$N$248                                )&lt;=0),"WeanStd","")
&amp;                   IF(AND((QB$33-Sheep!$R$352-Sheep!$N$248                                )&gt;(QB$33-QC$33),(QB$33-Sheep!$R$352-Sheep!$N$248                                )&lt;=0),"WeanAlt1","")
&amp;                   IF(AND((QB$33-Sheep!$R$353-Sheep!$N$248                                )&gt;(QB$33-QC$33),(QB$33-Sheep!$R$353-Sheep!$N$248                                )&lt;=0),"WeanAlt2","")
&amp;IFERROR(IF(AND((QB$33-QB35                                                                                     )&gt;(QB$33-QC$33),(QB$33-QB35                                                                                     )&lt;=0),"Join-"    &amp;QB34,""),"")
&amp;IFERROR(IF(AND((QB$33-QB35-INDEX(Sheep!$V$358:$V$365,QB34,1))&gt;(QB$33-QC$33),(QB$33-QB35-INDEX(Sheep!$V$358:$V$365,QB34,1))&lt;=0),"Scan-"  &amp;QB34,""),"")
&amp;IFERROR(IF(AND((QB$33-QB35-150                                                                            )&gt;(QB$33-QC$33),(QB$33-QB35-150                                                                             )&lt;=0),"Birth-" &amp;QB34,""),"")
&amp;IFERROR(IF(AND((QB$33-QB35-150-Sheep!$R$351                                           )&gt;(QB$33-QC$33),(QB$33-QB35-150-Sheep!$R$351                                            )&lt;=0),"Wean-"&amp;QB34,""),"")
&amp;IFERROR(IF(AND((QB$33-QB35-150-Sheep!$R$352                                           )&gt;(QB$33-QC$33),(QB$33-QB35-150-Sheep!$R$352                                            )&lt;=0),"Alt1-"   &amp;QB34,""),"")
&amp;IFERROR(IF(AND((QB$33-QB35-150-Sheep!$R$353                                           )&gt;(QB$33-QC$33),(QB$33-QB35-150-Sheep!$R$353                                            )&lt;=0),"Alt2-"   &amp;QB34,""),"")</f>
        <v/>
      </c>
      <c r="QC36" s="274" t="str">
        <f xml:space="preserve">                    IF(AND((QC$33                                  -Sheep!$N$248                               )&gt;(QC$33-QD$33),(QC$33                                  -Sheep!$N$248                                )&lt;=0),"Born","")
&amp;                   IF(AND((QC$33-Sheep!$R$351-Sheep!$N$248                                )&gt;(QC$33-QD$33),(QC$33-Sheep!$R$351-Sheep!$N$248                                )&lt;=0),"WeanStd","")
&amp;                   IF(AND((QC$33-Sheep!$R$352-Sheep!$N$248                                )&gt;(QC$33-QD$33),(QC$33-Sheep!$R$352-Sheep!$N$248                                )&lt;=0),"WeanAlt1","")
&amp;                   IF(AND((QC$33-Sheep!$R$353-Sheep!$N$248                                )&gt;(QC$33-QD$33),(QC$33-Sheep!$R$353-Sheep!$N$248                                )&lt;=0),"WeanAlt2","")
&amp;IFERROR(IF(AND((QC$33-QC35                                                                                     )&gt;(QC$33-QD$33),(QC$33-QC35                                                                                     )&lt;=0),"Join-"    &amp;QC34,""),"")
&amp;IFERROR(IF(AND((QC$33-QC35-INDEX(Sheep!$V$358:$V$365,QC34,1))&gt;(QC$33-QD$33),(QC$33-QC35-INDEX(Sheep!$V$358:$V$365,QC34,1))&lt;=0),"Scan-"  &amp;QC34,""),"")
&amp;IFERROR(IF(AND((QC$33-QC35-150                                                                            )&gt;(QC$33-QD$33),(QC$33-QC35-150                                                                             )&lt;=0),"Birth-" &amp;QC34,""),"")
&amp;IFERROR(IF(AND((QC$33-QC35-150-Sheep!$R$351                                           )&gt;(QC$33-QD$33),(QC$33-QC35-150-Sheep!$R$351                                            )&lt;=0),"Wean-"&amp;QC34,""),"")
&amp;IFERROR(IF(AND((QC$33-QC35-150-Sheep!$R$352                                           )&gt;(QC$33-QD$33),(QC$33-QC35-150-Sheep!$R$352                                            )&lt;=0),"Alt1-"   &amp;QC34,""),"")
&amp;IFERROR(IF(AND((QC$33-QC35-150-Sheep!$R$353                                           )&gt;(QC$33-QD$33),(QC$33-QC35-150-Sheep!$R$353                                            )&lt;=0),"Alt2-"   &amp;QC34,""),"")</f>
        <v/>
      </c>
      <c r="QD36" s="274" t="str">
        <f xml:space="preserve">                    IF(AND((QD$33                                  -Sheep!$N$248                               )&gt;(QD$33-QE$33),(QD$33                                  -Sheep!$N$248                                )&lt;=0),"Born","")
&amp;                   IF(AND((QD$33-Sheep!$R$351-Sheep!$N$248                                )&gt;(QD$33-QE$33),(QD$33-Sheep!$R$351-Sheep!$N$248                                )&lt;=0),"WeanStd","")
&amp;                   IF(AND((QD$33-Sheep!$R$352-Sheep!$N$248                                )&gt;(QD$33-QE$33),(QD$33-Sheep!$R$352-Sheep!$N$248                                )&lt;=0),"WeanAlt1","")
&amp;                   IF(AND((QD$33-Sheep!$R$353-Sheep!$N$248                                )&gt;(QD$33-QE$33),(QD$33-Sheep!$R$353-Sheep!$N$248                                )&lt;=0),"WeanAlt2","")
&amp;IFERROR(IF(AND((QD$33-QD35                                                                                     )&gt;(QD$33-QE$33),(QD$33-QD35                                                                                     )&lt;=0),"Join-"    &amp;QD34,""),"")
&amp;IFERROR(IF(AND((QD$33-QD35-INDEX(Sheep!$V$358:$V$365,QD34,1))&gt;(QD$33-QE$33),(QD$33-QD35-INDEX(Sheep!$V$358:$V$365,QD34,1))&lt;=0),"Scan-"  &amp;QD34,""),"")
&amp;IFERROR(IF(AND((QD$33-QD35-150                                                                            )&gt;(QD$33-QE$33),(QD$33-QD35-150                                                                             )&lt;=0),"Birth-" &amp;QD34,""),"")
&amp;IFERROR(IF(AND((QD$33-QD35-150-Sheep!$R$351                                           )&gt;(QD$33-QE$33),(QD$33-QD35-150-Sheep!$R$351                                            )&lt;=0),"Wean-"&amp;QD34,""),"")
&amp;IFERROR(IF(AND((QD$33-QD35-150-Sheep!$R$352                                           )&gt;(QD$33-QE$33),(QD$33-QD35-150-Sheep!$R$352                                            )&lt;=0),"Alt1-"   &amp;QD34,""),"")
&amp;IFERROR(IF(AND((QD$33-QD35-150-Sheep!$R$353                                           )&gt;(QD$33-QE$33),(QD$33-QD35-150-Sheep!$R$353                                            )&lt;=0),"Alt2-"   &amp;QD34,""),"")</f>
        <v>Birth-8</v>
      </c>
      <c r="QE36" s="274" t="str">
        <f xml:space="preserve">                    IF(AND((QE$33                                  -Sheep!$N$248                               )&gt;(QE$33-QF$33),(QE$33                                  -Sheep!$N$248                                )&lt;=0),"Born","")
&amp;                   IF(AND((QE$33-Sheep!$R$351-Sheep!$N$248                                )&gt;(QE$33-QF$33),(QE$33-Sheep!$R$351-Sheep!$N$248                                )&lt;=0),"WeanStd","")
&amp;                   IF(AND((QE$33-Sheep!$R$352-Sheep!$N$248                                )&gt;(QE$33-QF$33),(QE$33-Sheep!$R$352-Sheep!$N$248                                )&lt;=0),"WeanAlt1","")
&amp;                   IF(AND((QE$33-Sheep!$R$353-Sheep!$N$248                                )&gt;(QE$33-QF$33),(QE$33-Sheep!$R$353-Sheep!$N$248                                )&lt;=0),"WeanAlt2","")
&amp;IFERROR(IF(AND((QE$33-QE35                                                                                     )&gt;(QE$33-QF$33),(QE$33-QE35                                                                                     )&lt;=0),"Join-"    &amp;QE34,""),"")
&amp;IFERROR(IF(AND((QE$33-QE35-INDEX(Sheep!$V$358:$V$365,QE34,1))&gt;(QE$33-QF$33),(QE$33-QE35-INDEX(Sheep!$V$358:$V$365,QE34,1))&lt;=0),"Scan-"  &amp;QE34,""),"")
&amp;IFERROR(IF(AND((QE$33-QE35-150                                                                            )&gt;(QE$33-QF$33),(QE$33-QE35-150                                                                             )&lt;=0),"Birth-" &amp;QE34,""),"")
&amp;IFERROR(IF(AND((QE$33-QE35-150-Sheep!$R$351                                           )&gt;(QE$33-QF$33),(QE$33-QE35-150-Sheep!$R$351                                            )&lt;=0),"Wean-"&amp;QE34,""),"")
&amp;IFERROR(IF(AND((QE$33-QE35-150-Sheep!$R$352                                           )&gt;(QE$33-QF$33),(QE$33-QE35-150-Sheep!$R$352                                            )&lt;=0),"Alt1-"   &amp;QE34,""),"")
&amp;IFERROR(IF(AND((QE$33-QE35-150-Sheep!$R$353                                           )&gt;(QE$33-QF$33),(QE$33-QE35-150-Sheep!$R$353                                            )&lt;=0),"Alt2-"   &amp;QE34,""),"")</f>
        <v/>
      </c>
      <c r="QF36" s="274" t="str">
        <f xml:space="preserve">                    IF(AND((QF$33                                  -Sheep!$N$248                               )&gt;(QF$33-QG$33),(QF$33                                  -Sheep!$N$248                                )&lt;=0),"Born","")
&amp;                   IF(AND((QF$33-Sheep!$R$351-Sheep!$N$248                                )&gt;(QF$33-QG$33),(QF$33-Sheep!$R$351-Sheep!$N$248                                )&lt;=0),"WeanStd","")
&amp;                   IF(AND((QF$33-Sheep!$R$352-Sheep!$N$248                                )&gt;(QF$33-QG$33),(QF$33-Sheep!$R$352-Sheep!$N$248                                )&lt;=0),"WeanAlt1","")
&amp;                   IF(AND((QF$33-Sheep!$R$353-Sheep!$N$248                                )&gt;(QF$33-QG$33),(QF$33-Sheep!$R$353-Sheep!$N$248                                )&lt;=0),"WeanAlt2","")
&amp;IFERROR(IF(AND((QF$33-QF35                                                                                     )&gt;(QF$33-QG$33),(QF$33-QF35                                                                                     )&lt;=0),"Join-"    &amp;QF34,""),"")
&amp;IFERROR(IF(AND((QF$33-QF35-INDEX(Sheep!$V$358:$V$365,QF34,1))&gt;(QF$33-QG$33),(QF$33-QF35-INDEX(Sheep!$V$358:$V$365,QF34,1))&lt;=0),"Scan-"  &amp;QF34,""),"")
&amp;IFERROR(IF(AND((QF$33-QF35-150                                                                            )&gt;(QF$33-QG$33),(QF$33-QF35-150                                                                             )&lt;=0),"Birth-" &amp;QF34,""),"")
&amp;IFERROR(IF(AND((QF$33-QF35-150-Sheep!$R$351                                           )&gt;(QF$33-QG$33),(QF$33-QF35-150-Sheep!$R$351                                            )&lt;=0),"Wean-"&amp;QF34,""),"")
&amp;IFERROR(IF(AND((QF$33-QF35-150-Sheep!$R$352                                           )&gt;(QF$33-QG$33),(QF$33-QF35-150-Sheep!$R$352                                            )&lt;=0),"Alt1-"   &amp;QF34,""),"")
&amp;IFERROR(IF(AND((QF$33-QF35-150-Sheep!$R$353                                           )&gt;(QF$33-QG$33),(QF$33-QF35-150-Sheep!$R$353                                            )&lt;=0),"Alt2-"   &amp;QF34,""),"")</f>
        <v/>
      </c>
      <c r="QG36" s="274" t="str">
        <f xml:space="preserve">                    IF(AND((QG$33                                  -Sheep!$N$248                               )&gt;(QG$33-QH$33),(QG$33                                  -Sheep!$N$248                                )&lt;=0),"Born","")
&amp;                   IF(AND((QG$33-Sheep!$R$351-Sheep!$N$248                                )&gt;(QG$33-QH$33),(QG$33-Sheep!$R$351-Sheep!$N$248                                )&lt;=0),"WeanStd","")
&amp;                   IF(AND((QG$33-Sheep!$R$352-Sheep!$N$248                                )&gt;(QG$33-QH$33),(QG$33-Sheep!$R$352-Sheep!$N$248                                )&lt;=0),"WeanAlt1","")
&amp;                   IF(AND((QG$33-Sheep!$R$353-Sheep!$N$248                                )&gt;(QG$33-QH$33),(QG$33-Sheep!$R$353-Sheep!$N$248                                )&lt;=0),"WeanAlt2","")
&amp;IFERROR(IF(AND((QG$33-QG35                                                                                     )&gt;(QG$33-QH$33),(QG$33-QG35                                                                                     )&lt;=0),"Join-"    &amp;QG34,""),"")
&amp;IFERROR(IF(AND((QG$33-QG35-INDEX(Sheep!$V$358:$V$365,QG34,1))&gt;(QG$33-QH$33),(QG$33-QG35-INDEX(Sheep!$V$358:$V$365,QG34,1))&lt;=0),"Scan-"  &amp;QG34,""),"")
&amp;IFERROR(IF(AND((QG$33-QG35-150                                                                            )&gt;(QG$33-QH$33),(QG$33-QG35-150                                                                             )&lt;=0),"Birth-" &amp;QG34,""),"")
&amp;IFERROR(IF(AND((QG$33-QG35-150-Sheep!$R$351                                           )&gt;(QG$33-QH$33),(QG$33-QG35-150-Sheep!$R$351                                            )&lt;=0),"Wean-"&amp;QG34,""),"")
&amp;IFERROR(IF(AND((QG$33-QG35-150-Sheep!$R$352                                           )&gt;(QG$33-QH$33),(QG$33-QG35-150-Sheep!$R$352                                            )&lt;=0),"Alt1-"   &amp;QG34,""),"")
&amp;IFERROR(IF(AND((QG$33-QG35-150-Sheep!$R$353                                           )&gt;(QG$33-QH$33),(QG$33-QG35-150-Sheep!$R$353                                            )&lt;=0),"Alt2-"   &amp;QG34,""),"")</f>
        <v/>
      </c>
      <c r="QH36" s="274" t="str">
        <f xml:space="preserve">                    IF(AND((QH$33                                  -Sheep!$N$248                               )&gt;(QH$33-QI$33),(QH$33                                  -Sheep!$N$248                                )&lt;=0),"Born","")
&amp;                   IF(AND((QH$33-Sheep!$R$351-Sheep!$N$248                                )&gt;(QH$33-QI$33),(QH$33-Sheep!$R$351-Sheep!$N$248                                )&lt;=0),"WeanStd","")
&amp;                   IF(AND((QH$33-Sheep!$R$352-Sheep!$N$248                                )&gt;(QH$33-QI$33),(QH$33-Sheep!$R$352-Sheep!$N$248                                )&lt;=0),"WeanAlt1","")
&amp;                   IF(AND((QH$33-Sheep!$R$353-Sheep!$N$248                                )&gt;(QH$33-QI$33),(QH$33-Sheep!$R$353-Sheep!$N$248                                )&lt;=0),"WeanAlt2","")
&amp;IFERROR(IF(AND((QH$33-QH35                                                                                     )&gt;(QH$33-QI$33),(QH$33-QH35                                                                                     )&lt;=0),"Join-"    &amp;QH34,""),"")
&amp;IFERROR(IF(AND((QH$33-QH35-INDEX(Sheep!$V$358:$V$365,QH34,1))&gt;(QH$33-QI$33),(QH$33-QH35-INDEX(Sheep!$V$358:$V$365,QH34,1))&lt;=0),"Scan-"  &amp;QH34,""),"")
&amp;IFERROR(IF(AND((QH$33-QH35-150                                                                            )&gt;(QH$33-QI$33),(QH$33-QH35-150                                                                             )&lt;=0),"Birth-" &amp;QH34,""),"")
&amp;IFERROR(IF(AND((QH$33-QH35-150-Sheep!$R$351                                           )&gt;(QH$33-QI$33),(QH$33-QH35-150-Sheep!$R$351                                            )&lt;=0),"Wean-"&amp;QH34,""),"")
&amp;IFERROR(IF(AND((QH$33-QH35-150-Sheep!$R$352                                           )&gt;(QH$33-QI$33),(QH$33-QH35-150-Sheep!$R$352                                            )&lt;=0),"Alt1-"   &amp;QH34,""),"")
&amp;IFERROR(IF(AND((QH$33-QH35-150-Sheep!$R$353                                           )&gt;(QH$33-QI$33),(QH$33-QH35-150-Sheep!$R$353                                            )&lt;=0),"Alt2-"   &amp;QH34,""),"")</f>
        <v/>
      </c>
      <c r="QI36" s="274" t="str">
        <f xml:space="preserve">                    IF(AND((QI$33                                  -Sheep!$N$248                               )&gt;(QI$33-QJ$33),(QI$33                                  -Sheep!$N$248                                )&lt;=0),"Born","")
&amp;                   IF(AND((QI$33-Sheep!$R$351-Sheep!$N$248                                )&gt;(QI$33-QJ$33),(QI$33-Sheep!$R$351-Sheep!$N$248                                )&lt;=0),"WeanStd","")
&amp;                   IF(AND((QI$33-Sheep!$R$352-Sheep!$N$248                                )&gt;(QI$33-QJ$33),(QI$33-Sheep!$R$352-Sheep!$N$248                                )&lt;=0),"WeanAlt1","")
&amp;                   IF(AND((QI$33-Sheep!$R$353-Sheep!$N$248                                )&gt;(QI$33-QJ$33),(QI$33-Sheep!$R$353-Sheep!$N$248                                )&lt;=0),"WeanAlt2","")
&amp;IFERROR(IF(AND((QI$33-QI35                                                                                     )&gt;(QI$33-QJ$33),(QI$33-QI35                                                                                     )&lt;=0),"Join-"    &amp;QI34,""),"")
&amp;IFERROR(IF(AND((QI$33-QI35-INDEX(Sheep!$V$358:$V$365,QI34,1))&gt;(QI$33-QJ$33),(QI$33-QI35-INDEX(Sheep!$V$358:$V$365,QI34,1))&lt;=0),"Scan-"  &amp;QI34,""),"")
&amp;IFERROR(IF(AND((QI$33-QI35-150                                                                            )&gt;(QI$33-QJ$33),(QI$33-QI35-150                                                                             )&lt;=0),"Birth-" &amp;QI34,""),"")
&amp;IFERROR(IF(AND((QI$33-QI35-150-Sheep!$R$351                                           )&gt;(QI$33-QJ$33),(QI$33-QI35-150-Sheep!$R$351                                            )&lt;=0),"Wean-"&amp;QI34,""),"")
&amp;IFERROR(IF(AND((QI$33-QI35-150-Sheep!$R$352                                           )&gt;(QI$33-QJ$33),(QI$33-QI35-150-Sheep!$R$352                                            )&lt;=0),"Alt1-"   &amp;QI34,""),"")
&amp;IFERROR(IF(AND((QI$33-QI35-150-Sheep!$R$353                                           )&gt;(QI$33-QJ$33),(QI$33-QI35-150-Sheep!$R$353                                            )&lt;=0),"Alt2-"   &amp;QI34,""),"")</f>
        <v/>
      </c>
      <c r="QJ36" s="274" t="str">
        <f xml:space="preserve">                    IF(AND((QJ$33                                  -Sheep!$N$248                               )&gt;(QJ$33-QK$33),(QJ$33                                  -Sheep!$N$248                                )&lt;=0),"Born","")
&amp;                   IF(AND((QJ$33-Sheep!$R$351-Sheep!$N$248                                )&gt;(QJ$33-QK$33),(QJ$33-Sheep!$R$351-Sheep!$N$248                                )&lt;=0),"WeanStd","")
&amp;                   IF(AND((QJ$33-Sheep!$R$352-Sheep!$N$248                                )&gt;(QJ$33-QK$33),(QJ$33-Sheep!$R$352-Sheep!$N$248                                )&lt;=0),"WeanAlt1","")
&amp;                   IF(AND((QJ$33-Sheep!$R$353-Sheep!$N$248                                )&gt;(QJ$33-QK$33),(QJ$33-Sheep!$R$353-Sheep!$N$248                                )&lt;=0),"WeanAlt2","")
&amp;IFERROR(IF(AND((QJ$33-QJ35                                                                                     )&gt;(QJ$33-QK$33),(QJ$33-QJ35                                                                                     )&lt;=0),"Join-"    &amp;QJ34,""),"")
&amp;IFERROR(IF(AND((QJ$33-QJ35-INDEX(Sheep!$V$358:$V$365,QJ34,1))&gt;(QJ$33-QK$33),(QJ$33-QJ35-INDEX(Sheep!$V$358:$V$365,QJ34,1))&lt;=0),"Scan-"  &amp;QJ34,""),"")
&amp;IFERROR(IF(AND((QJ$33-QJ35-150                                                                            )&gt;(QJ$33-QK$33),(QJ$33-QJ35-150                                                                             )&lt;=0),"Birth-" &amp;QJ34,""),"")
&amp;IFERROR(IF(AND((QJ$33-QJ35-150-Sheep!$R$351                                           )&gt;(QJ$33-QK$33),(QJ$33-QJ35-150-Sheep!$R$351                                            )&lt;=0),"Wean-"&amp;QJ34,""),"")
&amp;IFERROR(IF(AND((QJ$33-QJ35-150-Sheep!$R$352                                           )&gt;(QJ$33-QK$33),(QJ$33-QJ35-150-Sheep!$R$352                                            )&lt;=0),"Alt1-"   &amp;QJ34,""),"")
&amp;IFERROR(IF(AND((QJ$33-QJ35-150-Sheep!$R$353                                           )&gt;(QJ$33-QK$33),(QJ$33-QJ35-150-Sheep!$R$353                                            )&lt;=0),"Alt2-"   &amp;QJ34,""),"")</f>
        <v/>
      </c>
      <c r="QK36" s="274" t="str">
        <f xml:space="preserve">                    IF(AND((QK$33                                  -Sheep!$N$248                               )&gt;(QK$33-QL$33),(QK$33                                  -Sheep!$N$248                                )&lt;=0),"Born","")
&amp;                   IF(AND((QK$33-Sheep!$R$351-Sheep!$N$248                                )&gt;(QK$33-QL$33),(QK$33-Sheep!$R$351-Sheep!$N$248                                )&lt;=0),"WeanStd","")
&amp;                   IF(AND((QK$33-Sheep!$R$352-Sheep!$N$248                                )&gt;(QK$33-QL$33),(QK$33-Sheep!$R$352-Sheep!$N$248                                )&lt;=0),"WeanAlt1","")
&amp;                   IF(AND((QK$33-Sheep!$R$353-Sheep!$N$248                                )&gt;(QK$33-QL$33),(QK$33-Sheep!$R$353-Sheep!$N$248                                )&lt;=0),"WeanAlt2","")
&amp;IFERROR(IF(AND((QK$33-QK35                                                                                     )&gt;(QK$33-QL$33),(QK$33-QK35                                                                                     )&lt;=0),"Join-"    &amp;QK34,""),"")
&amp;IFERROR(IF(AND((QK$33-QK35-INDEX(Sheep!$V$358:$V$365,QK34,1))&gt;(QK$33-QL$33),(QK$33-QK35-INDEX(Sheep!$V$358:$V$365,QK34,1))&lt;=0),"Scan-"  &amp;QK34,""),"")
&amp;IFERROR(IF(AND((QK$33-QK35-150                                                                            )&gt;(QK$33-QL$33),(QK$33-QK35-150                                                                             )&lt;=0),"Birth-" &amp;QK34,""),"")
&amp;IFERROR(IF(AND((QK$33-QK35-150-Sheep!$R$351                                           )&gt;(QK$33-QL$33),(QK$33-QK35-150-Sheep!$R$351                                            )&lt;=0),"Wean-"&amp;QK34,""),"")
&amp;IFERROR(IF(AND((QK$33-QK35-150-Sheep!$R$352                                           )&gt;(QK$33-QL$33),(QK$33-QK35-150-Sheep!$R$352                                            )&lt;=0),"Alt1-"   &amp;QK34,""),"")
&amp;IFERROR(IF(AND((QK$33-QK35-150-Sheep!$R$353                                           )&gt;(QK$33-QL$33),(QK$33-QK35-150-Sheep!$R$353                                            )&lt;=0),"Alt2-"   &amp;QK34,""),"")</f>
        <v/>
      </c>
      <c r="QL36" s="274" t="str">
        <f xml:space="preserve">                    IF(AND((QL$33                                  -Sheep!$N$248                               )&gt;(QL$33-QM$33),(QL$33                                  -Sheep!$N$248                                )&lt;=0),"Born","")
&amp;                   IF(AND((QL$33-Sheep!$R$351-Sheep!$N$248                                )&gt;(QL$33-QM$33),(QL$33-Sheep!$R$351-Sheep!$N$248                                )&lt;=0),"WeanStd","")
&amp;                   IF(AND((QL$33-Sheep!$R$352-Sheep!$N$248                                )&gt;(QL$33-QM$33),(QL$33-Sheep!$R$352-Sheep!$N$248                                )&lt;=0),"WeanAlt1","")
&amp;                   IF(AND((QL$33-Sheep!$R$353-Sheep!$N$248                                )&gt;(QL$33-QM$33),(QL$33-Sheep!$R$353-Sheep!$N$248                                )&lt;=0),"WeanAlt2","")
&amp;IFERROR(IF(AND((QL$33-QL35                                                                                     )&gt;(QL$33-QM$33),(QL$33-QL35                                                                                     )&lt;=0),"Join-"    &amp;QL34,""),"")
&amp;IFERROR(IF(AND((QL$33-QL35-INDEX(Sheep!$V$358:$V$365,QL34,1))&gt;(QL$33-QM$33),(QL$33-QL35-INDEX(Sheep!$V$358:$V$365,QL34,1))&lt;=0),"Scan-"  &amp;QL34,""),"")
&amp;IFERROR(IF(AND((QL$33-QL35-150                                                                            )&gt;(QL$33-QM$33),(QL$33-QL35-150                                                                             )&lt;=0),"Birth-" &amp;QL34,""),"")
&amp;IFERROR(IF(AND((QL$33-QL35-150-Sheep!$R$351                                           )&gt;(QL$33-QM$33),(QL$33-QL35-150-Sheep!$R$351                                            )&lt;=0),"Wean-"&amp;QL34,""),"")
&amp;IFERROR(IF(AND((QL$33-QL35-150-Sheep!$R$352                                           )&gt;(QL$33-QM$33),(QL$33-QL35-150-Sheep!$R$352                                            )&lt;=0),"Alt1-"   &amp;QL34,""),"")
&amp;IFERROR(IF(AND((QL$33-QL35-150-Sheep!$R$353                                           )&gt;(QL$33-QM$33),(QL$33-QL35-150-Sheep!$R$353                                            )&lt;=0),"Alt2-"   &amp;QL34,""),"")</f>
        <v/>
      </c>
      <c r="QM36" s="274" t="str">
        <f xml:space="preserve">                    IF(AND((QM$33                                  -Sheep!$N$248                               )&gt;(QM$33-QN$33),(QM$33                                  -Sheep!$N$248                                )&lt;=0),"Born","")
&amp;                   IF(AND((QM$33-Sheep!$R$351-Sheep!$N$248                                )&gt;(QM$33-QN$33),(QM$33-Sheep!$R$351-Sheep!$N$248                                )&lt;=0),"WeanStd","")
&amp;                   IF(AND((QM$33-Sheep!$R$352-Sheep!$N$248                                )&gt;(QM$33-QN$33),(QM$33-Sheep!$R$352-Sheep!$N$248                                )&lt;=0),"WeanAlt1","")
&amp;                   IF(AND((QM$33-Sheep!$R$353-Sheep!$N$248                                )&gt;(QM$33-QN$33),(QM$33-Sheep!$R$353-Sheep!$N$248                                )&lt;=0),"WeanAlt2","")
&amp;IFERROR(IF(AND((QM$33-QM35                                                                                     )&gt;(QM$33-QN$33),(QM$33-QM35                                                                                     )&lt;=0),"Join-"    &amp;QM34,""),"")
&amp;IFERROR(IF(AND((QM$33-QM35-INDEX(Sheep!$V$358:$V$365,QM34,1))&gt;(QM$33-QN$33),(QM$33-QM35-INDEX(Sheep!$V$358:$V$365,QM34,1))&lt;=0),"Scan-"  &amp;QM34,""),"")
&amp;IFERROR(IF(AND((QM$33-QM35-150                                                                            )&gt;(QM$33-QN$33),(QM$33-QM35-150                                                                             )&lt;=0),"Birth-" &amp;QM34,""),"")
&amp;IFERROR(IF(AND((QM$33-QM35-150-Sheep!$R$351                                           )&gt;(QM$33-QN$33),(QM$33-QM35-150-Sheep!$R$351                                            )&lt;=0),"Wean-"&amp;QM34,""),"")
&amp;IFERROR(IF(AND((QM$33-QM35-150-Sheep!$R$352                                           )&gt;(QM$33-QN$33),(QM$33-QM35-150-Sheep!$R$352                                            )&lt;=0),"Alt1-"   &amp;QM34,""),"")
&amp;IFERROR(IF(AND((QM$33-QM35-150-Sheep!$R$353                                           )&gt;(QM$33-QN$33),(QM$33-QM35-150-Sheep!$R$353                                            )&lt;=0),"Alt2-"   &amp;QM34,""),"")</f>
        <v/>
      </c>
      <c r="QN36" s="274" t="str">
        <f xml:space="preserve">                    IF(AND((QN$33                                  -Sheep!$N$248                               )&gt;(QN$33-QO$33),(QN$33                                  -Sheep!$N$248                                )&lt;=0),"Born","")
&amp;                   IF(AND((QN$33-Sheep!$R$351-Sheep!$N$248                                )&gt;(QN$33-QO$33),(QN$33-Sheep!$R$351-Sheep!$N$248                                )&lt;=0),"WeanStd","")
&amp;                   IF(AND((QN$33-Sheep!$R$352-Sheep!$N$248                                )&gt;(QN$33-QO$33),(QN$33-Sheep!$R$352-Sheep!$N$248                                )&lt;=0),"WeanAlt1","")
&amp;                   IF(AND((QN$33-Sheep!$R$353-Sheep!$N$248                                )&gt;(QN$33-QO$33),(QN$33-Sheep!$R$353-Sheep!$N$248                                )&lt;=0),"WeanAlt2","")
&amp;IFERROR(IF(AND((QN$33-QN35                                                                                     )&gt;(QN$33-QO$33),(QN$33-QN35                                                                                     )&lt;=0),"Join-"    &amp;QN34,""),"")
&amp;IFERROR(IF(AND((QN$33-QN35-INDEX(Sheep!$V$358:$V$365,QN34,1))&gt;(QN$33-QO$33),(QN$33-QN35-INDEX(Sheep!$V$358:$V$365,QN34,1))&lt;=0),"Scan-"  &amp;QN34,""),"")
&amp;IFERROR(IF(AND((QN$33-QN35-150                                                                            )&gt;(QN$33-QO$33),(QN$33-QN35-150                                                                             )&lt;=0),"Birth-" &amp;QN34,""),"")
&amp;IFERROR(IF(AND((QN$33-QN35-150-Sheep!$R$351                                           )&gt;(QN$33-QO$33),(QN$33-QN35-150-Sheep!$R$351                                            )&lt;=0),"Wean-"&amp;QN34,""),"")
&amp;IFERROR(IF(AND((QN$33-QN35-150-Sheep!$R$352                                           )&gt;(QN$33-QO$33),(QN$33-QN35-150-Sheep!$R$352                                            )&lt;=0),"Alt1-"   &amp;QN34,""),"")
&amp;IFERROR(IF(AND((QN$33-QN35-150-Sheep!$R$353                                           )&gt;(QN$33-QO$33),(QN$33-QN35-150-Sheep!$R$353                                            )&lt;=0),"Alt2-"   &amp;QN34,""),"")</f>
        <v/>
      </c>
      <c r="QO36" s="274" t="str">
        <f xml:space="preserve">                    IF(AND((QO$33                                  -Sheep!$N$248                               )&gt;(QO$33-QP$33),(QO$33                                  -Sheep!$N$248                                )&lt;=0),"Born","")
&amp;                   IF(AND((QO$33-Sheep!$R$351-Sheep!$N$248                                )&gt;(QO$33-QP$33),(QO$33-Sheep!$R$351-Sheep!$N$248                                )&lt;=0),"WeanStd","")
&amp;                   IF(AND((QO$33-Sheep!$R$352-Sheep!$N$248                                )&gt;(QO$33-QP$33),(QO$33-Sheep!$R$352-Sheep!$N$248                                )&lt;=0),"WeanAlt1","")
&amp;                   IF(AND((QO$33-Sheep!$R$353-Sheep!$N$248                                )&gt;(QO$33-QP$33),(QO$33-Sheep!$R$353-Sheep!$N$248                                )&lt;=0),"WeanAlt2","")
&amp;IFERROR(IF(AND((QO$33-QO35                                                                                     )&gt;(QO$33-QP$33),(QO$33-QO35                                                                                     )&lt;=0),"Join-"    &amp;QO34,""),"")
&amp;IFERROR(IF(AND((QO$33-QO35-INDEX(Sheep!$V$358:$V$365,QO34,1))&gt;(QO$33-QP$33),(QO$33-QO35-INDEX(Sheep!$V$358:$V$365,QO34,1))&lt;=0),"Scan-"  &amp;QO34,""),"")
&amp;IFERROR(IF(AND((QO$33-QO35-150                                                                            )&gt;(QO$33-QP$33),(QO$33-QO35-150                                                                             )&lt;=0),"Birth-" &amp;QO34,""),"")
&amp;IFERROR(IF(AND((QO$33-QO35-150-Sheep!$R$351                                           )&gt;(QO$33-QP$33),(QO$33-QO35-150-Sheep!$R$351                                            )&lt;=0),"Wean-"&amp;QO34,""),"")
&amp;IFERROR(IF(AND((QO$33-QO35-150-Sheep!$R$352                                           )&gt;(QO$33-QP$33),(QO$33-QO35-150-Sheep!$R$352                                            )&lt;=0),"Alt1-"   &amp;QO34,""),"")
&amp;IFERROR(IF(AND((QO$33-QO35-150-Sheep!$R$353                                           )&gt;(QO$33-QP$33),(QO$33-QO35-150-Sheep!$R$353                                            )&lt;=0),"Alt2-"   &amp;QO34,""),"")</f>
        <v/>
      </c>
      <c r="QP36" s="274" t="str">
        <f xml:space="preserve">                    IF(AND((QP$33                                  -Sheep!$N$248                               )&gt;(QP$33-QQ$33),(QP$33                                  -Sheep!$N$248                                )&lt;=0),"Born","")
&amp;                   IF(AND((QP$33-Sheep!$R$351-Sheep!$N$248                                )&gt;(QP$33-QQ$33),(QP$33-Sheep!$R$351-Sheep!$N$248                                )&lt;=0),"WeanStd","")
&amp;                   IF(AND((QP$33-Sheep!$R$352-Sheep!$N$248                                )&gt;(QP$33-QQ$33),(QP$33-Sheep!$R$352-Sheep!$N$248                                )&lt;=0),"WeanAlt1","")
&amp;                   IF(AND((QP$33-Sheep!$R$353-Sheep!$N$248                                )&gt;(QP$33-QQ$33),(QP$33-Sheep!$R$353-Sheep!$N$248                                )&lt;=0),"WeanAlt2","")
&amp;IFERROR(IF(AND((QP$33-QP35                                                                                     )&gt;(QP$33-QQ$33),(QP$33-QP35                                                                                     )&lt;=0),"Join-"    &amp;QP34,""),"")
&amp;IFERROR(IF(AND((QP$33-QP35-INDEX(Sheep!$V$358:$V$365,QP34,1))&gt;(QP$33-QQ$33),(QP$33-QP35-INDEX(Sheep!$V$358:$V$365,QP34,1))&lt;=0),"Scan-"  &amp;QP34,""),"")
&amp;IFERROR(IF(AND((QP$33-QP35-150                                                                            )&gt;(QP$33-QQ$33),(QP$33-QP35-150                                                                             )&lt;=0),"Birth-" &amp;QP34,""),"")
&amp;IFERROR(IF(AND((QP$33-QP35-150-Sheep!$R$351                                           )&gt;(QP$33-QQ$33),(QP$33-QP35-150-Sheep!$R$351                                            )&lt;=0),"Wean-"&amp;QP34,""),"")
&amp;IFERROR(IF(AND((QP$33-QP35-150-Sheep!$R$352                                           )&gt;(QP$33-QQ$33),(QP$33-QP35-150-Sheep!$R$352                                            )&lt;=0),"Alt1-"   &amp;QP34,""),"")
&amp;IFERROR(IF(AND((QP$33-QP35-150-Sheep!$R$353                                           )&gt;(QP$33-QQ$33),(QP$33-QP35-150-Sheep!$R$353                                            )&lt;=0),"Alt2-"   &amp;QP34,""),"")</f>
        <v/>
      </c>
      <c r="QQ36" s="274" t="str">
        <f xml:space="preserve">                    IF(AND((QQ$33                                  -Sheep!$N$248                               )&gt;(QQ$33-QR$33),(QQ$33                                  -Sheep!$N$248                                )&lt;=0),"Born","")
&amp;                   IF(AND((QQ$33-Sheep!$R$351-Sheep!$N$248                                )&gt;(QQ$33-QR$33),(QQ$33-Sheep!$R$351-Sheep!$N$248                                )&lt;=0),"WeanStd","")
&amp;                   IF(AND((QQ$33-Sheep!$R$352-Sheep!$N$248                                )&gt;(QQ$33-QR$33),(QQ$33-Sheep!$R$352-Sheep!$N$248                                )&lt;=0),"WeanAlt1","")
&amp;                   IF(AND((QQ$33-Sheep!$R$353-Sheep!$N$248                                )&gt;(QQ$33-QR$33),(QQ$33-Sheep!$R$353-Sheep!$N$248                                )&lt;=0),"WeanAlt2","")
&amp;IFERROR(IF(AND((QQ$33-QQ35                                                                                     )&gt;(QQ$33-QR$33),(QQ$33-QQ35                                                                                     )&lt;=0),"Join-"    &amp;QQ34,""),"")
&amp;IFERROR(IF(AND((QQ$33-QQ35-INDEX(Sheep!$V$358:$V$365,QQ34,1))&gt;(QQ$33-QR$33),(QQ$33-QQ35-INDEX(Sheep!$V$358:$V$365,QQ34,1))&lt;=0),"Scan-"  &amp;QQ34,""),"")
&amp;IFERROR(IF(AND((QQ$33-QQ35-150                                                                            )&gt;(QQ$33-QR$33),(QQ$33-QQ35-150                                                                             )&lt;=0),"Birth-" &amp;QQ34,""),"")
&amp;IFERROR(IF(AND((QQ$33-QQ35-150-Sheep!$R$351                                           )&gt;(QQ$33-QR$33),(QQ$33-QQ35-150-Sheep!$R$351                                            )&lt;=0),"Wean-"&amp;QQ34,""),"")
&amp;IFERROR(IF(AND((QQ$33-QQ35-150-Sheep!$R$352                                           )&gt;(QQ$33-QR$33),(QQ$33-QQ35-150-Sheep!$R$352                                            )&lt;=0),"Alt1-"   &amp;QQ34,""),"")
&amp;IFERROR(IF(AND((QQ$33-QQ35-150-Sheep!$R$353                                           )&gt;(QQ$33-QR$33),(QQ$33-QQ35-150-Sheep!$R$353                                            )&lt;=0),"Alt2-"   &amp;QQ34,""),"")</f>
        <v>Wean-8</v>
      </c>
      <c r="QR36" s="274" t="str">
        <f xml:space="preserve">                    IF(AND((QR$33                                  -Sheep!$N$248                               )&gt;(QR$33-QS$33),(QR$33                                  -Sheep!$N$248                                )&lt;=0),"Born","")
&amp;                   IF(AND((QR$33-Sheep!$R$351-Sheep!$N$248                                )&gt;(QR$33-QS$33),(QR$33-Sheep!$R$351-Sheep!$N$248                                )&lt;=0),"WeanStd","")
&amp;                   IF(AND((QR$33-Sheep!$R$352-Sheep!$N$248                                )&gt;(QR$33-QS$33),(QR$33-Sheep!$R$352-Sheep!$N$248                                )&lt;=0),"WeanAlt1","")
&amp;                   IF(AND((QR$33-Sheep!$R$353-Sheep!$N$248                                )&gt;(QR$33-QS$33),(QR$33-Sheep!$R$353-Sheep!$N$248                                )&lt;=0),"WeanAlt2","")
&amp;IFERROR(IF(AND((QR$33-QR35                                                                                     )&gt;(QR$33-QS$33),(QR$33-QR35                                                                                     )&lt;=0),"Join-"    &amp;QR34,""),"")
&amp;IFERROR(IF(AND((QR$33-QR35-INDEX(Sheep!$V$358:$V$365,QR34,1))&gt;(QR$33-QS$33),(QR$33-QR35-INDEX(Sheep!$V$358:$V$365,QR34,1))&lt;=0),"Scan-"  &amp;QR34,""),"")
&amp;IFERROR(IF(AND((QR$33-QR35-150                                                                            )&gt;(QR$33-QS$33),(QR$33-QR35-150                                                                             )&lt;=0),"Birth-" &amp;QR34,""),"")
&amp;IFERROR(IF(AND((QR$33-QR35-150-Sheep!$R$351                                           )&gt;(QR$33-QS$33),(QR$33-QR35-150-Sheep!$R$351                                            )&lt;=0),"Wean-"&amp;QR34,""),"")
&amp;IFERROR(IF(AND((QR$33-QR35-150-Sheep!$R$352                                           )&gt;(QR$33-QS$33),(QR$33-QR35-150-Sheep!$R$352                                            )&lt;=0),"Alt1-"   &amp;QR34,""),"")
&amp;IFERROR(IF(AND((QR$33-QR35-150-Sheep!$R$353                                           )&gt;(QR$33-QS$33),(QR$33-QR35-150-Sheep!$R$353                                            )&lt;=0),"Alt2-"   &amp;QR34,""),"")</f>
        <v/>
      </c>
      <c r="QS36" s="274" t="str">
        <f xml:space="preserve">                    IF(AND((QS$33                                  -Sheep!$N$248                               )&gt;(QS$33-QT$33),(QS$33                                  -Sheep!$N$248                                )&lt;=0),"Born","")
&amp;                   IF(AND((QS$33-Sheep!$R$351-Sheep!$N$248                                )&gt;(QS$33-QT$33),(QS$33-Sheep!$R$351-Sheep!$N$248                                )&lt;=0),"WeanStd","")
&amp;                   IF(AND((QS$33-Sheep!$R$352-Sheep!$N$248                                )&gt;(QS$33-QT$33),(QS$33-Sheep!$R$352-Sheep!$N$248                                )&lt;=0),"WeanAlt1","")
&amp;                   IF(AND((QS$33-Sheep!$R$353-Sheep!$N$248                                )&gt;(QS$33-QT$33),(QS$33-Sheep!$R$353-Sheep!$N$248                                )&lt;=0),"WeanAlt2","")
&amp;IFERROR(IF(AND((QS$33-QS35                                                                                     )&gt;(QS$33-QT$33),(QS$33-QS35                                                                                     )&lt;=0),"Join-"    &amp;QS34,""),"")
&amp;IFERROR(IF(AND((QS$33-QS35-INDEX(Sheep!$V$358:$V$365,QS34,1))&gt;(QS$33-QT$33),(QS$33-QS35-INDEX(Sheep!$V$358:$V$365,QS34,1))&lt;=0),"Scan-"  &amp;QS34,""),"")
&amp;IFERROR(IF(AND((QS$33-QS35-150                                                                            )&gt;(QS$33-QT$33),(QS$33-QS35-150                                                                             )&lt;=0),"Birth-" &amp;QS34,""),"")
&amp;IFERROR(IF(AND((QS$33-QS35-150-Sheep!$R$351                                           )&gt;(QS$33-QT$33),(QS$33-QS35-150-Sheep!$R$351                                            )&lt;=0),"Wean-"&amp;QS34,""),"")
&amp;IFERROR(IF(AND((QS$33-QS35-150-Sheep!$R$352                                           )&gt;(QS$33-QT$33),(QS$33-QS35-150-Sheep!$R$352                                            )&lt;=0),"Alt1-"   &amp;QS34,""),"")
&amp;IFERROR(IF(AND((QS$33-QS35-150-Sheep!$R$353                                           )&gt;(QS$33-QT$33),(QS$33-QS35-150-Sheep!$R$353                                            )&lt;=0),"Alt2-"   &amp;QS34,""),"")</f>
        <v/>
      </c>
      <c r="QT36" s="274" t="str">
        <f xml:space="preserve">                    IF(AND((QT$33                                  -Sheep!$N$248                               )&gt;(QT$33-QU$33),(QT$33                                  -Sheep!$N$248                                )&lt;=0),"Born","")
&amp;                   IF(AND((QT$33-Sheep!$R$351-Sheep!$N$248                                )&gt;(QT$33-QU$33),(QT$33-Sheep!$R$351-Sheep!$N$248                                )&lt;=0),"WeanStd","")
&amp;                   IF(AND((QT$33-Sheep!$R$352-Sheep!$N$248                                )&gt;(QT$33-QU$33),(QT$33-Sheep!$R$352-Sheep!$N$248                                )&lt;=0),"WeanAlt1","")
&amp;                   IF(AND((QT$33-Sheep!$R$353-Sheep!$N$248                                )&gt;(QT$33-QU$33),(QT$33-Sheep!$R$353-Sheep!$N$248                                )&lt;=0),"WeanAlt2","")
&amp;IFERROR(IF(AND((QT$33-QT35                                                                                     )&gt;(QT$33-QU$33),(QT$33-QT35                                                                                     )&lt;=0),"Join-"    &amp;QT34,""),"")
&amp;IFERROR(IF(AND((QT$33-QT35-INDEX(Sheep!$V$358:$V$365,QT34,1))&gt;(QT$33-QU$33),(QT$33-QT35-INDEX(Sheep!$V$358:$V$365,QT34,1))&lt;=0),"Scan-"  &amp;QT34,""),"")
&amp;IFERROR(IF(AND((QT$33-QT35-150                                                                            )&gt;(QT$33-QU$33),(QT$33-QT35-150                                                                             )&lt;=0),"Birth-" &amp;QT34,""),"")
&amp;IFERROR(IF(AND((QT$33-QT35-150-Sheep!$R$351                                           )&gt;(QT$33-QU$33),(QT$33-QT35-150-Sheep!$R$351                                            )&lt;=0),"Wean-"&amp;QT34,""),"")
&amp;IFERROR(IF(AND((QT$33-QT35-150-Sheep!$R$352                                           )&gt;(QT$33-QU$33),(QT$33-QT35-150-Sheep!$R$352                                            )&lt;=0),"Alt1-"   &amp;QT34,""),"")
&amp;IFERROR(IF(AND((QT$33-QT35-150-Sheep!$R$353                                           )&gt;(QT$33-QU$33),(QT$33-QT35-150-Sheep!$R$353                                            )&lt;=0),"Alt2-"   &amp;QT34,""),"")</f>
        <v/>
      </c>
      <c r="QU36" s="274" t="str">
        <f xml:space="preserve">                    IF(AND((QU$33                                  -Sheep!$N$248                               )&gt;(QU$33-QV$33),(QU$33                                  -Sheep!$N$248                                )&lt;=0),"Born","")
&amp;                   IF(AND((QU$33-Sheep!$R$351-Sheep!$N$248                                )&gt;(QU$33-QV$33),(QU$33-Sheep!$R$351-Sheep!$N$248                                )&lt;=0),"WeanStd","")
&amp;                   IF(AND((QU$33-Sheep!$R$352-Sheep!$N$248                                )&gt;(QU$33-QV$33),(QU$33-Sheep!$R$352-Sheep!$N$248                                )&lt;=0),"WeanAlt1","")
&amp;                   IF(AND((QU$33-Sheep!$R$353-Sheep!$N$248                                )&gt;(QU$33-QV$33),(QU$33-Sheep!$R$353-Sheep!$N$248                                )&lt;=0),"WeanAlt2","")
&amp;IFERROR(IF(AND((QU$33-QU35                                                                                     )&gt;(QU$33-QV$33),(QU$33-QU35                                                                                     )&lt;=0),"Join-"    &amp;QU34,""),"")
&amp;IFERROR(IF(AND((QU$33-QU35-INDEX(Sheep!$V$358:$V$365,QU34,1))&gt;(QU$33-QV$33),(QU$33-QU35-INDEX(Sheep!$V$358:$V$365,QU34,1))&lt;=0),"Scan-"  &amp;QU34,""),"")
&amp;IFERROR(IF(AND((QU$33-QU35-150                                                                            )&gt;(QU$33-QV$33),(QU$33-QU35-150                                                                             )&lt;=0),"Birth-" &amp;QU34,""),"")
&amp;IFERROR(IF(AND((QU$33-QU35-150-Sheep!$R$351                                           )&gt;(QU$33-QV$33),(QU$33-QU35-150-Sheep!$R$351                                            )&lt;=0),"Wean-"&amp;QU34,""),"")
&amp;IFERROR(IF(AND((QU$33-QU35-150-Sheep!$R$352                                           )&gt;(QU$33-QV$33),(QU$33-QU35-150-Sheep!$R$352                                            )&lt;=0),"Alt1-"   &amp;QU34,""),"")
&amp;IFERROR(IF(AND((QU$33-QU35-150-Sheep!$R$353                                           )&gt;(QU$33-QV$33),(QU$33-QU35-150-Sheep!$R$353                                            )&lt;=0),"Alt2-"   &amp;QU34,""),"")</f>
        <v>Alt1-8</v>
      </c>
      <c r="QV36" s="274" t="str">
        <f xml:space="preserve">                    IF(AND((QV$33                                  -Sheep!$N$248                               )&gt;(QV$33-QW$33),(QV$33                                  -Sheep!$N$248                                )&lt;=0),"Born","")
&amp;                   IF(AND((QV$33-Sheep!$R$351-Sheep!$N$248                                )&gt;(QV$33-QW$33),(QV$33-Sheep!$R$351-Sheep!$N$248                                )&lt;=0),"WeanStd","")
&amp;                   IF(AND((QV$33-Sheep!$R$352-Sheep!$N$248                                )&gt;(QV$33-QW$33),(QV$33-Sheep!$R$352-Sheep!$N$248                                )&lt;=0),"WeanAlt1","")
&amp;                   IF(AND((QV$33-Sheep!$R$353-Sheep!$N$248                                )&gt;(QV$33-QW$33),(QV$33-Sheep!$R$353-Sheep!$N$248                                )&lt;=0),"WeanAlt2","")
&amp;IFERROR(IF(AND((QV$33-QV35                                                                                     )&gt;(QV$33-QW$33),(QV$33-QV35                                                                                     )&lt;=0),"Join-"    &amp;QV34,""),"")
&amp;IFERROR(IF(AND((QV$33-QV35-INDEX(Sheep!$V$358:$V$365,QV34,1))&gt;(QV$33-QW$33),(QV$33-QV35-INDEX(Sheep!$V$358:$V$365,QV34,1))&lt;=0),"Scan-"  &amp;QV34,""),"")
&amp;IFERROR(IF(AND((QV$33-QV35-150                                                                            )&gt;(QV$33-QW$33),(QV$33-QV35-150                                                                             )&lt;=0),"Birth-" &amp;QV34,""),"")
&amp;IFERROR(IF(AND((QV$33-QV35-150-Sheep!$R$351                                           )&gt;(QV$33-QW$33),(QV$33-QV35-150-Sheep!$R$351                                            )&lt;=0),"Wean-"&amp;QV34,""),"")
&amp;IFERROR(IF(AND((QV$33-QV35-150-Sheep!$R$352                                           )&gt;(QV$33-QW$33),(QV$33-QV35-150-Sheep!$R$352                                            )&lt;=0),"Alt1-"   &amp;QV34,""),"")
&amp;IFERROR(IF(AND((QV$33-QV35-150-Sheep!$R$353                                           )&gt;(QV$33-QW$33),(QV$33-QV35-150-Sheep!$R$353                                            )&lt;=0),"Alt2-"   &amp;QV34,""),"")</f>
        <v/>
      </c>
      <c r="QW36" s="274" t="str">
        <f xml:space="preserve">                    IF(AND((QW$33                                  -Sheep!$N$248                               )&gt;(QW$33-QX$33),(QW$33                                  -Sheep!$N$248                                )&lt;=0),"Born","")
&amp;                   IF(AND((QW$33-Sheep!$R$351-Sheep!$N$248                                )&gt;(QW$33-QX$33),(QW$33-Sheep!$R$351-Sheep!$N$248                                )&lt;=0),"WeanStd","")
&amp;                   IF(AND((QW$33-Sheep!$R$352-Sheep!$N$248                                )&gt;(QW$33-QX$33),(QW$33-Sheep!$R$352-Sheep!$N$248                                )&lt;=0),"WeanAlt1","")
&amp;                   IF(AND((QW$33-Sheep!$R$353-Sheep!$N$248                                )&gt;(QW$33-QX$33),(QW$33-Sheep!$R$353-Sheep!$N$248                                )&lt;=0),"WeanAlt2","")
&amp;IFERROR(IF(AND((QW$33-QW35                                                                                     )&gt;(QW$33-QX$33),(QW$33-QW35                                                                                     )&lt;=0),"Join-"    &amp;QW34,""),"")
&amp;IFERROR(IF(AND((QW$33-QW35-INDEX(Sheep!$V$358:$V$365,QW34,1))&gt;(QW$33-QX$33),(QW$33-QW35-INDEX(Sheep!$V$358:$V$365,QW34,1))&lt;=0),"Scan-"  &amp;QW34,""),"")
&amp;IFERROR(IF(AND((QW$33-QW35-150                                                                            )&gt;(QW$33-QX$33),(QW$33-QW35-150                                                                             )&lt;=0),"Birth-" &amp;QW34,""),"")
&amp;IFERROR(IF(AND((QW$33-QW35-150-Sheep!$R$351                                           )&gt;(QW$33-QX$33),(QW$33-QW35-150-Sheep!$R$351                                            )&lt;=0),"Wean-"&amp;QW34,""),"")
&amp;IFERROR(IF(AND((QW$33-QW35-150-Sheep!$R$352                                           )&gt;(QW$33-QX$33),(QW$33-QW35-150-Sheep!$R$352                                            )&lt;=0),"Alt1-"   &amp;QW34,""),"")
&amp;IFERROR(IF(AND((QW$33-QW35-150-Sheep!$R$353                                           )&gt;(QW$33-QX$33),(QW$33-QW35-150-Sheep!$R$353                                            )&lt;=0),"Alt2-"   &amp;QW34,""),"")</f>
        <v/>
      </c>
      <c r="QX36" s="274" t="str">
        <f xml:space="preserve">                    IF(AND((QX$33                                  -Sheep!$N$248                               )&gt;(QX$33-QY$33),(QX$33                                  -Sheep!$N$248                                )&lt;=0),"Born","")
&amp;                   IF(AND((QX$33-Sheep!$R$351-Sheep!$N$248                                )&gt;(QX$33-QY$33),(QX$33-Sheep!$R$351-Sheep!$N$248                                )&lt;=0),"WeanStd","")
&amp;                   IF(AND((QX$33-Sheep!$R$352-Sheep!$N$248                                )&gt;(QX$33-QY$33),(QX$33-Sheep!$R$352-Sheep!$N$248                                )&lt;=0),"WeanAlt1","")
&amp;                   IF(AND((QX$33-Sheep!$R$353-Sheep!$N$248                                )&gt;(QX$33-QY$33),(QX$33-Sheep!$R$353-Sheep!$N$248                                )&lt;=0),"WeanAlt2","")
&amp;IFERROR(IF(AND((QX$33-QX35                                                                                     )&gt;(QX$33-QY$33),(QX$33-QX35                                                                                     )&lt;=0),"Join-"    &amp;QX34,""),"")
&amp;IFERROR(IF(AND((QX$33-QX35-INDEX(Sheep!$V$358:$V$365,QX34,1))&gt;(QX$33-QY$33),(QX$33-QX35-INDEX(Sheep!$V$358:$V$365,QX34,1))&lt;=0),"Scan-"  &amp;QX34,""),"")
&amp;IFERROR(IF(AND((QX$33-QX35-150                                                                            )&gt;(QX$33-QY$33),(QX$33-QX35-150                                                                             )&lt;=0),"Birth-" &amp;QX34,""),"")
&amp;IFERROR(IF(AND((QX$33-QX35-150-Sheep!$R$351                                           )&gt;(QX$33-QY$33),(QX$33-QX35-150-Sheep!$R$351                                            )&lt;=0),"Wean-"&amp;QX34,""),"")
&amp;IFERROR(IF(AND((QX$33-QX35-150-Sheep!$R$352                                           )&gt;(QX$33-QY$33),(QX$33-QX35-150-Sheep!$R$352                                            )&lt;=0),"Alt1-"   &amp;QX34,""),"")
&amp;IFERROR(IF(AND((QX$33-QX35-150-Sheep!$R$353                                           )&gt;(QX$33-QY$33),(QX$33-QX35-150-Sheep!$R$353                                            )&lt;=0),"Alt2-"   &amp;QX34,""),"")</f>
        <v/>
      </c>
      <c r="QY36" s="274" t="str">
        <f xml:space="preserve">                    IF(AND((QY$33                                  -Sheep!$N$248                               )&gt;(QY$33-QZ$33),(QY$33                                  -Sheep!$N$248                                )&lt;=0),"Born","")
&amp;                   IF(AND((QY$33-Sheep!$R$351-Sheep!$N$248                                )&gt;(QY$33-QZ$33),(QY$33-Sheep!$R$351-Sheep!$N$248                                )&lt;=0),"WeanStd","")
&amp;                   IF(AND((QY$33-Sheep!$R$352-Sheep!$N$248                                )&gt;(QY$33-QZ$33),(QY$33-Sheep!$R$352-Sheep!$N$248                                )&lt;=0),"WeanAlt1","")
&amp;                   IF(AND((QY$33-Sheep!$R$353-Sheep!$N$248                                )&gt;(QY$33-QZ$33),(QY$33-Sheep!$R$353-Sheep!$N$248                                )&lt;=0),"WeanAlt2","")
&amp;IFERROR(IF(AND((QY$33-QY35                                                                                     )&gt;(QY$33-QZ$33),(QY$33-QY35                                                                                     )&lt;=0),"Join-"    &amp;QY34,""),"")
&amp;IFERROR(IF(AND((QY$33-QY35-INDEX(Sheep!$V$358:$V$365,QY34,1))&gt;(QY$33-QZ$33),(QY$33-QY35-INDEX(Sheep!$V$358:$V$365,QY34,1))&lt;=0),"Scan-"  &amp;QY34,""),"")
&amp;IFERROR(IF(AND((QY$33-QY35-150                                                                            )&gt;(QY$33-QZ$33),(QY$33-QY35-150                                                                             )&lt;=0),"Birth-" &amp;QY34,""),"")
&amp;IFERROR(IF(AND((QY$33-QY35-150-Sheep!$R$351                                           )&gt;(QY$33-QZ$33),(QY$33-QY35-150-Sheep!$R$351                                            )&lt;=0),"Wean-"&amp;QY34,""),"")
&amp;IFERROR(IF(AND((QY$33-QY35-150-Sheep!$R$352                                           )&gt;(QY$33-QZ$33),(QY$33-QY35-150-Sheep!$R$352                                            )&lt;=0),"Alt1-"   &amp;QY34,""),"")
&amp;IFERROR(IF(AND((QY$33-QY35-150-Sheep!$R$353                                           )&gt;(QY$33-QZ$33),(QY$33-QY35-150-Sheep!$R$353                                            )&lt;=0),"Alt2-"   &amp;QY34,""),"")</f>
        <v>Alt2-8</v>
      </c>
      <c r="QZ36" s="274" t="str">
        <f xml:space="preserve">                    IF(AND((QZ$33                                  -Sheep!$N$248                               )&gt;(QZ$33-RA$33),(QZ$33                                  -Sheep!$N$248                                )&lt;=0),"Born","")
&amp;                   IF(AND((QZ$33-Sheep!$R$351-Sheep!$N$248                                )&gt;(QZ$33-RA$33),(QZ$33-Sheep!$R$351-Sheep!$N$248                                )&lt;=0),"WeanStd","")
&amp;                   IF(AND((QZ$33-Sheep!$R$352-Sheep!$N$248                                )&gt;(QZ$33-RA$33),(QZ$33-Sheep!$R$352-Sheep!$N$248                                )&lt;=0),"WeanAlt1","")
&amp;                   IF(AND((QZ$33-Sheep!$R$353-Sheep!$N$248                                )&gt;(QZ$33-RA$33),(QZ$33-Sheep!$R$353-Sheep!$N$248                                )&lt;=0),"WeanAlt2","")
&amp;IFERROR(IF(AND((QZ$33-QZ35                                                                                     )&gt;(QZ$33-RA$33),(QZ$33-QZ35                                                                                     )&lt;=0),"Join-"    &amp;QZ34,""),"")
&amp;IFERROR(IF(AND((QZ$33-QZ35-INDEX(Sheep!$V$358:$V$365,QZ34,1))&gt;(QZ$33-RA$33),(QZ$33-QZ35-INDEX(Sheep!$V$358:$V$365,QZ34,1))&lt;=0),"Scan-"  &amp;QZ34,""),"")
&amp;IFERROR(IF(AND((QZ$33-QZ35-150                                                                            )&gt;(QZ$33-RA$33),(QZ$33-QZ35-150                                                                             )&lt;=0),"Birth-" &amp;QZ34,""),"")
&amp;IFERROR(IF(AND((QZ$33-QZ35-150-Sheep!$R$351                                           )&gt;(QZ$33-RA$33),(QZ$33-QZ35-150-Sheep!$R$351                                            )&lt;=0),"Wean-"&amp;QZ34,""),"")
&amp;IFERROR(IF(AND((QZ$33-QZ35-150-Sheep!$R$352                                           )&gt;(QZ$33-RA$33),(QZ$33-QZ35-150-Sheep!$R$352                                            )&lt;=0),"Alt1-"   &amp;QZ34,""),"")
&amp;IFERROR(IF(AND((QZ$33-QZ35-150-Sheep!$R$353                                           )&gt;(QZ$33-RA$33),(QZ$33-QZ35-150-Sheep!$R$353                                            )&lt;=0),"Alt2-"   &amp;QZ34,""),"")</f>
        <v/>
      </c>
      <c r="RA36" s="274" t="str">
        <f xml:space="preserve">                    IF(AND((RA$33                                  -Sheep!$N$248                               )&gt;(RA$33-RB$33),(RA$33                                  -Sheep!$N$248                                )&lt;=0),"Born","")
&amp;                   IF(AND((RA$33-Sheep!$R$351-Sheep!$N$248                                )&gt;(RA$33-RB$33),(RA$33-Sheep!$R$351-Sheep!$N$248                                )&lt;=0),"WeanStd","")
&amp;                   IF(AND((RA$33-Sheep!$R$352-Sheep!$N$248                                )&gt;(RA$33-RB$33),(RA$33-Sheep!$R$352-Sheep!$N$248                                )&lt;=0),"WeanAlt1","")
&amp;                   IF(AND((RA$33-Sheep!$R$353-Sheep!$N$248                                )&gt;(RA$33-RB$33),(RA$33-Sheep!$R$353-Sheep!$N$248                                )&lt;=0),"WeanAlt2","")
&amp;IFERROR(IF(AND((RA$33-RA35                                                                                     )&gt;(RA$33-RB$33),(RA$33-RA35                                                                                     )&lt;=0),"Join-"    &amp;RA34,""),"")
&amp;IFERROR(IF(AND((RA$33-RA35-INDEX(Sheep!$V$358:$V$365,RA34,1))&gt;(RA$33-RB$33),(RA$33-RA35-INDEX(Sheep!$V$358:$V$365,RA34,1))&lt;=0),"Scan-"  &amp;RA34,""),"")
&amp;IFERROR(IF(AND((RA$33-RA35-150                                                                            )&gt;(RA$33-RB$33),(RA$33-RA35-150                                                                             )&lt;=0),"Birth-" &amp;RA34,""),"")
&amp;IFERROR(IF(AND((RA$33-RA35-150-Sheep!$R$351                                           )&gt;(RA$33-RB$33),(RA$33-RA35-150-Sheep!$R$351                                            )&lt;=0),"Wean-"&amp;RA34,""),"")
&amp;IFERROR(IF(AND((RA$33-RA35-150-Sheep!$R$352                                           )&gt;(RA$33-RB$33),(RA$33-RA35-150-Sheep!$R$352                                            )&lt;=0),"Alt1-"   &amp;RA34,""),"")
&amp;IFERROR(IF(AND((RA$33-RA35-150-Sheep!$R$353                                           )&gt;(RA$33-RB$33),(RA$33-RA35-150-Sheep!$R$353                                            )&lt;=0),"Alt2-"   &amp;RA34,""),"")</f>
        <v/>
      </c>
      <c r="RB36" s="274" t="str">
        <f xml:space="preserve">                    IF(AND((RB$33                                  -Sheep!$N$248                               )&gt;(RB$33-RC$33),(RB$33                                  -Sheep!$N$248                                )&lt;=0),"Born","")
&amp;                   IF(AND((RB$33-Sheep!$R$351-Sheep!$N$248                                )&gt;(RB$33-RC$33),(RB$33-Sheep!$R$351-Sheep!$N$248                                )&lt;=0),"WeanStd","")
&amp;                   IF(AND((RB$33-Sheep!$R$352-Sheep!$N$248                                )&gt;(RB$33-RC$33),(RB$33-Sheep!$R$352-Sheep!$N$248                                )&lt;=0),"WeanAlt1","")
&amp;                   IF(AND((RB$33-Sheep!$R$353-Sheep!$N$248                                )&gt;(RB$33-RC$33),(RB$33-Sheep!$R$353-Sheep!$N$248                                )&lt;=0),"WeanAlt2","")
&amp;IFERROR(IF(AND((RB$33-RB35                                                                                     )&gt;(RB$33-RC$33),(RB$33-RB35                                                                                     )&lt;=0),"Join-"    &amp;RB34,""),"")
&amp;IFERROR(IF(AND((RB$33-RB35-INDEX(Sheep!$V$358:$V$365,RB34,1))&gt;(RB$33-RC$33),(RB$33-RB35-INDEX(Sheep!$V$358:$V$365,RB34,1))&lt;=0),"Scan-"  &amp;RB34,""),"")
&amp;IFERROR(IF(AND((RB$33-RB35-150                                                                            )&gt;(RB$33-RC$33),(RB$33-RB35-150                                                                             )&lt;=0),"Birth-" &amp;RB34,""),"")
&amp;IFERROR(IF(AND((RB$33-RB35-150-Sheep!$R$351                                           )&gt;(RB$33-RC$33),(RB$33-RB35-150-Sheep!$R$351                                            )&lt;=0),"Wean-"&amp;RB34,""),"")
&amp;IFERROR(IF(AND((RB$33-RB35-150-Sheep!$R$352                                           )&gt;(RB$33-RC$33),(RB$33-RB35-150-Sheep!$R$352                                            )&lt;=0),"Alt1-"   &amp;RB34,""),"")
&amp;IFERROR(IF(AND((RB$33-RB35-150-Sheep!$R$353                                           )&gt;(RB$33-RC$33),(RB$33-RB35-150-Sheep!$R$353                                            )&lt;=0),"Alt2-"   &amp;RB34,""),"")</f>
        <v/>
      </c>
      <c r="RC36" s="274" t="str">
        <f xml:space="preserve">                    IF(AND((RC$33                                  -Sheep!$N$248                               )&gt;(RC$33-RD$33),(RC$33                                  -Sheep!$N$248                                )&lt;=0),"Born","")
&amp;                   IF(AND((RC$33-Sheep!$R$351-Sheep!$N$248                                )&gt;(RC$33-RD$33),(RC$33-Sheep!$R$351-Sheep!$N$248                                )&lt;=0),"WeanStd","")
&amp;                   IF(AND((RC$33-Sheep!$R$352-Sheep!$N$248                                )&gt;(RC$33-RD$33),(RC$33-Sheep!$R$352-Sheep!$N$248                                )&lt;=0),"WeanAlt1","")
&amp;                   IF(AND((RC$33-Sheep!$R$353-Sheep!$N$248                                )&gt;(RC$33-RD$33),(RC$33-Sheep!$R$353-Sheep!$N$248                                )&lt;=0),"WeanAlt2","")
&amp;IFERROR(IF(AND((RC$33-RC35                                                                                     )&gt;(RC$33-RD$33),(RC$33-RC35                                                                                     )&lt;=0),"Join-"    &amp;RC34,""),"")
&amp;IFERROR(IF(AND((RC$33-RC35-INDEX(Sheep!$V$358:$V$365,RC34,1))&gt;(RC$33-RD$33),(RC$33-RC35-INDEX(Sheep!$V$358:$V$365,RC34,1))&lt;=0),"Scan-"  &amp;RC34,""),"")
&amp;IFERROR(IF(AND((RC$33-RC35-150                                                                            )&gt;(RC$33-RD$33),(RC$33-RC35-150                                                                             )&lt;=0),"Birth-" &amp;RC34,""),"")
&amp;IFERROR(IF(AND((RC$33-RC35-150-Sheep!$R$351                                           )&gt;(RC$33-RD$33),(RC$33-RC35-150-Sheep!$R$351                                            )&lt;=0),"Wean-"&amp;RC34,""),"")
&amp;IFERROR(IF(AND((RC$33-RC35-150-Sheep!$R$352                                           )&gt;(RC$33-RD$33),(RC$33-RC35-150-Sheep!$R$352                                            )&lt;=0),"Alt1-"   &amp;RC34,""),"")
&amp;IFERROR(IF(AND((RC$33-RC35-150-Sheep!$R$353                                           )&gt;(RC$33-RD$33),(RC$33-RC35-150-Sheep!$R$353                                            )&lt;=0),"Alt2-"   &amp;RC34,""),"")</f>
        <v/>
      </c>
      <c r="RD36" s="274" t="str">
        <f xml:space="preserve">                    IF(AND((RD$33                                  -Sheep!$N$248                               )&gt;(RD$33-RE$33),(RD$33                                  -Sheep!$N$248                                )&lt;=0),"Born","")
&amp;                   IF(AND((RD$33-Sheep!$R$351-Sheep!$N$248                                )&gt;(RD$33-RE$33),(RD$33-Sheep!$R$351-Sheep!$N$248                                )&lt;=0),"WeanStd","")
&amp;                   IF(AND((RD$33-Sheep!$R$352-Sheep!$N$248                                )&gt;(RD$33-RE$33),(RD$33-Sheep!$R$352-Sheep!$N$248                                )&lt;=0),"WeanAlt1","")
&amp;                   IF(AND((RD$33-Sheep!$R$353-Sheep!$N$248                                )&gt;(RD$33-RE$33),(RD$33-Sheep!$R$353-Sheep!$N$248                                )&lt;=0),"WeanAlt2","")
&amp;IFERROR(IF(AND((RD$33-RD35                                                                                     )&gt;(RD$33-RE$33),(RD$33-RD35                                                                                     )&lt;=0),"Join-"    &amp;RD34,""),"")
&amp;IFERROR(IF(AND((RD$33-RD35-INDEX(Sheep!$V$358:$V$365,RD34,1))&gt;(RD$33-RE$33),(RD$33-RD35-INDEX(Sheep!$V$358:$V$365,RD34,1))&lt;=0),"Scan-"  &amp;RD34,""),"")
&amp;IFERROR(IF(AND((RD$33-RD35-150                                                                            )&gt;(RD$33-RE$33),(RD$33-RD35-150                                                                             )&lt;=0),"Birth-" &amp;RD34,""),"")
&amp;IFERROR(IF(AND((RD$33-RD35-150-Sheep!$R$351                                           )&gt;(RD$33-RE$33),(RD$33-RD35-150-Sheep!$R$351                                            )&lt;=0),"Wean-"&amp;RD34,""),"")
&amp;IFERROR(IF(AND((RD$33-RD35-150-Sheep!$R$352                                           )&gt;(RD$33-RE$33),(RD$33-RD35-150-Sheep!$R$352                                            )&lt;=0),"Alt1-"   &amp;RD34,""),"")
&amp;IFERROR(IF(AND((RD$33-RD35-150-Sheep!$R$353                                           )&gt;(RD$33-RE$33),(RD$33-RD35-150-Sheep!$R$353                                            )&lt;=0),"Alt2-"   &amp;RD34,""),"")</f>
        <v/>
      </c>
      <c r="RE36" s="274" t="str">
        <f xml:space="preserve">                    IF(AND((RE$33                                  -Sheep!$N$248                               )&gt;(RE$33-RF$33),(RE$33                                  -Sheep!$N$248                                )&lt;=0),"Born","")
&amp;                   IF(AND((RE$33-Sheep!$R$351-Sheep!$N$248                                )&gt;(RE$33-RF$33),(RE$33-Sheep!$R$351-Sheep!$N$248                                )&lt;=0),"WeanStd","")
&amp;                   IF(AND((RE$33-Sheep!$R$352-Sheep!$N$248                                )&gt;(RE$33-RF$33),(RE$33-Sheep!$R$352-Sheep!$N$248                                )&lt;=0),"WeanAlt1","")
&amp;                   IF(AND((RE$33-Sheep!$R$353-Sheep!$N$248                                )&gt;(RE$33-RF$33),(RE$33-Sheep!$R$353-Sheep!$N$248                                )&lt;=0),"WeanAlt2","")
&amp;IFERROR(IF(AND((RE$33-RE35                                                                                     )&gt;(RE$33-RF$33),(RE$33-RE35                                                                                     )&lt;=0),"Join-"    &amp;RE34,""),"")
&amp;IFERROR(IF(AND((RE$33-RE35-INDEX(Sheep!$V$358:$V$365,RE34,1))&gt;(RE$33-RF$33),(RE$33-RE35-INDEX(Sheep!$V$358:$V$365,RE34,1))&lt;=0),"Scan-"  &amp;RE34,""),"")
&amp;IFERROR(IF(AND((RE$33-RE35-150                                                                            )&gt;(RE$33-RF$33),(RE$33-RE35-150                                                                             )&lt;=0),"Birth-" &amp;RE34,""),"")
&amp;IFERROR(IF(AND((RE$33-RE35-150-Sheep!$R$351                                           )&gt;(RE$33-RF$33),(RE$33-RE35-150-Sheep!$R$351                                            )&lt;=0),"Wean-"&amp;RE34,""),"")
&amp;IFERROR(IF(AND((RE$33-RE35-150-Sheep!$R$352                                           )&gt;(RE$33-RF$33),(RE$33-RE35-150-Sheep!$R$352                                            )&lt;=0),"Alt1-"   &amp;RE34,""),"")
&amp;IFERROR(IF(AND((RE$33-RE35-150-Sheep!$R$353                                           )&gt;(RE$33-RF$33),(RE$33-RE35-150-Sheep!$R$353                                            )&lt;=0),"Alt2-"   &amp;RE34,""),"")</f>
        <v/>
      </c>
      <c r="RF36" s="274" t="str">
        <f xml:space="preserve">                    IF(AND((RF$33                                  -Sheep!$N$248                               )&gt;(RF$33-RG$33),(RF$33                                  -Sheep!$N$248                                )&lt;=0),"Born","")
&amp;                   IF(AND((RF$33-Sheep!$R$351-Sheep!$N$248                                )&gt;(RF$33-RG$33),(RF$33-Sheep!$R$351-Sheep!$N$248                                )&lt;=0),"WeanStd","")
&amp;                   IF(AND((RF$33-Sheep!$R$352-Sheep!$N$248                                )&gt;(RF$33-RG$33),(RF$33-Sheep!$R$352-Sheep!$N$248                                )&lt;=0),"WeanAlt1","")
&amp;                   IF(AND((RF$33-Sheep!$R$353-Sheep!$N$248                                )&gt;(RF$33-RG$33),(RF$33-Sheep!$R$353-Sheep!$N$248                                )&lt;=0),"WeanAlt2","")
&amp;IFERROR(IF(AND((RF$33-RF35                                                                                     )&gt;(RF$33-RG$33),(RF$33-RF35                                                                                     )&lt;=0),"Join-"    &amp;RF34,""),"")
&amp;IFERROR(IF(AND((RF$33-RF35-INDEX(Sheep!$V$358:$V$365,RF34,1))&gt;(RF$33-RG$33),(RF$33-RF35-INDEX(Sheep!$V$358:$V$365,RF34,1))&lt;=0),"Scan-"  &amp;RF34,""),"")
&amp;IFERROR(IF(AND((RF$33-RF35-150                                                                            )&gt;(RF$33-RG$33),(RF$33-RF35-150                                                                             )&lt;=0),"Birth-" &amp;RF34,""),"")
&amp;IFERROR(IF(AND((RF$33-RF35-150-Sheep!$R$351                                           )&gt;(RF$33-RG$33),(RF$33-RF35-150-Sheep!$R$351                                            )&lt;=0),"Wean-"&amp;RF34,""),"")
&amp;IFERROR(IF(AND((RF$33-RF35-150-Sheep!$R$352                                           )&gt;(RF$33-RG$33),(RF$33-RF35-150-Sheep!$R$352                                            )&lt;=0),"Alt1-"   &amp;RF34,""),"")
&amp;IFERROR(IF(AND((RF$33-RF35-150-Sheep!$R$353                                           )&gt;(RF$33-RG$33),(RF$33-RF35-150-Sheep!$R$353                                            )&lt;=0),"Alt2-"   &amp;RF34,""),"")</f>
        <v/>
      </c>
      <c r="RG36" s="274" t="str">
        <f xml:space="preserve">                    IF(AND((RG$33                                  -Sheep!$N$248                               )&gt;(RG$33-RH$33),(RG$33                                  -Sheep!$N$248                                )&lt;=0),"Born","")
&amp;                   IF(AND((RG$33-Sheep!$R$351-Sheep!$N$248                                )&gt;(RG$33-RH$33),(RG$33-Sheep!$R$351-Sheep!$N$248                                )&lt;=0),"WeanStd","")
&amp;                   IF(AND((RG$33-Sheep!$R$352-Sheep!$N$248                                )&gt;(RG$33-RH$33),(RG$33-Sheep!$R$352-Sheep!$N$248                                )&lt;=0),"WeanAlt1","")
&amp;                   IF(AND((RG$33-Sheep!$R$353-Sheep!$N$248                                )&gt;(RG$33-RH$33),(RG$33-Sheep!$R$353-Sheep!$N$248                                )&lt;=0),"WeanAlt2","")
&amp;IFERROR(IF(AND((RG$33-RG35                                                                                     )&gt;(RG$33-RH$33),(RG$33-RG35                                                                                     )&lt;=0),"Join-"    &amp;RG34,""),"")
&amp;IFERROR(IF(AND((RG$33-RG35-INDEX(Sheep!$V$358:$V$365,RG34,1))&gt;(RG$33-RH$33),(RG$33-RG35-INDEX(Sheep!$V$358:$V$365,RG34,1))&lt;=0),"Scan-"  &amp;RG34,""),"")
&amp;IFERROR(IF(AND((RG$33-RG35-150                                                                            )&gt;(RG$33-RH$33),(RG$33-RG35-150                                                                             )&lt;=0),"Birth-" &amp;RG34,""),"")
&amp;IFERROR(IF(AND((RG$33-RG35-150-Sheep!$R$351                                           )&gt;(RG$33-RH$33),(RG$33-RG35-150-Sheep!$R$351                                            )&lt;=0),"Wean-"&amp;RG34,""),"")
&amp;IFERROR(IF(AND((RG$33-RG35-150-Sheep!$R$352                                           )&gt;(RG$33-RH$33),(RG$33-RG35-150-Sheep!$R$352                                            )&lt;=0),"Alt1-"   &amp;RG34,""),"")
&amp;IFERROR(IF(AND((RG$33-RG35-150-Sheep!$R$353                                           )&gt;(RG$33-RH$33),(RG$33-RG35-150-Sheep!$R$353                                            )&lt;=0),"Alt2-"   &amp;RG34,""),"")</f>
        <v/>
      </c>
      <c r="RH36" s="274" t="str">
        <f xml:space="preserve">                    IF(AND((RH$33                                  -Sheep!$N$248                               )&gt;(RH$33-RI$33),(RH$33                                  -Sheep!$N$248                                )&lt;=0),"Born","")
&amp;                   IF(AND((RH$33-Sheep!$R$351-Sheep!$N$248                                )&gt;(RH$33-RI$33),(RH$33-Sheep!$R$351-Sheep!$N$248                                )&lt;=0),"WeanStd","")
&amp;                   IF(AND((RH$33-Sheep!$R$352-Sheep!$N$248                                )&gt;(RH$33-RI$33),(RH$33-Sheep!$R$352-Sheep!$N$248                                )&lt;=0),"WeanAlt1","")
&amp;                   IF(AND((RH$33-Sheep!$R$353-Sheep!$N$248                                )&gt;(RH$33-RI$33),(RH$33-Sheep!$R$353-Sheep!$N$248                                )&lt;=0),"WeanAlt2","")
&amp;IFERROR(IF(AND((RH$33-RH35                                                                                     )&gt;(RH$33-RI$33),(RH$33-RH35                                                                                     )&lt;=0),"Join-"    &amp;RH34,""),"")
&amp;IFERROR(IF(AND((RH$33-RH35-INDEX(Sheep!$V$358:$V$365,RH34,1))&gt;(RH$33-RI$33),(RH$33-RH35-INDEX(Sheep!$V$358:$V$365,RH34,1))&lt;=0),"Scan-"  &amp;RH34,""),"")
&amp;IFERROR(IF(AND((RH$33-RH35-150                                                                            )&gt;(RH$33-RI$33),(RH$33-RH35-150                                                                             )&lt;=0),"Birth-" &amp;RH34,""),"")
&amp;IFERROR(IF(AND((RH$33-RH35-150-Sheep!$R$351                                           )&gt;(RH$33-RI$33),(RH$33-RH35-150-Sheep!$R$351                                            )&lt;=0),"Wean-"&amp;RH34,""),"")
&amp;IFERROR(IF(AND((RH$33-RH35-150-Sheep!$R$352                                           )&gt;(RH$33-RI$33),(RH$33-RH35-150-Sheep!$R$352                                            )&lt;=0),"Alt1-"   &amp;RH34,""),"")
&amp;IFERROR(IF(AND((RH$33-RH35-150-Sheep!$R$353                                           )&gt;(RH$33-RI$33),(RH$33-RH35-150-Sheep!$R$353                                            )&lt;=0),"Alt2-"   &amp;RH34,""),"")</f>
        <v/>
      </c>
      <c r="RI36" s="274" t="str">
        <f xml:space="preserve">                    IF(AND((RI$33                                  -Sheep!$N$248                               )&gt;(RI$33-RJ$33),(RI$33                                  -Sheep!$N$248                                )&lt;=0),"Born","")
&amp;                   IF(AND((RI$33-Sheep!$R$351-Sheep!$N$248                                )&gt;(RI$33-RJ$33),(RI$33-Sheep!$R$351-Sheep!$N$248                                )&lt;=0),"WeanStd","")
&amp;                   IF(AND((RI$33-Sheep!$R$352-Sheep!$N$248                                )&gt;(RI$33-RJ$33),(RI$33-Sheep!$R$352-Sheep!$N$248                                )&lt;=0),"WeanAlt1","")
&amp;                   IF(AND((RI$33-Sheep!$R$353-Sheep!$N$248                                )&gt;(RI$33-RJ$33),(RI$33-Sheep!$R$353-Sheep!$N$248                                )&lt;=0),"WeanAlt2","")
&amp;IFERROR(IF(AND((RI$33-RI35                                                                                     )&gt;(RI$33-RJ$33),(RI$33-RI35                                                                                     )&lt;=0),"Join-"    &amp;RI34,""),"")
&amp;IFERROR(IF(AND((RI$33-RI35-INDEX(Sheep!$V$358:$V$365,RI34,1))&gt;(RI$33-RJ$33),(RI$33-RI35-INDEX(Sheep!$V$358:$V$365,RI34,1))&lt;=0),"Scan-"  &amp;RI34,""),"")
&amp;IFERROR(IF(AND((RI$33-RI35-150                                                                            )&gt;(RI$33-RJ$33),(RI$33-RI35-150                                                                             )&lt;=0),"Birth-" &amp;RI34,""),"")
&amp;IFERROR(IF(AND((RI$33-RI35-150-Sheep!$R$351                                           )&gt;(RI$33-RJ$33),(RI$33-RI35-150-Sheep!$R$351                                            )&lt;=0),"Wean-"&amp;RI34,""),"")
&amp;IFERROR(IF(AND((RI$33-RI35-150-Sheep!$R$352                                           )&gt;(RI$33-RJ$33),(RI$33-RI35-150-Sheep!$R$352                                            )&lt;=0),"Alt1-"   &amp;RI34,""),"")
&amp;IFERROR(IF(AND((RI$33-RI35-150-Sheep!$R$353                                           )&gt;(RI$33-RJ$33),(RI$33-RI35-150-Sheep!$R$353                                            )&lt;=0),"Alt2-"   &amp;RI34,""),"")</f>
        <v/>
      </c>
      <c r="RJ36" s="274" t="str">
        <f xml:space="preserve">                    IF(AND((RJ$33                                  -Sheep!$N$248                               )&gt;(RJ$33-RK$33),(RJ$33                                  -Sheep!$N$248                                )&lt;=0),"Born","")
&amp;                   IF(AND((RJ$33-Sheep!$R$351-Sheep!$N$248                                )&gt;(RJ$33-RK$33),(RJ$33-Sheep!$R$351-Sheep!$N$248                                )&lt;=0),"WeanStd","")
&amp;                   IF(AND((RJ$33-Sheep!$R$352-Sheep!$N$248                                )&gt;(RJ$33-RK$33),(RJ$33-Sheep!$R$352-Sheep!$N$248                                )&lt;=0),"WeanAlt1","")
&amp;                   IF(AND((RJ$33-Sheep!$R$353-Sheep!$N$248                                )&gt;(RJ$33-RK$33),(RJ$33-Sheep!$R$353-Sheep!$N$248                                )&lt;=0),"WeanAlt2","")
&amp;IFERROR(IF(AND((RJ$33-RJ35                                                                                     )&gt;(RJ$33-RK$33),(RJ$33-RJ35                                                                                     )&lt;=0),"Join-"    &amp;RJ34,""),"")
&amp;IFERROR(IF(AND((RJ$33-RJ35-INDEX(Sheep!$V$358:$V$365,RJ34,1))&gt;(RJ$33-RK$33),(RJ$33-RJ35-INDEX(Sheep!$V$358:$V$365,RJ34,1))&lt;=0),"Scan-"  &amp;RJ34,""),"")
&amp;IFERROR(IF(AND((RJ$33-RJ35-150                                                                            )&gt;(RJ$33-RK$33),(RJ$33-RJ35-150                                                                             )&lt;=0),"Birth-" &amp;RJ34,""),"")
&amp;IFERROR(IF(AND((RJ$33-RJ35-150-Sheep!$R$351                                           )&gt;(RJ$33-RK$33),(RJ$33-RJ35-150-Sheep!$R$351                                            )&lt;=0),"Wean-"&amp;RJ34,""),"")
&amp;IFERROR(IF(AND((RJ$33-RJ35-150-Sheep!$R$352                                           )&gt;(RJ$33-RK$33),(RJ$33-RJ35-150-Sheep!$R$352                                            )&lt;=0),"Alt1-"   &amp;RJ34,""),"")
&amp;IFERROR(IF(AND((RJ$33-RJ35-150-Sheep!$R$353                                           )&gt;(RJ$33-RK$33),(RJ$33-RJ35-150-Sheep!$R$353                                            )&lt;=0),"Alt2-"   &amp;RJ34,""),"")</f>
        <v/>
      </c>
      <c r="RK36" s="274" t="str">
        <f xml:space="preserve">                    IF(AND((RK$33                                  -Sheep!$N$248                               )&gt;(RK$33-RL$33),(RK$33                                  -Sheep!$N$248                                )&lt;=0),"Born","")
&amp;                   IF(AND((RK$33-Sheep!$R$351-Sheep!$N$248                                )&gt;(RK$33-RL$33),(RK$33-Sheep!$R$351-Sheep!$N$248                                )&lt;=0),"WeanStd","")
&amp;                   IF(AND((RK$33-Sheep!$R$352-Sheep!$N$248                                )&gt;(RK$33-RL$33),(RK$33-Sheep!$R$352-Sheep!$N$248                                )&lt;=0),"WeanAlt1","")
&amp;                   IF(AND((RK$33-Sheep!$R$353-Sheep!$N$248                                )&gt;(RK$33-RL$33),(RK$33-Sheep!$R$353-Sheep!$N$248                                )&lt;=0),"WeanAlt2","")
&amp;IFERROR(IF(AND((RK$33-RK35                                                                                     )&gt;(RK$33-RL$33),(RK$33-RK35                                                                                     )&lt;=0),"Join-"    &amp;RK34,""),"")
&amp;IFERROR(IF(AND((RK$33-RK35-INDEX(Sheep!$V$358:$V$365,RK34,1))&gt;(RK$33-RL$33),(RK$33-RK35-INDEX(Sheep!$V$358:$V$365,RK34,1))&lt;=0),"Scan-"  &amp;RK34,""),"")
&amp;IFERROR(IF(AND((RK$33-RK35-150                                                                            )&gt;(RK$33-RL$33),(RK$33-RK35-150                                                                             )&lt;=0),"Birth-" &amp;RK34,""),"")
&amp;IFERROR(IF(AND((RK$33-RK35-150-Sheep!$R$351                                           )&gt;(RK$33-RL$33),(RK$33-RK35-150-Sheep!$R$351                                            )&lt;=0),"Wean-"&amp;RK34,""),"")
&amp;IFERROR(IF(AND((RK$33-RK35-150-Sheep!$R$352                                           )&gt;(RK$33-RL$33),(RK$33-RK35-150-Sheep!$R$352                                            )&lt;=0),"Alt1-"   &amp;RK34,""),"")
&amp;IFERROR(IF(AND((RK$33-RK35-150-Sheep!$R$353                                           )&gt;(RK$33-RL$33),(RK$33-RK35-150-Sheep!$R$353                                            )&lt;=0),"Alt2-"   &amp;RK34,""),"")</f>
        <v/>
      </c>
      <c r="RL36" s="274" t="str">
        <f xml:space="preserve">                    IF(AND((RL$33                                  -Sheep!$N$248                               )&gt;(RL$33-RM$33),(RL$33                                  -Sheep!$N$248                                )&lt;=0),"Born","")
&amp;                   IF(AND((RL$33-Sheep!$R$351-Sheep!$N$248                                )&gt;(RL$33-RM$33),(RL$33-Sheep!$R$351-Sheep!$N$248                                )&lt;=0),"WeanStd","")
&amp;                   IF(AND((RL$33-Sheep!$R$352-Sheep!$N$248                                )&gt;(RL$33-RM$33),(RL$33-Sheep!$R$352-Sheep!$N$248                                )&lt;=0),"WeanAlt1","")
&amp;                   IF(AND((RL$33-Sheep!$R$353-Sheep!$N$248                                )&gt;(RL$33-RM$33),(RL$33-Sheep!$R$353-Sheep!$N$248                                )&lt;=0),"WeanAlt2","")
&amp;IFERROR(IF(AND((RL$33-RL35                                                                                     )&gt;(RL$33-RM$33),(RL$33-RL35                                                                                     )&lt;=0),"Join-"    &amp;RL34,""),"")
&amp;IFERROR(IF(AND((RL$33-RL35-INDEX(Sheep!$V$358:$V$365,RL34,1))&gt;(RL$33-RM$33),(RL$33-RL35-INDEX(Sheep!$V$358:$V$365,RL34,1))&lt;=0),"Scan-"  &amp;RL34,""),"")
&amp;IFERROR(IF(AND((RL$33-RL35-150                                                                            )&gt;(RL$33-RM$33),(RL$33-RL35-150                                                                             )&lt;=0),"Birth-" &amp;RL34,""),"")
&amp;IFERROR(IF(AND((RL$33-RL35-150-Sheep!$R$351                                           )&gt;(RL$33-RM$33),(RL$33-RL35-150-Sheep!$R$351                                            )&lt;=0),"Wean-"&amp;RL34,""),"")
&amp;IFERROR(IF(AND((RL$33-RL35-150-Sheep!$R$352                                           )&gt;(RL$33-RM$33),(RL$33-RL35-150-Sheep!$R$352                                            )&lt;=0),"Alt1-"   &amp;RL34,""),"")
&amp;IFERROR(IF(AND((RL$33-RL35-150-Sheep!$R$353                                           )&gt;(RL$33-RM$33),(RL$33-RL35-150-Sheep!$R$353                                            )&lt;=0),"Alt2-"   &amp;RL34,""),"")</f>
        <v/>
      </c>
      <c r="RM36" s="274" t="str">
        <f xml:space="preserve">                    IF(AND((RM$33                                  -Sheep!$N$248                               )&gt;(RM$33-RN$33),(RM$33                                  -Sheep!$N$248                                )&lt;=0),"Born","")
&amp;                   IF(AND((RM$33-Sheep!$R$351-Sheep!$N$248                                )&gt;(RM$33-RN$33),(RM$33-Sheep!$R$351-Sheep!$N$248                                )&lt;=0),"WeanStd","")
&amp;                   IF(AND((RM$33-Sheep!$R$352-Sheep!$N$248                                )&gt;(RM$33-RN$33),(RM$33-Sheep!$R$352-Sheep!$N$248                                )&lt;=0),"WeanAlt1","")
&amp;                   IF(AND((RM$33-Sheep!$R$353-Sheep!$N$248                                )&gt;(RM$33-RN$33),(RM$33-Sheep!$R$353-Sheep!$N$248                                )&lt;=0),"WeanAlt2","")
&amp;IFERROR(IF(AND((RM$33-RM35                                                                                     )&gt;(RM$33-RN$33),(RM$33-RM35                                                                                     )&lt;=0),"Join-"    &amp;RM34,""),"")
&amp;IFERROR(IF(AND((RM$33-RM35-INDEX(Sheep!$V$358:$V$365,RM34,1))&gt;(RM$33-RN$33),(RM$33-RM35-INDEX(Sheep!$V$358:$V$365,RM34,1))&lt;=0),"Scan-"  &amp;RM34,""),"")
&amp;IFERROR(IF(AND((RM$33-RM35-150                                                                            )&gt;(RM$33-RN$33),(RM$33-RM35-150                                                                             )&lt;=0),"Birth-" &amp;RM34,""),"")
&amp;IFERROR(IF(AND((RM$33-RM35-150-Sheep!$R$351                                           )&gt;(RM$33-RN$33),(RM$33-RM35-150-Sheep!$R$351                                            )&lt;=0),"Wean-"&amp;RM34,""),"")
&amp;IFERROR(IF(AND((RM$33-RM35-150-Sheep!$R$352                                           )&gt;(RM$33-RN$33),(RM$33-RM35-150-Sheep!$R$352                                            )&lt;=0),"Alt1-"   &amp;RM34,""),"")
&amp;IFERROR(IF(AND((RM$33-RM35-150-Sheep!$R$353                                           )&gt;(RM$33-RN$33),(RM$33-RM35-150-Sheep!$R$353                                            )&lt;=0),"Alt2-"   &amp;RM34,""),"")</f>
        <v/>
      </c>
      <c r="RN36" s="274" t="str">
        <f xml:space="preserve">                    IF(AND((RN$33                                  -Sheep!$N$248                               )&gt;(RN$33-RO$33),(RN$33                                  -Sheep!$N$248                                )&lt;=0),"Born","")
&amp;                   IF(AND((RN$33-Sheep!$R$351-Sheep!$N$248                                )&gt;(RN$33-RO$33),(RN$33-Sheep!$R$351-Sheep!$N$248                                )&lt;=0),"WeanStd","")
&amp;                   IF(AND((RN$33-Sheep!$R$352-Sheep!$N$248                                )&gt;(RN$33-RO$33),(RN$33-Sheep!$R$352-Sheep!$N$248                                )&lt;=0),"WeanAlt1","")
&amp;                   IF(AND((RN$33-Sheep!$R$353-Sheep!$N$248                                )&gt;(RN$33-RO$33),(RN$33-Sheep!$R$353-Sheep!$N$248                                )&lt;=0),"WeanAlt2","")
&amp;IFERROR(IF(AND((RN$33-RN35                                                                                     )&gt;(RN$33-RO$33),(RN$33-RN35                                                                                     )&lt;=0),"Join-"    &amp;RN34,""),"")
&amp;IFERROR(IF(AND((RN$33-RN35-INDEX(Sheep!$V$358:$V$365,RN34,1))&gt;(RN$33-RO$33),(RN$33-RN35-INDEX(Sheep!$V$358:$V$365,RN34,1))&lt;=0),"Scan-"  &amp;RN34,""),"")
&amp;IFERROR(IF(AND((RN$33-RN35-150                                                                            )&gt;(RN$33-RO$33),(RN$33-RN35-150                                                                             )&lt;=0),"Birth-" &amp;RN34,""),"")
&amp;IFERROR(IF(AND((RN$33-RN35-150-Sheep!$R$351                                           )&gt;(RN$33-RO$33),(RN$33-RN35-150-Sheep!$R$351                                            )&lt;=0),"Wean-"&amp;RN34,""),"")
&amp;IFERROR(IF(AND((RN$33-RN35-150-Sheep!$R$352                                           )&gt;(RN$33-RO$33),(RN$33-RN35-150-Sheep!$R$352                                            )&lt;=0),"Alt1-"   &amp;RN34,""),"")
&amp;IFERROR(IF(AND((RN$33-RN35-150-Sheep!$R$353                                           )&gt;(RN$33-RO$33),(RN$33-RN35-150-Sheep!$R$353                                            )&lt;=0),"Alt2-"   &amp;RN34,""),"")</f>
        <v/>
      </c>
      <c r="RO36" s="274" t="str">
        <f xml:space="preserve">                    IF(AND((RO$33                                  -Sheep!$N$248                               )&gt;(RO$33-RP$33),(RO$33                                  -Sheep!$N$248                                )&lt;=0),"Born","")
&amp;                   IF(AND((RO$33-Sheep!$R$351-Sheep!$N$248                                )&gt;(RO$33-RP$33),(RO$33-Sheep!$R$351-Sheep!$N$248                                )&lt;=0),"WeanStd","")
&amp;                   IF(AND((RO$33-Sheep!$R$352-Sheep!$N$248                                )&gt;(RO$33-RP$33),(RO$33-Sheep!$R$352-Sheep!$N$248                                )&lt;=0),"WeanAlt1","")
&amp;                   IF(AND((RO$33-Sheep!$R$353-Sheep!$N$248                                )&gt;(RO$33-RP$33),(RO$33-Sheep!$R$353-Sheep!$N$248                                )&lt;=0),"WeanAlt2","")
&amp;IFERROR(IF(AND((RO$33-RO35                                                                                     )&gt;(RO$33-RP$33),(RO$33-RO35                                                                                     )&lt;=0),"Join-"    &amp;RO34,""),"")
&amp;IFERROR(IF(AND((RO$33-RO35-INDEX(Sheep!$V$358:$V$365,RO34,1))&gt;(RO$33-RP$33),(RO$33-RO35-INDEX(Sheep!$V$358:$V$365,RO34,1))&lt;=0),"Scan-"  &amp;RO34,""),"")
&amp;IFERROR(IF(AND((RO$33-RO35-150                                                                            )&gt;(RO$33-RP$33),(RO$33-RO35-150                                                                             )&lt;=0),"Birth-" &amp;RO34,""),"")
&amp;IFERROR(IF(AND((RO$33-RO35-150-Sheep!$R$351                                           )&gt;(RO$33-RP$33),(RO$33-RO35-150-Sheep!$R$351                                            )&lt;=0),"Wean-"&amp;RO34,""),"")
&amp;IFERROR(IF(AND((RO$33-RO35-150-Sheep!$R$352                                           )&gt;(RO$33-RP$33),(RO$33-RO35-150-Sheep!$R$352                                            )&lt;=0),"Alt1-"   &amp;RO34,""),"")
&amp;IFERROR(IF(AND((RO$33-RO35-150-Sheep!$R$353                                           )&gt;(RO$33-RP$33),(RO$33-RO35-150-Sheep!$R$353                                            )&lt;=0),"Alt2-"   &amp;RO34,""),"")</f>
        <v/>
      </c>
      <c r="RP36" s="274" t="str">
        <f xml:space="preserve">                    IF(AND((RP$33                                  -Sheep!$N$248                               )&gt;(RP$33-RQ$33),(RP$33                                  -Sheep!$N$248                                )&lt;=0),"Born","")
&amp;                   IF(AND((RP$33-Sheep!$R$351-Sheep!$N$248                                )&gt;(RP$33-RQ$33),(RP$33-Sheep!$R$351-Sheep!$N$248                                )&lt;=0),"WeanStd","")
&amp;                   IF(AND((RP$33-Sheep!$R$352-Sheep!$N$248                                )&gt;(RP$33-RQ$33),(RP$33-Sheep!$R$352-Sheep!$N$248                                )&lt;=0),"WeanAlt1","")
&amp;                   IF(AND((RP$33-Sheep!$R$353-Sheep!$N$248                                )&gt;(RP$33-RQ$33),(RP$33-Sheep!$R$353-Sheep!$N$248                                )&lt;=0),"WeanAlt2","")
&amp;IFERROR(IF(AND((RP$33-RP35                                                                                     )&gt;(RP$33-RQ$33),(RP$33-RP35                                                                                     )&lt;=0),"Join-"    &amp;RP34,""),"")
&amp;IFERROR(IF(AND((RP$33-RP35-INDEX(Sheep!$V$358:$V$365,RP34,1))&gt;(RP$33-RQ$33),(RP$33-RP35-INDEX(Sheep!$V$358:$V$365,RP34,1))&lt;=0),"Scan-"  &amp;RP34,""),"")
&amp;IFERROR(IF(AND((RP$33-RP35-150                                                                            )&gt;(RP$33-RQ$33),(RP$33-RP35-150                                                                             )&lt;=0),"Birth-" &amp;RP34,""),"")
&amp;IFERROR(IF(AND((RP$33-RP35-150-Sheep!$R$351                                           )&gt;(RP$33-RQ$33),(RP$33-RP35-150-Sheep!$R$351                                            )&lt;=0),"Wean-"&amp;RP34,""),"")
&amp;IFERROR(IF(AND((RP$33-RP35-150-Sheep!$R$352                                           )&gt;(RP$33-RQ$33),(RP$33-RP35-150-Sheep!$R$352                                            )&lt;=0),"Alt1-"   &amp;RP34,""),"")
&amp;IFERROR(IF(AND((RP$33-RP35-150-Sheep!$R$353                                           )&gt;(RP$33-RQ$33),(RP$33-RP35-150-Sheep!$R$353                                            )&lt;=0),"Alt2-"   &amp;RP34,""),"")</f>
        <v/>
      </c>
      <c r="RQ36" s="274" t="str">
        <f xml:space="preserve">                    IF(AND((RQ$33                                  -Sheep!$N$248                               )&gt;(RQ$33-RR$33),(RQ$33                                  -Sheep!$N$248                                )&lt;=0),"Born","")
&amp;                   IF(AND((RQ$33-Sheep!$R$351-Sheep!$N$248                                )&gt;(RQ$33-RR$33),(RQ$33-Sheep!$R$351-Sheep!$N$248                                )&lt;=0),"WeanStd","")
&amp;                   IF(AND((RQ$33-Sheep!$R$352-Sheep!$N$248                                )&gt;(RQ$33-RR$33),(RQ$33-Sheep!$R$352-Sheep!$N$248                                )&lt;=0),"WeanAlt1","")
&amp;                   IF(AND((RQ$33-Sheep!$R$353-Sheep!$N$248                                )&gt;(RQ$33-RR$33),(RQ$33-Sheep!$R$353-Sheep!$N$248                                )&lt;=0),"WeanAlt2","")
&amp;IFERROR(IF(AND((RQ$33-RQ35                                                                                     )&gt;(RQ$33-RR$33),(RQ$33-RQ35                                                                                     )&lt;=0),"Join-"    &amp;RQ34,""),"")
&amp;IFERROR(IF(AND((RQ$33-RQ35-INDEX(Sheep!$V$358:$V$365,RQ34,1))&gt;(RQ$33-RR$33),(RQ$33-RQ35-INDEX(Sheep!$V$358:$V$365,RQ34,1))&lt;=0),"Scan-"  &amp;RQ34,""),"")
&amp;IFERROR(IF(AND((RQ$33-RQ35-150                                                                            )&gt;(RQ$33-RR$33),(RQ$33-RQ35-150                                                                             )&lt;=0),"Birth-" &amp;RQ34,""),"")
&amp;IFERROR(IF(AND((RQ$33-RQ35-150-Sheep!$R$351                                           )&gt;(RQ$33-RR$33),(RQ$33-RQ35-150-Sheep!$R$351                                            )&lt;=0),"Wean-"&amp;RQ34,""),"")
&amp;IFERROR(IF(AND((RQ$33-RQ35-150-Sheep!$R$352                                           )&gt;(RQ$33-RR$33),(RQ$33-RQ35-150-Sheep!$R$352                                            )&lt;=0),"Alt1-"   &amp;RQ34,""),"")
&amp;IFERROR(IF(AND((RQ$33-RQ35-150-Sheep!$R$353                                           )&gt;(RQ$33-RR$33),(RQ$33-RQ35-150-Sheep!$R$353                                            )&lt;=0),"Alt2-"   &amp;RQ34,""),"")</f>
        <v/>
      </c>
      <c r="RR36" s="274" t="str">
        <f xml:space="preserve">                    IF(AND((RR$33                                  -Sheep!$N$248                               )&gt;(RR$33-RS$33),(RR$33                                  -Sheep!$N$248                                )&lt;=0),"Born","")
&amp;                   IF(AND((RR$33-Sheep!$R$351-Sheep!$N$248                                )&gt;(RR$33-RS$33),(RR$33-Sheep!$R$351-Sheep!$N$248                                )&lt;=0),"WeanStd","")
&amp;                   IF(AND((RR$33-Sheep!$R$352-Sheep!$N$248                                )&gt;(RR$33-RS$33),(RR$33-Sheep!$R$352-Sheep!$N$248                                )&lt;=0),"WeanAlt1","")
&amp;                   IF(AND((RR$33-Sheep!$R$353-Sheep!$N$248                                )&gt;(RR$33-RS$33),(RR$33-Sheep!$R$353-Sheep!$N$248                                )&lt;=0),"WeanAlt2","")
&amp;IFERROR(IF(AND((RR$33-RR35                                                                                     )&gt;(RR$33-RS$33),(RR$33-RR35                                                                                     )&lt;=0),"Join-"    &amp;RR34,""),"")
&amp;IFERROR(IF(AND((RR$33-RR35-INDEX(Sheep!$V$358:$V$365,RR34,1))&gt;(RR$33-RS$33),(RR$33-RR35-INDEX(Sheep!$V$358:$V$365,RR34,1))&lt;=0),"Scan-"  &amp;RR34,""),"")
&amp;IFERROR(IF(AND((RR$33-RR35-150                                                                            )&gt;(RR$33-RS$33),(RR$33-RR35-150                                                                             )&lt;=0),"Birth-" &amp;RR34,""),"")
&amp;IFERROR(IF(AND((RR$33-RR35-150-Sheep!$R$351                                           )&gt;(RR$33-RS$33),(RR$33-RR35-150-Sheep!$R$351                                            )&lt;=0),"Wean-"&amp;RR34,""),"")
&amp;IFERROR(IF(AND((RR$33-RR35-150-Sheep!$R$352                                           )&gt;(RR$33-RS$33),(RR$33-RR35-150-Sheep!$R$352                                            )&lt;=0),"Alt1-"   &amp;RR34,""),"")
&amp;IFERROR(IF(AND((RR$33-RR35-150-Sheep!$R$353                                           )&gt;(RR$33-RS$33),(RR$33-RR35-150-Sheep!$R$353                                            )&lt;=0),"Alt2-"   &amp;RR34,""),"")</f>
        <v/>
      </c>
      <c r="RS36" s="274" t="str">
        <f xml:space="preserve">                    IF(AND((RS$33                                  -Sheep!$N$248                               )&gt;(RS$33-RT$33),(RS$33                                  -Sheep!$N$248                                )&lt;=0),"Born","")
&amp;                   IF(AND((RS$33-Sheep!$R$351-Sheep!$N$248                                )&gt;(RS$33-RT$33),(RS$33-Sheep!$R$351-Sheep!$N$248                                )&lt;=0),"WeanStd","")
&amp;                   IF(AND((RS$33-Sheep!$R$352-Sheep!$N$248                                )&gt;(RS$33-RT$33),(RS$33-Sheep!$R$352-Sheep!$N$248                                )&lt;=0),"WeanAlt1","")
&amp;                   IF(AND((RS$33-Sheep!$R$353-Sheep!$N$248                                )&gt;(RS$33-RT$33),(RS$33-Sheep!$R$353-Sheep!$N$248                                )&lt;=0),"WeanAlt2","")
&amp;IFERROR(IF(AND((RS$33-RS35                                                                                     )&gt;(RS$33-RT$33),(RS$33-RS35                                                                                     )&lt;=0),"Join-"    &amp;RS34,""),"")
&amp;IFERROR(IF(AND((RS$33-RS35-INDEX(Sheep!$V$358:$V$365,RS34,1))&gt;(RS$33-RT$33),(RS$33-RS35-INDEX(Sheep!$V$358:$V$365,RS34,1))&lt;=0),"Scan-"  &amp;RS34,""),"")
&amp;IFERROR(IF(AND((RS$33-RS35-150                                                                            )&gt;(RS$33-RT$33),(RS$33-RS35-150                                                                             )&lt;=0),"Birth-" &amp;RS34,""),"")
&amp;IFERROR(IF(AND((RS$33-RS35-150-Sheep!$R$351                                           )&gt;(RS$33-RT$33),(RS$33-RS35-150-Sheep!$R$351                                            )&lt;=0),"Wean-"&amp;RS34,""),"")
&amp;IFERROR(IF(AND((RS$33-RS35-150-Sheep!$R$352                                           )&gt;(RS$33-RT$33),(RS$33-RS35-150-Sheep!$R$352                                            )&lt;=0),"Alt1-"   &amp;RS34,""),"")
&amp;IFERROR(IF(AND((RS$33-RS35-150-Sheep!$R$353                                           )&gt;(RS$33-RT$33),(RS$33-RS35-150-Sheep!$R$353                                            )&lt;=0),"Alt2-"   &amp;RS34,""),"")</f>
        <v/>
      </c>
      <c r="RT36" s="274" t="str">
        <f xml:space="preserve">                    IF(AND((RT$33                                  -Sheep!$N$248                               )&gt;(RT$33-RU$33),(RT$33                                  -Sheep!$N$248                                )&lt;=0),"Born","")
&amp;                   IF(AND((RT$33-Sheep!$R$351-Sheep!$N$248                                )&gt;(RT$33-RU$33),(RT$33-Sheep!$R$351-Sheep!$N$248                                )&lt;=0),"WeanStd","")
&amp;                   IF(AND((RT$33-Sheep!$R$352-Sheep!$N$248                                )&gt;(RT$33-RU$33),(RT$33-Sheep!$R$352-Sheep!$N$248                                )&lt;=0),"WeanAlt1","")
&amp;                   IF(AND((RT$33-Sheep!$R$353-Sheep!$N$248                                )&gt;(RT$33-RU$33),(RT$33-Sheep!$R$353-Sheep!$N$248                                )&lt;=0),"WeanAlt2","")
&amp;IFERROR(IF(AND((RT$33-RT35                                                                                     )&gt;(RT$33-RU$33),(RT$33-RT35                                                                                     )&lt;=0),"Join-"    &amp;RT34,""),"")
&amp;IFERROR(IF(AND((RT$33-RT35-INDEX(Sheep!$V$358:$V$365,RT34,1))&gt;(RT$33-RU$33),(RT$33-RT35-INDEX(Sheep!$V$358:$V$365,RT34,1))&lt;=0),"Scan-"  &amp;RT34,""),"")
&amp;IFERROR(IF(AND((RT$33-RT35-150                                                                            )&gt;(RT$33-RU$33),(RT$33-RT35-150                                                                             )&lt;=0),"Birth-" &amp;RT34,""),"")
&amp;IFERROR(IF(AND((RT$33-RT35-150-Sheep!$R$351                                           )&gt;(RT$33-RU$33),(RT$33-RT35-150-Sheep!$R$351                                            )&lt;=0),"Wean-"&amp;RT34,""),"")
&amp;IFERROR(IF(AND((RT$33-RT35-150-Sheep!$R$352                                           )&gt;(RT$33-RU$33),(RT$33-RT35-150-Sheep!$R$352                                            )&lt;=0),"Alt1-"   &amp;RT34,""),"")
&amp;IFERROR(IF(AND((RT$33-RT35-150-Sheep!$R$353                                           )&gt;(RT$33-RU$33),(RT$33-RT35-150-Sheep!$R$353                                            )&lt;=0),"Alt2-"   &amp;RT34,""),"")</f>
        <v/>
      </c>
      <c r="RU36" s="274" t="str">
        <f xml:space="preserve">                    IF(AND((RU$33                                  -Sheep!$N$248                               )&gt;(RU$33-RV$33),(RU$33                                  -Sheep!$N$248                                )&lt;=0),"Born","")
&amp;                   IF(AND((RU$33-Sheep!$R$351-Sheep!$N$248                                )&gt;(RU$33-RV$33),(RU$33-Sheep!$R$351-Sheep!$N$248                                )&lt;=0),"WeanStd","")
&amp;                   IF(AND((RU$33-Sheep!$R$352-Sheep!$N$248                                )&gt;(RU$33-RV$33),(RU$33-Sheep!$R$352-Sheep!$N$248                                )&lt;=0),"WeanAlt1","")
&amp;                   IF(AND((RU$33-Sheep!$R$353-Sheep!$N$248                                )&gt;(RU$33-RV$33),(RU$33-Sheep!$R$353-Sheep!$N$248                                )&lt;=0),"WeanAlt2","")
&amp;IFERROR(IF(AND((RU$33-RU35                                                                                     )&gt;(RU$33-RV$33),(RU$33-RU35                                                                                     )&lt;=0),"Join-"    &amp;RU34,""),"")
&amp;IFERROR(IF(AND((RU$33-RU35-INDEX(Sheep!$V$358:$V$365,RU34,1))&gt;(RU$33-RV$33),(RU$33-RU35-INDEX(Sheep!$V$358:$V$365,RU34,1))&lt;=0),"Scan-"  &amp;RU34,""),"")
&amp;IFERROR(IF(AND((RU$33-RU35-150                                                                            )&gt;(RU$33-RV$33),(RU$33-RU35-150                                                                             )&lt;=0),"Birth-" &amp;RU34,""),"")
&amp;IFERROR(IF(AND((RU$33-RU35-150-Sheep!$R$351                                           )&gt;(RU$33-RV$33),(RU$33-RU35-150-Sheep!$R$351                                            )&lt;=0),"Wean-"&amp;RU34,""),"")
&amp;IFERROR(IF(AND((RU$33-RU35-150-Sheep!$R$352                                           )&gt;(RU$33-RV$33),(RU$33-RU35-150-Sheep!$R$352                                            )&lt;=0),"Alt1-"   &amp;RU34,""),"")
&amp;IFERROR(IF(AND((RU$33-RU35-150-Sheep!$R$353                                           )&gt;(RU$33-RV$33),(RU$33-RU35-150-Sheep!$R$353                                            )&lt;=0),"Alt2-"   &amp;RU34,""),"")</f>
        <v/>
      </c>
      <c r="RV36" s="274" t="str">
        <f xml:space="preserve">                    IF(AND((RV$33                                  -Sheep!$N$248                               )&gt;(RV$33-RW$33),(RV$33                                  -Sheep!$N$248                                )&lt;=0),"Born","")
&amp;                   IF(AND((RV$33-Sheep!$R$351-Sheep!$N$248                                )&gt;(RV$33-RW$33),(RV$33-Sheep!$R$351-Sheep!$N$248                                )&lt;=0),"WeanStd","")
&amp;                   IF(AND((RV$33-Sheep!$R$352-Sheep!$N$248                                )&gt;(RV$33-RW$33),(RV$33-Sheep!$R$352-Sheep!$N$248                                )&lt;=0),"WeanAlt1","")
&amp;                   IF(AND((RV$33-Sheep!$R$353-Sheep!$N$248                                )&gt;(RV$33-RW$33),(RV$33-Sheep!$R$353-Sheep!$N$248                                )&lt;=0),"WeanAlt2","")
&amp;IFERROR(IF(AND((RV$33-RV35                                                                                     )&gt;(RV$33-RW$33),(RV$33-RV35                                                                                     )&lt;=0),"Join-"    &amp;RV34,""),"")
&amp;IFERROR(IF(AND((RV$33-RV35-INDEX(Sheep!$V$358:$V$365,RV34,1))&gt;(RV$33-RW$33),(RV$33-RV35-INDEX(Sheep!$V$358:$V$365,RV34,1))&lt;=0),"Scan-"  &amp;RV34,""),"")
&amp;IFERROR(IF(AND((RV$33-RV35-150                                                                            )&gt;(RV$33-RW$33),(RV$33-RV35-150                                                                             )&lt;=0),"Birth-" &amp;RV34,""),"")
&amp;IFERROR(IF(AND((RV$33-RV35-150-Sheep!$R$351                                           )&gt;(RV$33-RW$33),(RV$33-RV35-150-Sheep!$R$351                                            )&lt;=0),"Wean-"&amp;RV34,""),"")
&amp;IFERROR(IF(AND((RV$33-RV35-150-Sheep!$R$352                                           )&gt;(RV$33-RW$33),(RV$33-RV35-150-Sheep!$R$352                                            )&lt;=0),"Alt1-"   &amp;RV34,""),"")
&amp;IFERROR(IF(AND((RV$33-RV35-150-Sheep!$R$353                                           )&gt;(RV$33-RW$33),(RV$33-RV35-150-Sheep!$R$353                                            )&lt;=0),"Alt2-"   &amp;RV34,""),"")</f>
        <v/>
      </c>
      <c r="RW36" s="274" t="str">
        <f xml:space="preserve">                    IF(AND((RW$33                                  -Sheep!$N$248                               )&gt;(RW$33-RX$33),(RW$33                                  -Sheep!$N$248                                )&lt;=0),"Born","")
&amp;                   IF(AND((RW$33-Sheep!$R$351-Sheep!$N$248                                )&gt;(RW$33-RX$33),(RW$33-Sheep!$R$351-Sheep!$N$248                                )&lt;=0),"WeanStd","")
&amp;                   IF(AND((RW$33-Sheep!$R$352-Sheep!$N$248                                )&gt;(RW$33-RX$33),(RW$33-Sheep!$R$352-Sheep!$N$248                                )&lt;=0),"WeanAlt1","")
&amp;                   IF(AND((RW$33-Sheep!$R$353-Sheep!$N$248                                )&gt;(RW$33-RX$33),(RW$33-Sheep!$R$353-Sheep!$N$248                                )&lt;=0),"WeanAlt2","")
&amp;IFERROR(IF(AND((RW$33-RW35                                                                                     )&gt;(RW$33-RX$33),(RW$33-RW35                                                                                     )&lt;=0),"Join-"    &amp;RW34,""),"")
&amp;IFERROR(IF(AND((RW$33-RW35-INDEX(Sheep!$V$358:$V$365,RW34,1))&gt;(RW$33-RX$33),(RW$33-RW35-INDEX(Sheep!$V$358:$V$365,RW34,1))&lt;=0),"Scan-"  &amp;RW34,""),"")
&amp;IFERROR(IF(AND((RW$33-RW35-150                                                                            )&gt;(RW$33-RX$33),(RW$33-RW35-150                                                                             )&lt;=0),"Birth-" &amp;RW34,""),"")
&amp;IFERROR(IF(AND((RW$33-RW35-150-Sheep!$R$351                                           )&gt;(RW$33-RX$33),(RW$33-RW35-150-Sheep!$R$351                                            )&lt;=0),"Wean-"&amp;RW34,""),"")
&amp;IFERROR(IF(AND((RW$33-RW35-150-Sheep!$R$352                                           )&gt;(RW$33-RX$33),(RW$33-RW35-150-Sheep!$R$352                                            )&lt;=0),"Alt1-"   &amp;RW34,""),"")
&amp;IFERROR(IF(AND((RW$33-RW35-150-Sheep!$R$353                                           )&gt;(RW$33-RX$33),(RW$33-RW35-150-Sheep!$R$353                                            )&lt;=0),"Alt2-"   &amp;RW34,""),"")</f>
        <v/>
      </c>
      <c r="RX36" s="274" t="str">
        <f xml:space="preserve">                    IF(AND((RX$33                                  -Sheep!$N$248                               )&gt;(RX$33-RY$33),(RX$33                                  -Sheep!$N$248                                )&lt;=0),"Born","")
&amp;                   IF(AND((RX$33-Sheep!$R$351-Sheep!$N$248                                )&gt;(RX$33-RY$33),(RX$33-Sheep!$R$351-Sheep!$N$248                                )&lt;=0),"WeanStd","")
&amp;                   IF(AND((RX$33-Sheep!$R$352-Sheep!$N$248                                )&gt;(RX$33-RY$33),(RX$33-Sheep!$R$352-Sheep!$N$248                                )&lt;=0),"WeanAlt1","")
&amp;                   IF(AND((RX$33-Sheep!$R$353-Sheep!$N$248                                )&gt;(RX$33-RY$33),(RX$33-Sheep!$R$353-Sheep!$N$248                                )&lt;=0),"WeanAlt2","")
&amp;IFERROR(IF(AND((RX$33-RX35                                                                                     )&gt;(RX$33-RY$33),(RX$33-RX35                                                                                     )&lt;=0),"Join-"    &amp;RX34,""),"")
&amp;IFERROR(IF(AND((RX$33-RX35-INDEX(Sheep!$V$358:$V$365,RX34,1))&gt;(RX$33-RY$33),(RX$33-RX35-INDEX(Sheep!$V$358:$V$365,RX34,1))&lt;=0),"Scan-"  &amp;RX34,""),"")
&amp;IFERROR(IF(AND((RX$33-RX35-150                                                                            )&gt;(RX$33-RY$33),(RX$33-RX35-150                                                                             )&lt;=0),"Birth-" &amp;RX34,""),"")
&amp;IFERROR(IF(AND((RX$33-RX35-150-Sheep!$R$351                                           )&gt;(RX$33-RY$33),(RX$33-RX35-150-Sheep!$R$351                                            )&lt;=0),"Wean-"&amp;RX34,""),"")
&amp;IFERROR(IF(AND((RX$33-RX35-150-Sheep!$R$352                                           )&gt;(RX$33-RY$33),(RX$33-RX35-150-Sheep!$R$352                                            )&lt;=0),"Alt1-"   &amp;RX34,""),"")
&amp;IFERROR(IF(AND((RX$33-RX35-150-Sheep!$R$353                                           )&gt;(RX$33-RY$33),(RX$33-RX35-150-Sheep!$R$353                                            )&lt;=0),"Alt2-"   &amp;RX34,""),"")</f>
        <v/>
      </c>
      <c r="RY36" s="274" t="str">
        <f xml:space="preserve">                    IF(AND((RY$33                                  -Sheep!$N$248                               )&gt;(RY$33-RZ$33),(RY$33                                  -Sheep!$N$248                                )&lt;=0),"Born","")
&amp;                   IF(AND((RY$33-Sheep!$R$351-Sheep!$N$248                                )&gt;(RY$33-RZ$33),(RY$33-Sheep!$R$351-Sheep!$N$248                                )&lt;=0),"WeanStd","")
&amp;                   IF(AND((RY$33-Sheep!$R$352-Sheep!$N$248                                )&gt;(RY$33-RZ$33),(RY$33-Sheep!$R$352-Sheep!$N$248                                )&lt;=0),"WeanAlt1","")
&amp;                   IF(AND((RY$33-Sheep!$R$353-Sheep!$N$248                                )&gt;(RY$33-RZ$33),(RY$33-Sheep!$R$353-Sheep!$N$248                                )&lt;=0),"WeanAlt2","")
&amp;IFERROR(IF(AND((RY$33-RY35                                                                                     )&gt;(RY$33-RZ$33),(RY$33-RY35                                                                                     )&lt;=0),"Join-"    &amp;RY34,""),"")
&amp;IFERROR(IF(AND((RY$33-RY35-INDEX(Sheep!$V$358:$V$365,RY34,1))&gt;(RY$33-RZ$33),(RY$33-RY35-INDEX(Sheep!$V$358:$V$365,RY34,1))&lt;=0),"Scan-"  &amp;RY34,""),"")
&amp;IFERROR(IF(AND((RY$33-RY35-150                                                                            )&gt;(RY$33-RZ$33),(RY$33-RY35-150                                                                             )&lt;=0),"Birth-" &amp;RY34,""),"")
&amp;IFERROR(IF(AND((RY$33-RY35-150-Sheep!$R$351                                           )&gt;(RY$33-RZ$33),(RY$33-RY35-150-Sheep!$R$351                                            )&lt;=0),"Wean-"&amp;RY34,""),"")
&amp;IFERROR(IF(AND((RY$33-RY35-150-Sheep!$R$352                                           )&gt;(RY$33-RZ$33),(RY$33-RY35-150-Sheep!$R$352                                            )&lt;=0),"Alt1-"   &amp;RY34,""),"")
&amp;IFERROR(IF(AND((RY$33-RY35-150-Sheep!$R$353                                           )&gt;(RY$33-RZ$33),(RY$33-RY35-150-Sheep!$R$353                                            )&lt;=0),"Alt2-"   &amp;RY34,""),"")</f>
        <v/>
      </c>
      <c r="RZ36" s="274" t="str">
        <f xml:space="preserve">                    IF(AND((RZ$33                                  -Sheep!$N$248                               )&gt;(RZ$33-SA$33),(RZ$33                                  -Sheep!$N$248                                )&lt;=0),"Born","")
&amp;                   IF(AND((RZ$33-Sheep!$R$351-Sheep!$N$248                                )&gt;(RZ$33-SA$33),(RZ$33-Sheep!$R$351-Sheep!$N$248                                )&lt;=0),"WeanStd","")
&amp;                   IF(AND((RZ$33-Sheep!$R$352-Sheep!$N$248                                )&gt;(RZ$33-SA$33),(RZ$33-Sheep!$R$352-Sheep!$N$248                                )&lt;=0),"WeanAlt1","")
&amp;                   IF(AND((RZ$33-Sheep!$R$353-Sheep!$N$248                                )&gt;(RZ$33-SA$33),(RZ$33-Sheep!$R$353-Sheep!$N$248                                )&lt;=0),"WeanAlt2","")
&amp;IFERROR(IF(AND((RZ$33-RZ35                                                                                     )&gt;(RZ$33-SA$33),(RZ$33-RZ35                                                                                     )&lt;=0),"Join-"    &amp;RZ34,""),"")
&amp;IFERROR(IF(AND((RZ$33-RZ35-INDEX(Sheep!$V$358:$V$365,RZ34,1))&gt;(RZ$33-SA$33),(RZ$33-RZ35-INDEX(Sheep!$V$358:$V$365,RZ34,1))&lt;=0),"Scan-"  &amp;RZ34,""),"")
&amp;IFERROR(IF(AND((RZ$33-RZ35-150                                                                            )&gt;(RZ$33-SA$33),(RZ$33-RZ35-150                                                                             )&lt;=0),"Birth-" &amp;RZ34,""),"")
&amp;IFERROR(IF(AND((RZ$33-RZ35-150-Sheep!$R$351                                           )&gt;(RZ$33-SA$33),(RZ$33-RZ35-150-Sheep!$R$351                                            )&lt;=0),"Wean-"&amp;RZ34,""),"")
&amp;IFERROR(IF(AND((RZ$33-RZ35-150-Sheep!$R$352                                           )&gt;(RZ$33-SA$33),(RZ$33-RZ35-150-Sheep!$R$352                                            )&lt;=0),"Alt1-"   &amp;RZ34,""),"")
&amp;IFERROR(IF(AND((RZ$33-RZ35-150-Sheep!$R$353                                           )&gt;(RZ$33-SA$33),(RZ$33-RZ35-150-Sheep!$R$353                                            )&lt;=0),"Alt2-"   &amp;RZ34,""),"")</f>
        <v/>
      </c>
      <c r="SA36" s="274" t="str">
        <f xml:space="preserve">                    IF(AND((SA$33                                  -Sheep!$N$248                               )&gt;(SA$33-SB$33),(SA$33                                  -Sheep!$N$248                                )&lt;=0),"Born","")
&amp;                   IF(AND((SA$33-Sheep!$R$351-Sheep!$N$248                                )&gt;(SA$33-SB$33),(SA$33-Sheep!$R$351-Sheep!$N$248                                )&lt;=0),"WeanStd","")
&amp;                   IF(AND((SA$33-Sheep!$R$352-Sheep!$N$248                                )&gt;(SA$33-SB$33),(SA$33-Sheep!$R$352-Sheep!$N$248                                )&lt;=0),"WeanAlt1","")
&amp;                   IF(AND((SA$33-Sheep!$R$353-Sheep!$N$248                                )&gt;(SA$33-SB$33),(SA$33-Sheep!$R$353-Sheep!$N$248                                )&lt;=0),"WeanAlt2","")
&amp;IFERROR(IF(AND((SA$33-SA35                                                                                     )&gt;(SA$33-SB$33),(SA$33-SA35                                                                                     )&lt;=0),"Join-"    &amp;SA34,""),"")
&amp;IFERROR(IF(AND((SA$33-SA35-INDEX(Sheep!$V$358:$V$365,SA34,1))&gt;(SA$33-SB$33),(SA$33-SA35-INDEX(Sheep!$V$358:$V$365,SA34,1))&lt;=0),"Scan-"  &amp;SA34,""),"")
&amp;IFERROR(IF(AND((SA$33-SA35-150                                                                            )&gt;(SA$33-SB$33),(SA$33-SA35-150                                                                             )&lt;=0),"Birth-" &amp;SA34,""),"")
&amp;IFERROR(IF(AND((SA$33-SA35-150-Sheep!$R$351                                           )&gt;(SA$33-SB$33),(SA$33-SA35-150-Sheep!$R$351                                            )&lt;=0),"Wean-"&amp;SA34,""),"")
&amp;IFERROR(IF(AND((SA$33-SA35-150-Sheep!$R$352                                           )&gt;(SA$33-SB$33),(SA$33-SA35-150-Sheep!$R$352                                            )&lt;=0),"Alt1-"   &amp;SA34,""),"")
&amp;IFERROR(IF(AND((SA$33-SA35-150-Sheep!$R$353                                           )&gt;(SA$33-SB$33),(SA$33-SA35-150-Sheep!$R$353                                            )&lt;=0),"Alt2-"   &amp;SA34,""),"")</f>
        <v/>
      </c>
      <c r="SB36" s="274" t="str">
        <f xml:space="preserve">                    IF(AND((SB$33                                  -Sheep!$N$248                               )&gt;(SB$33-SC$33),(SB$33                                  -Sheep!$N$248                                )&lt;=0),"Born","")
&amp;                   IF(AND((SB$33-Sheep!$R$351-Sheep!$N$248                                )&gt;(SB$33-SC$33),(SB$33-Sheep!$R$351-Sheep!$N$248                                )&lt;=0),"WeanStd","")
&amp;                   IF(AND((SB$33-Sheep!$R$352-Sheep!$N$248                                )&gt;(SB$33-SC$33),(SB$33-Sheep!$R$352-Sheep!$N$248                                )&lt;=0),"WeanAlt1","")
&amp;                   IF(AND((SB$33-Sheep!$R$353-Sheep!$N$248                                )&gt;(SB$33-SC$33),(SB$33-Sheep!$R$353-Sheep!$N$248                                )&lt;=0),"WeanAlt2","")
&amp;IFERROR(IF(AND((SB$33-SB35                                                                                     )&gt;(SB$33-SC$33),(SB$33-SB35                                                                                     )&lt;=0),"Join-"    &amp;SB34,""),"")
&amp;IFERROR(IF(AND((SB$33-SB35-INDEX(Sheep!$V$358:$V$365,SB34,1))&gt;(SB$33-SC$33),(SB$33-SB35-INDEX(Sheep!$V$358:$V$365,SB34,1))&lt;=0),"Scan-"  &amp;SB34,""),"")
&amp;IFERROR(IF(AND((SB$33-SB35-150                                                                            )&gt;(SB$33-SC$33),(SB$33-SB35-150                                                                             )&lt;=0),"Birth-" &amp;SB34,""),"")
&amp;IFERROR(IF(AND((SB$33-SB35-150-Sheep!$R$351                                           )&gt;(SB$33-SC$33),(SB$33-SB35-150-Sheep!$R$351                                            )&lt;=0),"Wean-"&amp;SB34,""),"")
&amp;IFERROR(IF(AND((SB$33-SB35-150-Sheep!$R$352                                           )&gt;(SB$33-SC$33),(SB$33-SB35-150-Sheep!$R$352                                            )&lt;=0),"Alt1-"   &amp;SB34,""),"")
&amp;IFERROR(IF(AND((SB$33-SB35-150-Sheep!$R$353                                           )&gt;(SB$33-SC$33),(SB$33-SB35-150-Sheep!$R$353                                            )&lt;=0),"Alt2-"   &amp;SB34,""),"")</f>
        <v/>
      </c>
      <c r="SC36" s="274" t="str">
        <f xml:space="preserve">                    IF(AND((SC$33                                  -Sheep!$N$248                               )&gt;(SC$33-SD$33),(SC$33                                  -Sheep!$N$248                                )&lt;=0),"Born","")
&amp;                   IF(AND((SC$33-Sheep!$R$351-Sheep!$N$248                                )&gt;(SC$33-SD$33),(SC$33-Sheep!$R$351-Sheep!$N$248                                )&lt;=0),"WeanStd","")
&amp;                   IF(AND((SC$33-Sheep!$R$352-Sheep!$N$248                                )&gt;(SC$33-SD$33),(SC$33-Sheep!$R$352-Sheep!$N$248                                )&lt;=0),"WeanAlt1","")
&amp;                   IF(AND((SC$33-Sheep!$R$353-Sheep!$N$248                                )&gt;(SC$33-SD$33),(SC$33-Sheep!$R$353-Sheep!$N$248                                )&lt;=0),"WeanAlt2","")
&amp;IFERROR(IF(AND((SC$33-SC35                                                                                     )&gt;(SC$33-SD$33),(SC$33-SC35                                                                                     )&lt;=0),"Join-"    &amp;SC34,""),"")
&amp;IFERROR(IF(AND((SC$33-SC35-INDEX(Sheep!$V$358:$V$365,SC34,1))&gt;(SC$33-SD$33),(SC$33-SC35-INDEX(Sheep!$V$358:$V$365,SC34,1))&lt;=0),"Scan-"  &amp;SC34,""),"")
&amp;IFERROR(IF(AND((SC$33-SC35-150                                                                            )&gt;(SC$33-SD$33),(SC$33-SC35-150                                                                             )&lt;=0),"Birth-" &amp;SC34,""),"")
&amp;IFERROR(IF(AND((SC$33-SC35-150-Sheep!$R$351                                           )&gt;(SC$33-SD$33),(SC$33-SC35-150-Sheep!$R$351                                            )&lt;=0),"Wean-"&amp;SC34,""),"")
&amp;IFERROR(IF(AND((SC$33-SC35-150-Sheep!$R$352                                           )&gt;(SC$33-SD$33),(SC$33-SC35-150-Sheep!$R$352                                            )&lt;=0),"Alt1-"   &amp;SC34,""),"")
&amp;IFERROR(IF(AND((SC$33-SC35-150-Sheep!$R$353                                           )&gt;(SC$33-SD$33),(SC$33-SC35-150-Sheep!$R$353                                            )&lt;=0),"Alt2-"   &amp;SC34,""),"")</f>
        <v/>
      </c>
      <c r="SD36" s="274" t="str">
        <f xml:space="preserve">                    IF(AND((SD$33                                  -Sheep!$N$248                               )&gt;(SD$33-SE$33),(SD$33                                  -Sheep!$N$248                                )&lt;=0),"Born","")
&amp;                   IF(AND((SD$33-Sheep!$R$351-Sheep!$N$248                                )&gt;(SD$33-SE$33),(SD$33-Sheep!$R$351-Sheep!$N$248                                )&lt;=0),"WeanStd","")
&amp;                   IF(AND((SD$33-Sheep!$R$352-Sheep!$N$248                                )&gt;(SD$33-SE$33),(SD$33-Sheep!$R$352-Sheep!$N$248                                )&lt;=0),"WeanAlt1","")
&amp;                   IF(AND((SD$33-Sheep!$R$353-Sheep!$N$248                                )&gt;(SD$33-SE$33),(SD$33-Sheep!$R$353-Sheep!$N$248                                )&lt;=0),"WeanAlt2","")
&amp;IFERROR(IF(AND((SD$33-SD35                                                                                     )&gt;(SD$33-SE$33),(SD$33-SD35                                                                                     )&lt;=0),"Join-"    &amp;SD34,""),"")
&amp;IFERROR(IF(AND((SD$33-SD35-INDEX(Sheep!$V$358:$V$365,SD34,1))&gt;(SD$33-SE$33),(SD$33-SD35-INDEX(Sheep!$V$358:$V$365,SD34,1))&lt;=0),"Scan-"  &amp;SD34,""),"")
&amp;IFERROR(IF(AND((SD$33-SD35-150                                                                            )&gt;(SD$33-SE$33),(SD$33-SD35-150                                                                             )&lt;=0),"Birth-" &amp;SD34,""),"")
&amp;IFERROR(IF(AND((SD$33-SD35-150-Sheep!$R$351                                           )&gt;(SD$33-SE$33),(SD$33-SD35-150-Sheep!$R$351                                            )&lt;=0),"Wean-"&amp;SD34,""),"")
&amp;IFERROR(IF(AND((SD$33-SD35-150-Sheep!$R$352                                           )&gt;(SD$33-SE$33),(SD$33-SD35-150-Sheep!$R$352                                            )&lt;=0),"Alt1-"   &amp;SD34,""),"")
&amp;IFERROR(IF(AND((SD$33-SD35-150-Sheep!$R$353                                           )&gt;(SD$33-SE$33),(SD$33-SD35-150-Sheep!$R$353                                            )&lt;=0),"Alt2-"   &amp;SD34,""),"")</f>
        <v/>
      </c>
      <c r="SE36" s="274" t="str">
        <f xml:space="preserve">                    IF(AND((SE$33                                  -Sheep!$N$248                               )&gt;(SE$33-SF$33),(SE$33                                  -Sheep!$N$248                                )&lt;=0),"Born","")
&amp;                   IF(AND((SE$33-Sheep!$R$351-Sheep!$N$248                                )&gt;(SE$33-SF$33),(SE$33-Sheep!$R$351-Sheep!$N$248                                )&lt;=0),"WeanStd","")
&amp;                   IF(AND((SE$33-Sheep!$R$352-Sheep!$N$248                                )&gt;(SE$33-SF$33),(SE$33-Sheep!$R$352-Sheep!$N$248                                )&lt;=0),"WeanAlt1","")
&amp;                   IF(AND((SE$33-Sheep!$R$353-Sheep!$N$248                                )&gt;(SE$33-SF$33),(SE$33-Sheep!$R$353-Sheep!$N$248                                )&lt;=0),"WeanAlt2","")
&amp;IFERROR(IF(AND((SE$33-SE35                                                                                     )&gt;(SE$33-SF$33),(SE$33-SE35                                                                                     )&lt;=0),"Join-"    &amp;SE34,""),"")
&amp;IFERROR(IF(AND((SE$33-SE35-INDEX(Sheep!$V$358:$V$365,SE34,1))&gt;(SE$33-SF$33),(SE$33-SE35-INDEX(Sheep!$V$358:$V$365,SE34,1))&lt;=0),"Scan-"  &amp;SE34,""),"")
&amp;IFERROR(IF(AND((SE$33-SE35-150                                                                            )&gt;(SE$33-SF$33),(SE$33-SE35-150                                                                             )&lt;=0),"Birth-" &amp;SE34,""),"")
&amp;IFERROR(IF(AND((SE$33-SE35-150-Sheep!$R$351                                           )&gt;(SE$33-SF$33),(SE$33-SE35-150-Sheep!$R$351                                            )&lt;=0),"Wean-"&amp;SE34,""),"")
&amp;IFERROR(IF(AND((SE$33-SE35-150-Sheep!$R$352                                           )&gt;(SE$33-SF$33),(SE$33-SE35-150-Sheep!$R$352                                            )&lt;=0),"Alt1-"   &amp;SE34,""),"")
&amp;IFERROR(IF(AND((SE$33-SE35-150-Sheep!$R$353                                           )&gt;(SE$33-SF$33),(SE$33-SE35-150-Sheep!$R$353                                            )&lt;=0),"Alt2-"   &amp;SE34,""),"")</f>
        <v/>
      </c>
      <c r="SF36" s="274" t="str">
        <f xml:space="preserve">                    IF(AND((SF$33                                  -Sheep!$N$248                               )&gt;(SF$33-SG$33),(SF$33                                  -Sheep!$N$248                                )&lt;=0),"Born","")
&amp;                   IF(AND((SF$33-Sheep!$R$351-Sheep!$N$248                                )&gt;(SF$33-SG$33),(SF$33-Sheep!$R$351-Sheep!$N$248                                )&lt;=0),"WeanStd","")
&amp;                   IF(AND((SF$33-Sheep!$R$352-Sheep!$N$248                                )&gt;(SF$33-SG$33),(SF$33-Sheep!$R$352-Sheep!$N$248                                )&lt;=0),"WeanAlt1","")
&amp;                   IF(AND((SF$33-Sheep!$R$353-Sheep!$N$248                                )&gt;(SF$33-SG$33),(SF$33-Sheep!$R$353-Sheep!$N$248                                )&lt;=0),"WeanAlt2","")
&amp;IFERROR(IF(AND((SF$33-SF35                                                                                     )&gt;(SF$33-SG$33),(SF$33-SF35                                                                                     )&lt;=0),"Join-"    &amp;SF34,""),"")
&amp;IFERROR(IF(AND((SF$33-SF35-INDEX(Sheep!$V$358:$V$365,SF34,1))&gt;(SF$33-SG$33),(SF$33-SF35-INDEX(Sheep!$V$358:$V$365,SF34,1))&lt;=0),"Scan-"  &amp;SF34,""),"")
&amp;IFERROR(IF(AND((SF$33-SF35-150                                                                            )&gt;(SF$33-SG$33),(SF$33-SF35-150                                                                             )&lt;=0),"Birth-" &amp;SF34,""),"")
&amp;IFERROR(IF(AND((SF$33-SF35-150-Sheep!$R$351                                           )&gt;(SF$33-SG$33),(SF$33-SF35-150-Sheep!$R$351                                            )&lt;=0),"Wean-"&amp;SF34,""),"")
&amp;IFERROR(IF(AND((SF$33-SF35-150-Sheep!$R$352                                           )&gt;(SF$33-SG$33),(SF$33-SF35-150-Sheep!$R$352                                            )&lt;=0),"Alt1-"   &amp;SF34,""),"")
&amp;IFERROR(IF(AND((SF$33-SF35-150-Sheep!$R$353                                           )&gt;(SF$33-SG$33),(SF$33-SF35-150-Sheep!$R$353                                            )&lt;=0),"Alt2-"   &amp;SF34,""),"")</f>
        <v/>
      </c>
      <c r="SG36" s="274" t="str">
        <f xml:space="preserve">                    IF(AND((SG$33                                  -Sheep!$N$248                               )&gt;(SG$33-SH$33),(SG$33                                  -Sheep!$N$248                                )&lt;=0),"Born","")
&amp;                   IF(AND((SG$33-Sheep!$R$351-Sheep!$N$248                                )&gt;(SG$33-SH$33),(SG$33-Sheep!$R$351-Sheep!$N$248                                )&lt;=0),"WeanStd","")
&amp;                   IF(AND((SG$33-Sheep!$R$352-Sheep!$N$248                                )&gt;(SG$33-SH$33),(SG$33-Sheep!$R$352-Sheep!$N$248                                )&lt;=0),"WeanAlt1","")
&amp;                   IF(AND((SG$33-Sheep!$R$353-Sheep!$N$248                                )&gt;(SG$33-SH$33),(SG$33-Sheep!$R$353-Sheep!$N$248                                )&lt;=0),"WeanAlt2","")
&amp;IFERROR(IF(AND((SG$33-SG35                                                                                     )&gt;(SG$33-SH$33),(SG$33-SG35                                                                                     )&lt;=0),"Join-"    &amp;SG34,""),"")
&amp;IFERROR(IF(AND((SG$33-SG35-INDEX(Sheep!$V$358:$V$365,SG34,1))&gt;(SG$33-SH$33),(SG$33-SG35-INDEX(Sheep!$V$358:$V$365,SG34,1))&lt;=0),"Scan-"  &amp;SG34,""),"")
&amp;IFERROR(IF(AND((SG$33-SG35-150                                                                            )&gt;(SG$33-SH$33),(SG$33-SG35-150                                                                             )&lt;=0),"Birth-" &amp;SG34,""),"")
&amp;IFERROR(IF(AND((SG$33-SG35-150-Sheep!$R$351                                           )&gt;(SG$33-SH$33),(SG$33-SG35-150-Sheep!$R$351                                            )&lt;=0),"Wean-"&amp;SG34,""),"")
&amp;IFERROR(IF(AND((SG$33-SG35-150-Sheep!$R$352                                           )&gt;(SG$33-SH$33),(SG$33-SG35-150-Sheep!$R$352                                            )&lt;=0),"Alt1-"   &amp;SG34,""),"")
&amp;IFERROR(IF(AND((SG$33-SG35-150-Sheep!$R$353                                           )&gt;(SG$33-SH$33),(SG$33-SG35-150-Sheep!$R$353                                            )&lt;=0),"Alt2-"   &amp;SG34,""),"")</f>
        <v/>
      </c>
      <c r="SH36" s="274" t="str">
        <f xml:space="preserve">                    IF(AND((SH$33                                  -Sheep!$N$248                               )&gt;(SH$33-SJ$33),(SH$33                                  -Sheep!$N$248                                )&lt;=0),"Born","")
&amp;                   IF(AND((SH$33-Sheep!$R$351-Sheep!$N$248                                )&gt;(SH$33-SJ$33),(SH$33-Sheep!$R$351-Sheep!$N$248                                )&lt;=0),"WeanStd","")
&amp;                   IF(AND((SH$33-Sheep!$R$352-Sheep!$N$248                                )&gt;(SH$33-SJ$33),(SH$33-Sheep!$R$352-Sheep!$N$248                                )&lt;=0),"WeanAlt1","")
&amp;                   IF(AND((SH$33-Sheep!$R$353-Sheep!$N$248                                )&gt;(SH$33-SJ$33),(SH$33-Sheep!$R$353-Sheep!$N$248                                )&lt;=0),"WeanAlt2","")
&amp;IFERROR(IF(AND((SH$33-SH35                                                                                     )&gt;(SH$33-SJ$33),(SH$33-SH35                                                                                     )&lt;=0),"Join-"    &amp;SH34,""),"")
&amp;IFERROR(IF(AND((SH$33-SH35-INDEX(Sheep!$V$358:$V$365,SH34,1))&gt;(SH$33-SJ$33),(SH$33-SH35-INDEX(Sheep!$V$358:$V$365,SH34,1))&lt;=0),"Scan-"  &amp;SH34,""),"")
&amp;IFERROR(IF(AND((SH$33-SH35-150                                                                            )&gt;(SH$33-SJ$33),(SH$33-SH35-150                                                                             )&lt;=0),"Birth-" &amp;SH34,""),"")
&amp;IFERROR(IF(AND((SH$33-SH35-150-Sheep!$R$351                                           )&gt;(SH$33-SJ$33),(SH$33-SH35-150-Sheep!$R$351                                            )&lt;=0),"Wean-"&amp;SH34,""),"")
&amp;IFERROR(IF(AND((SH$33-SH35-150-Sheep!$R$352                                           )&gt;(SH$33-SJ$33),(SH$33-SH35-150-Sheep!$R$352                                            )&lt;=0),"Alt1-"   &amp;SH34,""),"")
&amp;IFERROR(IF(AND((SH$33-SH35-150-Sheep!$R$353                                           )&gt;(SH$33-SJ$33),(SH$33-SH35-150-Sheep!$R$353                                            )&lt;=0),"Alt2-"   &amp;SH34,""),"")</f>
        <v/>
      </c>
      <c r="SI36" s="274" t="str">
        <f xml:space="preserve">                    IF(AND((SI$33                                  -Sheep!$N$248                               )&gt;(SI$33-SK$33),(SI$33                                  -Sheep!$N$248                                )&lt;=0),"Born","")
&amp;                   IF(AND((SI$33-Sheep!$R$351-Sheep!$N$248                                )&gt;(SI$33-SK$33),(SI$33-Sheep!$R$351-Sheep!$N$248                                )&lt;=0),"WeanStd","")
&amp;                   IF(AND((SI$33-Sheep!$R$352-Sheep!$N$248                                )&gt;(SI$33-SK$33),(SI$33-Sheep!$R$352-Sheep!$N$248                                )&lt;=0),"WeanAlt1","")
&amp;                   IF(AND((SI$33-Sheep!$R$353-Sheep!$N$248                                )&gt;(SI$33-SK$33),(SI$33-Sheep!$R$353-Sheep!$N$248                                )&lt;=0),"WeanAlt2","")
&amp;IFERROR(IF(AND((SI$33-SI35                                                                                     )&gt;(SI$33-SK$33),(SI$33-SI35                                                                                     )&lt;=0),"Join-"    &amp;SI34,""),"")
&amp;IFERROR(IF(AND((SI$33-SI35-INDEX(Sheep!$V$358:$V$365,SI34,1))&gt;(SI$33-SK$33),(SI$33-SI35-INDEX(Sheep!$V$358:$V$365,SI34,1))&lt;=0),"Scan-"  &amp;SI34,""),"")
&amp;IFERROR(IF(AND((SI$33-SI35-150                                                                            )&gt;(SI$33-SK$33),(SI$33-SI35-150                                                                             )&lt;=0),"Birth-" &amp;SI34,""),"")
&amp;IFERROR(IF(AND((SI$33-SI35-150-Sheep!$R$351                                           )&gt;(SI$33-SK$33),(SI$33-SI35-150-Sheep!$R$351                                            )&lt;=0),"Wean-"&amp;SI34,""),"")
&amp;IFERROR(IF(AND((SI$33-SI35-150-Sheep!$R$352                                           )&gt;(SI$33-SK$33),(SI$33-SI35-150-Sheep!$R$352                                            )&lt;=0),"Alt1-"   &amp;SI34,""),"")
&amp;IFERROR(IF(AND((SI$33-SI35-150-Sheep!$R$353                                           )&gt;(SI$33-SK$33),(SI$33-SI35-150-Sheep!$R$353                                            )&lt;=0),"Alt2-"   &amp;SI34,""),"")</f>
        <v/>
      </c>
      <c r="SJ36" s="260"/>
      <c r="SK36" s="262"/>
      <c r="SL36" s="250"/>
      <c r="SM36" s="250"/>
      <c r="SN36" s="250"/>
    </row>
    <row r="37" spans="1:508" hidden="1" outlineLevel="3" x14ac:dyDescent="0.25">
      <c r="A37" s="250"/>
      <c r="B37" s="259"/>
      <c r="C37" s="444">
        <f>INT($C$29)+3</f>
        <v>4</v>
      </c>
      <c r="D37" s="260"/>
      <c r="E37" s="330"/>
      <c r="F37" s="330"/>
      <c r="G37" s="260"/>
      <c r="H37" s="274"/>
      <c r="I37" s="274"/>
      <c r="J37" s="455" t="s">
        <v>700</v>
      </c>
      <c r="K37" s="456">
        <f>IFERROR(MATCH(L$33,Sheep!$R$319:$R$326,1),0)</f>
        <v>0</v>
      </c>
      <c r="L37" s="456">
        <f>IFERROR(MATCH(M$33,Sheep!$R$319:$R$326,1),0)</f>
        <v>0</v>
      </c>
      <c r="M37" s="456">
        <f>IFERROR(MATCH(N$33,Sheep!$R$319:$R$326,1),0)</f>
        <v>0</v>
      </c>
      <c r="N37" s="456">
        <f>IFERROR(MATCH(O$33,Sheep!$R$319:$R$326,1),0)</f>
        <v>0</v>
      </c>
      <c r="O37" s="456">
        <f>IFERROR(MATCH(P$33,Sheep!$R$319:$R$326,1),0)</f>
        <v>0</v>
      </c>
      <c r="P37" s="456">
        <f>IFERROR(MATCH(Q$33,Sheep!$R$319:$R$326,1),0)</f>
        <v>0</v>
      </c>
      <c r="Q37" s="456">
        <f>IFERROR(MATCH(R$33,Sheep!$R$319:$R$326,1),0)</f>
        <v>0</v>
      </c>
      <c r="R37" s="456">
        <f>IFERROR(MATCH(S$33,Sheep!$R$319:$R$326,1),0)</f>
        <v>0</v>
      </c>
      <c r="S37" s="456">
        <f>IFERROR(MATCH(T$33,Sheep!$R$319:$R$326,1),0)</f>
        <v>0</v>
      </c>
      <c r="T37" s="456">
        <f>IFERROR(MATCH(U$33,Sheep!$R$319:$R$326,1),0)</f>
        <v>0</v>
      </c>
      <c r="U37" s="456">
        <f>IFERROR(MATCH(V$33,Sheep!$R$319:$R$326,1),0)</f>
        <v>0</v>
      </c>
      <c r="V37" s="456">
        <f>IFERROR(MATCH(W$33,Sheep!$R$319:$R$326,1),0)</f>
        <v>0</v>
      </c>
      <c r="W37" s="456">
        <f>IFERROR(MATCH(X$33,Sheep!$R$319:$R$326,1),0)</f>
        <v>0</v>
      </c>
      <c r="X37" s="456">
        <f>IFERROR(MATCH(Y$33,Sheep!$R$319:$R$326,1),0)</f>
        <v>0</v>
      </c>
      <c r="Y37" s="456">
        <f>IFERROR(MATCH(Z$33,Sheep!$R$319:$R$326,1),0)</f>
        <v>0</v>
      </c>
      <c r="Z37" s="456">
        <f>IFERROR(MATCH(AA$33,Sheep!$R$319:$R$326,1),0)</f>
        <v>0</v>
      </c>
      <c r="AA37" s="456">
        <f>IFERROR(MATCH(AB$33,Sheep!$R$319:$R$326,1),0)</f>
        <v>0</v>
      </c>
      <c r="AB37" s="456">
        <f>IFERROR(MATCH(AC$33,Sheep!$R$319:$R$326,1),0)</f>
        <v>0</v>
      </c>
      <c r="AC37" s="456">
        <f>IFERROR(MATCH(AD$33,Sheep!$R$319:$R$326,1),0)</f>
        <v>0</v>
      </c>
      <c r="AD37" s="456">
        <f>IFERROR(MATCH(AE$33,Sheep!$R$319:$R$326,1),0)</f>
        <v>0</v>
      </c>
      <c r="AE37" s="456">
        <f>IFERROR(MATCH(AF$33,Sheep!$R$319:$R$326,1),0)</f>
        <v>0</v>
      </c>
      <c r="AF37" s="456">
        <f>IFERROR(MATCH(AG$33,Sheep!$R$319:$R$326,1),0)</f>
        <v>0</v>
      </c>
      <c r="AG37" s="456">
        <f>IFERROR(MATCH(AH$33,Sheep!$R$319:$R$326,1),0)</f>
        <v>0</v>
      </c>
      <c r="AH37" s="456">
        <f>IFERROR(MATCH(AI$33,Sheep!$R$319:$R$326,1),0)</f>
        <v>0</v>
      </c>
      <c r="AI37" s="456">
        <f>IFERROR(MATCH(AJ$33,Sheep!$R$319:$R$326,1),0)</f>
        <v>0</v>
      </c>
      <c r="AJ37" s="456">
        <f>IFERROR(MATCH(AK$33,Sheep!$R$319:$R$326,1),0)</f>
        <v>0</v>
      </c>
      <c r="AK37" s="456">
        <f>IFERROR(MATCH(AL$33,Sheep!$R$319:$R$326,1),0)</f>
        <v>0</v>
      </c>
      <c r="AL37" s="456">
        <f>IFERROR(MATCH(AM$33,Sheep!$R$319:$R$326,1),0)</f>
        <v>0</v>
      </c>
      <c r="AM37" s="456">
        <f>IFERROR(MATCH(AN$33,Sheep!$R$319:$R$326,1),0)</f>
        <v>0</v>
      </c>
      <c r="AN37" s="456">
        <f>IFERROR(MATCH(AO$33,Sheep!$R$319:$R$326,1),0)</f>
        <v>0</v>
      </c>
      <c r="AO37" s="456">
        <f>IFERROR(MATCH(AP$33,Sheep!$R$319:$R$326,1),0)</f>
        <v>0</v>
      </c>
      <c r="AP37" s="456">
        <f>IFERROR(MATCH(AQ$33,Sheep!$R$319:$R$326,1),0)</f>
        <v>0</v>
      </c>
      <c r="AQ37" s="456">
        <f>IFERROR(MATCH(AR$33,Sheep!$R$319:$R$326,1),0)</f>
        <v>0</v>
      </c>
      <c r="AR37" s="456">
        <f>IFERROR(MATCH(AS$33,Sheep!$R$319:$R$326,1),0)</f>
        <v>0</v>
      </c>
      <c r="AS37" s="456">
        <f>IFERROR(MATCH(AT$33,Sheep!$R$319:$R$326,1),0)</f>
        <v>0</v>
      </c>
      <c r="AT37" s="456">
        <f>IFERROR(MATCH(AU$33,Sheep!$R$319:$R$326,1),0)</f>
        <v>0</v>
      </c>
      <c r="AU37" s="456">
        <f>IFERROR(MATCH(AV$33,Sheep!$R$319:$R$326,1),0)</f>
        <v>0</v>
      </c>
      <c r="AV37" s="456">
        <f>IFERROR(MATCH(AW$33,Sheep!$R$319:$R$326,1),0)</f>
        <v>0</v>
      </c>
      <c r="AW37" s="456">
        <f>IFERROR(MATCH(AX$33,Sheep!$R$319:$R$326,1),0)</f>
        <v>0</v>
      </c>
      <c r="AX37" s="456">
        <f>IFERROR(MATCH(AY$33,Sheep!$R$319:$R$326,1),0)</f>
        <v>0</v>
      </c>
      <c r="AY37" s="456">
        <f>IFERROR(MATCH(AZ$33,Sheep!$R$319:$R$326,1),0)</f>
        <v>0</v>
      </c>
      <c r="AZ37" s="456">
        <f>IFERROR(MATCH(BA$33,Sheep!$R$319:$R$326,1),0)</f>
        <v>0</v>
      </c>
      <c r="BA37" s="456">
        <f>IFERROR(MATCH(BB$33,Sheep!$R$319:$R$326,1),0)</f>
        <v>0</v>
      </c>
      <c r="BB37" s="456">
        <f>IFERROR(MATCH(BC$33,Sheep!$R$319:$R$326,1),0)</f>
        <v>0</v>
      </c>
      <c r="BC37" s="456">
        <f>IFERROR(MATCH(BD$33,Sheep!$R$319:$R$326,1),0)</f>
        <v>0</v>
      </c>
      <c r="BD37" s="456">
        <f>IFERROR(MATCH(BE$33,Sheep!$R$319:$R$326,1),0)</f>
        <v>0</v>
      </c>
      <c r="BE37" s="456">
        <f>IFERROR(MATCH(BF$33,Sheep!$R$319:$R$326,1),0)</f>
        <v>0</v>
      </c>
      <c r="BF37" s="456">
        <f>IFERROR(MATCH(BG$33,Sheep!$R$319:$R$326,1),0)</f>
        <v>0</v>
      </c>
      <c r="BG37" s="456">
        <f>IFERROR(MATCH(BH$33,Sheep!$R$319:$R$326,1),0)</f>
        <v>0</v>
      </c>
      <c r="BH37" s="456">
        <f>IFERROR(MATCH(BI$33,Sheep!$R$319:$R$326,1),0)</f>
        <v>0</v>
      </c>
      <c r="BI37" s="456">
        <f>IFERROR(MATCH(BJ$33,Sheep!$R$319:$R$326,1),0)</f>
        <v>0</v>
      </c>
      <c r="BJ37" s="456">
        <f>IFERROR(MATCH(BK$33,Sheep!$R$319:$R$326,1),0)</f>
        <v>0</v>
      </c>
      <c r="BK37" s="456">
        <f>IFERROR(MATCH(BL$33,Sheep!$R$319:$R$326,1),0)</f>
        <v>0</v>
      </c>
      <c r="BL37" s="456">
        <f>IFERROR(MATCH(BM$33,Sheep!$R$319:$R$326,1),0)</f>
        <v>0</v>
      </c>
      <c r="BM37" s="456">
        <f>IFERROR(MATCH(BN$33,Sheep!$R$319:$R$326,1),0)</f>
        <v>0</v>
      </c>
      <c r="BN37" s="456">
        <f>IFERROR(MATCH(BO$33,Sheep!$R$319:$R$326,1),0)</f>
        <v>0</v>
      </c>
      <c r="BO37" s="456">
        <f>IFERROR(MATCH(BP$33,Sheep!$R$319:$R$326,1),0)</f>
        <v>1</v>
      </c>
      <c r="BP37" s="456">
        <f>IFERROR(MATCH(BQ$33,Sheep!$R$319:$R$326,1),0)</f>
        <v>1</v>
      </c>
      <c r="BQ37" s="456">
        <f>IFERROR(MATCH(BR$33,Sheep!$R$319:$R$326,1),0)</f>
        <v>1</v>
      </c>
      <c r="BR37" s="456">
        <f>IFERROR(MATCH(BS$33,Sheep!$R$319:$R$326,1),0)</f>
        <v>1</v>
      </c>
      <c r="BS37" s="456">
        <f>IFERROR(MATCH(BT$33,Sheep!$R$319:$R$326,1),0)</f>
        <v>1</v>
      </c>
      <c r="BT37" s="456">
        <f>IFERROR(MATCH(BU$33,Sheep!$R$319:$R$326,1),0)</f>
        <v>1</v>
      </c>
      <c r="BU37" s="456">
        <f>IFERROR(MATCH(BV$33,Sheep!$R$319:$R$326,1),0)</f>
        <v>1</v>
      </c>
      <c r="BV37" s="456">
        <f>IFERROR(MATCH(BW$33,Sheep!$R$319:$R$326,1),0)</f>
        <v>1</v>
      </c>
      <c r="BW37" s="456">
        <f>IFERROR(MATCH(BX$33,Sheep!$R$319:$R$326,1),0)</f>
        <v>1</v>
      </c>
      <c r="BX37" s="456">
        <f>IFERROR(MATCH(BY$33,Sheep!$R$319:$R$326,1),0)</f>
        <v>1</v>
      </c>
      <c r="BY37" s="456">
        <f>IFERROR(MATCH(BZ$33,Sheep!$R$319:$R$326,1),0)</f>
        <v>1</v>
      </c>
      <c r="BZ37" s="456">
        <f>IFERROR(MATCH(CA$33,Sheep!$R$319:$R$326,1),0)</f>
        <v>1</v>
      </c>
      <c r="CA37" s="456">
        <f>IFERROR(MATCH(CB$33,Sheep!$R$319:$R$326,1),0)</f>
        <v>1</v>
      </c>
      <c r="CB37" s="456">
        <f>IFERROR(MATCH(CC$33,Sheep!$R$319:$R$326,1),0)</f>
        <v>1</v>
      </c>
      <c r="CC37" s="456">
        <f>IFERROR(MATCH(CD$33,Sheep!$R$319:$R$326,1),0)</f>
        <v>1</v>
      </c>
      <c r="CD37" s="456">
        <f>IFERROR(MATCH(CE$33,Sheep!$R$319:$R$326,1),0)</f>
        <v>1</v>
      </c>
      <c r="CE37" s="456">
        <f>IFERROR(MATCH(CF$33,Sheep!$R$319:$R$326,1),0)</f>
        <v>1</v>
      </c>
      <c r="CF37" s="456">
        <f>IFERROR(MATCH(CG$33,Sheep!$R$319:$R$326,1),0)</f>
        <v>1</v>
      </c>
      <c r="CG37" s="456">
        <f>IFERROR(MATCH(CH$33,Sheep!$R$319:$R$326,1),0)</f>
        <v>1</v>
      </c>
      <c r="CH37" s="456">
        <f>IFERROR(MATCH(CI$33,Sheep!$R$319:$R$326,1),0)</f>
        <v>1</v>
      </c>
      <c r="CI37" s="456">
        <f>IFERROR(MATCH(CJ$33,Sheep!$R$319:$R$326,1),0)</f>
        <v>1</v>
      </c>
      <c r="CJ37" s="456">
        <f>IFERROR(MATCH(CK$33,Sheep!$R$319:$R$326,1),0)</f>
        <v>1</v>
      </c>
      <c r="CK37" s="456">
        <f>IFERROR(MATCH(CL$33,Sheep!$R$319:$R$326,1),0)</f>
        <v>1</v>
      </c>
      <c r="CL37" s="456">
        <f>IFERROR(MATCH(CM$33,Sheep!$R$319:$R$326,1),0)</f>
        <v>1</v>
      </c>
      <c r="CM37" s="456">
        <f>IFERROR(MATCH(CN$33,Sheep!$R$319:$R$326,1),0)</f>
        <v>1</v>
      </c>
      <c r="CN37" s="456">
        <f>IFERROR(MATCH(CO$33,Sheep!$R$319:$R$326,1),0)</f>
        <v>1</v>
      </c>
      <c r="CO37" s="456">
        <f>IFERROR(MATCH(CP$33,Sheep!$R$319:$R$326,1),0)</f>
        <v>1</v>
      </c>
      <c r="CP37" s="456">
        <f>IFERROR(MATCH(CQ$33,Sheep!$R$319:$R$326,1),0)</f>
        <v>1</v>
      </c>
      <c r="CQ37" s="456">
        <f>IFERROR(MATCH(CR$33,Sheep!$R$319:$R$326,1),0)</f>
        <v>1</v>
      </c>
      <c r="CR37" s="456">
        <f>IFERROR(MATCH(CS$33,Sheep!$R$319:$R$326,1),0)</f>
        <v>1</v>
      </c>
      <c r="CS37" s="456">
        <f>IFERROR(MATCH(CT$33,Sheep!$R$319:$R$326,1),0)</f>
        <v>1</v>
      </c>
      <c r="CT37" s="456">
        <f>IFERROR(MATCH(CU$33,Sheep!$R$319:$R$326,1),0)</f>
        <v>1</v>
      </c>
      <c r="CU37" s="456">
        <f>IFERROR(MATCH(CV$33,Sheep!$R$319:$R$326,1),0)</f>
        <v>1</v>
      </c>
      <c r="CV37" s="456">
        <f>IFERROR(MATCH(CW$33,Sheep!$R$319:$R$326,1),0)</f>
        <v>1</v>
      </c>
      <c r="CW37" s="456">
        <f>IFERROR(MATCH(CX$33,Sheep!$R$319:$R$326,1),0)</f>
        <v>1</v>
      </c>
      <c r="CX37" s="456">
        <f>IFERROR(MATCH(CY$33,Sheep!$R$319:$R$326,1),0)</f>
        <v>1</v>
      </c>
      <c r="CY37" s="456">
        <f>IFERROR(MATCH(CZ$33,Sheep!$R$319:$R$326,1),0)</f>
        <v>1</v>
      </c>
      <c r="CZ37" s="456">
        <f>IFERROR(MATCH(DA$33,Sheep!$R$319:$R$326,1),0)</f>
        <v>1</v>
      </c>
      <c r="DA37" s="456">
        <f>IFERROR(MATCH(DB$33,Sheep!$R$319:$R$326,1),0)</f>
        <v>1</v>
      </c>
      <c r="DB37" s="456">
        <f>IFERROR(MATCH(DC$33,Sheep!$R$319:$R$326,1),0)</f>
        <v>1</v>
      </c>
      <c r="DC37" s="456">
        <f>IFERROR(MATCH(DD$33,Sheep!$R$319:$R$326,1),0)</f>
        <v>1</v>
      </c>
      <c r="DD37" s="456">
        <f>IFERROR(MATCH(DE$33,Sheep!$R$319:$R$326,1),0)</f>
        <v>1</v>
      </c>
      <c r="DE37" s="456">
        <f>IFERROR(MATCH(DF$33,Sheep!$R$319:$R$326,1),0)</f>
        <v>1</v>
      </c>
      <c r="DF37" s="456">
        <f>IFERROR(MATCH(DG$33,Sheep!$R$319:$R$326,1),0)</f>
        <v>1</v>
      </c>
      <c r="DG37" s="456">
        <f>IFERROR(MATCH(DH$33,Sheep!$R$319:$R$326,1),0)</f>
        <v>1</v>
      </c>
      <c r="DH37" s="456">
        <f>IFERROR(MATCH(DI$33,Sheep!$R$319:$R$326,1),0)</f>
        <v>1</v>
      </c>
      <c r="DI37" s="456">
        <f>IFERROR(MATCH(DJ$33,Sheep!$R$319:$R$326,1),0)</f>
        <v>1</v>
      </c>
      <c r="DJ37" s="456">
        <f>IFERROR(MATCH(DK$33,Sheep!$R$319:$R$326,1),0)</f>
        <v>1</v>
      </c>
      <c r="DK37" s="456">
        <f>IFERROR(MATCH(DL$33,Sheep!$R$319:$R$326,1),0)</f>
        <v>1</v>
      </c>
      <c r="DL37" s="456">
        <f>IFERROR(MATCH(DM$33,Sheep!$R$319:$R$326,1),0)</f>
        <v>1</v>
      </c>
      <c r="DM37" s="456">
        <f>IFERROR(MATCH(DN$33,Sheep!$R$319:$R$326,1),0)</f>
        <v>1</v>
      </c>
      <c r="DN37" s="456">
        <f>IFERROR(MATCH(DO$33,Sheep!$R$319:$R$326,1),0)</f>
        <v>1</v>
      </c>
      <c r="DO37" s="456">
        <f>IFERROR(MATCH(DP$33,Sheep!$R$319:$R$326,1),0)</f>
        <v>2</v>
      </c>
      <c r="DP37" s="456">
        <f>IFERROR(MATCH(DQ$33,Sheep!$R$319:$R$326,1),0)</f>
        <v>2</v>
      </c>
      <c r="DQ37" s="456">
        <f>IFERROR(MATCH(DR$33,Sheep!$R$319:$R$326,1),0)</f>
        <v>2</v>
      </c>
      <c r="DR37" s="456">
        <f>IFERROR(MATCH(DS$33,Sheep!$R$319:$R$326,1),0)</f>
        <v>2</v>
      </c>
      <c r="DS37" s="456">
        <f>IFERROR(MATCH(DT$33,Sheep!$R$319:$R$326,1),0)</f>
        <v>2</v>
      </c>
      <c r="DT37" s="456">
        <f>IFERROR(MATCH(DU$33,Sheep!$R$319:$R$326,1),0)</f>
        <v>2</v>
      </c>
      <c r="DU37" s="456">
        <f>IFERROR(MATCH(DV$33,Sheep!$R$319:$R$326,1),0)</f>
        <v>2</v>
      </c>
      <c r="DV37" s="456">
        <f>IFERROR(MATCH(DW$33,Sheep!$R$319:$R$326,1),0)</f>
        <v>2</v>
      </c>
      <c r="DW37" s="456">
        <f>IFERROR(MATCH(DX$33,Sheep!$R$319:$R$326,1),0)</f>
        <v>2</v>
      </c>
      <c r="DX37" s="456">
        <f>IFERROR(MATCH(DY$33,Sheep!$R$319:$R$326,1),0)</f>
        <v>2</v>
      </c>
      <c r="DY37" s="456">
        <f>IFERROR(MATCH(DZ$33,Sheep!$R$319:$R$326,1),0)</f>
        <v>2</v>
      </c>
      <c r="DZ37" s="456">
        <f>IFERROR(MATCH(EA$33,Sheep!$R$319:$R$326,1),0)</f>
        <v>2</v>
      </c>
      <c r="EA37" s="456">
        <f>IFERROR(MATCH(EB$33,Sheep!$R$319:$R$326,1),0)</f>
        <v>2</v>
      </c>
      <c r="EB37" s="456">
        <f>IFERROR(MATCH(EC$33,Sheep!$R$319:$R$326,1),0)</f>
        <v>2</v>
      </c>
      <c r="EC37" s="456">
        <f>IFERROR(MATCH(ED$33,Sheep!$R$319:$R$326,1),0)</f>
        <v>2</v>
      </c>
      <c r="ED37" s="456">
        <f>IFERROR(MATCH(EE$33,Sheep!$R$319:$R$326,1),0)</f>
        <v>2</v>
      </c>
      <c r="EE37" s="456">
        <f>IFERROR(MATCH(EF$33,Sheep!$R$319:$R$326,1),0)</f>
        <v>2</v>
      </c>
      <c r="EF37" s="456">
        <f>IFERROR(MATCH(EG$33,Sheep!$R$319:$R$326,1),0)</f>
        <v>2</v>
      </c>
      <c r="EG37" s="456">
        <f>IFERROR(MATCH(EH$33,Sheep!$R$319:$R$326,1),0)</f>
        <v>2</v>
      </c>
      <c r="EH37" s="456">
        <f>IFERROR(MATCH(EI$33,Sheep!$R$319:$R$326,1),0)</f>
        <v>2</v>
      </c>
      <c r="EI37" s="456">
        <f>IFERROR(MATCH(EJ$33,Sheep!$R$319:$R$326,1),0)</f>
        <v>2</v>
      </c>
      <c r="EJ37" s="456">
        <f>IFERROR(MATCH(EK$33,Sheep!$R$319:$R$326,1),0)</f>
        <v>2</v>
      </c>
      <c r="EK37" s="456">
        <f>IFERROR(MATCH(EL$33,Sheep!$R$319:$R$326,1),0)</f>
        <v>2</v>
      </c>
      <c r="EL37" s="456">
        <f>IFERROR(MATCH(EM$33,Sheep!$R$319:$R$326,1),0)</f>
        <v>2</v>
      </c>
      <c r="EM37" s="456">
        <f>IFERROR(MATCH(EN$33,Sheep!$R$319:$R$326,1),0)</f>
        <v>2</v>
      </c>
      <c r="EN37" s="456">
        <f>IFERROR(MATCH(EO$33,Sheep!$R$319:$R$326,1),0)</f>
        <v>2</v>
      </c>
      <c r="EO37" s="456">
        <f>IFERROR(MATCH(EP$33,Sheep!$R$319:$R$326,1),0)</f>
        <v>2</v>
      </c>
      <c r="EP37" s="456">
        <f>IFERROR(MATCH(EQ$33,Sheep!$R$319:$R$326,1),0)</f>
        <v>2</v>
      </c>
      <c r="EQ37" s="456">
        <f>IFERROR(MATCH(ER$33,Sheep!$R$319:$R$326,1),0)</f>
        <v>2</v>
      </c>
      <c r="ER37" s="456">
        <f>IFERROR(MATCH(ES$33,Sheep!$R$319:$R$326,1),0)</f>
        <v>2</v>
      </c>
      <c r="ES37" s="456">
        <f>IFERROR(MATCH(ET$33,Sheep!$R$319:$R$326,1),0)</f>
        <v>2</v>
      </c>
      <c r="ET37" s="456">
        <f>IFERROR(MATCH(EU$33,Sheep!$R$319:$R$326,1),0)</f>
        <v>2</v>
      </c>
      <c r="EU37" s="456">
        <f>IFERROR(MATCH(EV$33,Sheep!$R$319:$R$326,1),0)</f>
        <v>2</v>
      </c>
      <c r="EV37" s="456">
        <f>IFERROR(MATCH(EW$33,Sheep!$R$319:$R$326,1),0)</f>
        <v>2</v>
      </c>
      <c r="EW37" s="456">
        <f>IFERROR(MATCH(EX$33,Sheep!$R$319:$R$326,1),0)</f>
        <v>2</v>
      </c>
      <c r="EX37" s="456">
        <f>IFERROR(MATCH(EY$33,Sheep!$R$319:$R$326,1),0)</f>
        <v>2</v>
      </c>
      <c r="EY37" s="456">
        <f>IFERROR(MATCH(EZ$33,Sheep!$R$319:$R$326,1),0)</f>
        <v>2</v>
      </c>
      <c r="EZ37" s="456">
        <f>IFERROR(MATCH(FA$33,Sheep!$R$319:$R$326,1),0)</f>
        <v>2</v>
      </c>
      <c r="FA37" s="456">
        <f>IFERROR(MATCH(FB$33,Sheep!$R$319:$R$326,1),0)</f>
        <v>2</v>
      </c>
      <c r="FB37" s="456">
        <f>IFERROR(MATCH(FC$33,Sheep!$R$319:$R$326,1),0)</f>
        <v>2</v>
      </c>
      <c r="FC37" s="456">
        <f>IFERROR(MATCH(FD$33,Sheep!$R$319:$R$326,1),0)</f>
        <v>2</v>
      </c>
      <c r="FD37" s="456">
        <f>IFERROR(MATCH(FE$33,Sheep!$R$319:$R$326,1),0)</f>
        <v>2</v>
      </c>
      <c r="FE37" s="456">
        <f>IFERROR(MATCH(FF$33,Sheep!$R$319:$R$326,1),0)</f>
        <v>2</v>
      </c>
      <c r="FF37" s="456">
        <f>IFERROR(MATCH(FG$33,Sheep!$R$319:$R$326,1),0)</f>
        <v>2</v>
      </c>
      <c r="FG37" s="456">
        <f>IFERROR(MATCH(FH$33,Sheep!$R$319:$R$326,1),0)</f>
        <v>2</v>
      </c>
      <c r="FH37" s="456">
        <f>IFERROR(MATCH(FI$33,Sheep!$R$319:$R$326,1),0)</f>
        <v>2</v>
      </c>
      <c r="FI37" s="456">
        <f>IFERROR(MATCH(FJ$33,Sheep!$R$319:$R$326,1),0)</f>
        <v>2</v>
      </c>
      <c r="FJ37" s="456">
        <f>IFERROR(MATCH(FK$33,Sheep!$R$319:$R$326,1),0)</f>
        <v>2</v>
      </c>
      <c r="FK37" s="456">
        <f>IFERROR(MATCH(FL$33,Sheep!$R$319:$R$326,1),0)</f>
        <v>2</v>
      </c>
      <c r="FL37" s="456">
        <f>IFERROR(MATCH(FM$33,Sheep!$R$319:$R$326,1),0)</f>
        <v>2</v>
      </c>
      <c r="FM37" s="456">
        <f>IFERROR(MATCH(FN$33,Sheep!$R$319:$R$326,1),0)</f>
        <v>2</v>
      </c>
      <c r="FN37" s="456">
        <f>IFERROR(MATCH(FO$33,Sheep!$R$319:$R$326,1),0)</f>
        <v>2</v>
      </c>
      <c r="FO37" s="456">
        <f>IFERROR(MATCH(FP$33,Sheep!$R$319:$R$326,1),0)</f>
        <v>3</v>
      </c>
      <c r="FP37" s="456">
        <f>IFERROR(MATCH(FQ$33,Sheep!$R$319:$R$326,1),0)</f>
        <v>3</v>
      </c>
      <c r="FQ37" s="456">
        <f>IFERROR(MATCH(FR$33,Sheep!$R$319:$R$326,1),0)</f>
        <v>3</v>
      </c>
      <c r="FR37" s="456">
        <f>IFERROR(MATCH(FS$33,Sheep!$R$319:$R$326,1),0)</f>
        <v>3</v>
      </c>
      <c r="FS37" s="456">
        <f>IFERROR(MATCH(FT$33,Sheep!$R$319:$R$326,1),0)</f>
        <v>3</v>
      </c>
      <c r="FT37" s="456">
        <f>IFERROR(MATCH(FU$33,Sheep!$R$319:$R$326,1),0)</f>
        <v>3</v>
      </c>
      <c r="FU37" s="456">
        <f>IFERROR(MATCH(FV$33,Sheep!$R$319:$R$326,1),0)</f>
        <v>3</v>
      </c>
      <c r="FV37" s="456">
        <f>IFERROR(MATCH(FW$33,Sheep!$R$319:$R$326,1),0)</f>
        <v>3</v>
      </c>
      <c r="FW37" s="456">
        <f>IFERROR(MATCH(FX$33,Sheep!$R$319:$R$326,1),0)</f>
        <v>3</v>
      </c>
      <c r="FX37" s="456">
        <f>IFERROR(MATCH(FY$33,Sheep!$R$319:$R$326,1),0)</f>
        <v>3</v>
      </c>
      <c r="FY37" s="456">
        <f>IFERROR(MATCH(FZ$33,Sheep!$R$319:$R$326,1),0)</f>
        <v>3</v>
      </c>
      <c r="FZ37" s="456">
        <f>IFERROR(MATCH(GA$33,Sheep!$R$319:$R$326,1),0)</f>
        <v>3</v>
      </c>
      <c r="GA37" s="456">
        <f>IFERROR(MATCH(GB$33,Sheep!$R$319:$R$326,1),0)</f>
        <v>3</v>
      </c>
      <c r="GB37" s="456">
        <f>IFERROR(MATCH(GC$33,Sheep!$R$319:$R$326,1),0)</f>
        <v>3</v>
      </c>
      <c r="GC37" s="456">
        <f>IFERROR(MATCH(GD$33,Sheep!$R$319:$R$326,1),0)</f>
        <v>3</v>
      </c>
      <c r="GD37" s="456">
        <f>IFERROR(MATCH(GE$33,Sheep!$R$319:$R$326,1),0)</f>
        <v>3</v>
      </c>
      <c r="GE37" s="456">
        <f>IFERROR(MATCH(GF$33,Sheep!$R$319:$R$326,1),0)</f>
        <v>3</v>
      </c>
      <c r="GF37" s="456">
        <f>IFERROR(MATCH(GG$33,Sheep!$R$319:$R$326,1),0)</f>
        <v>3</v>
      </c>
      <c r="GG37" s="456">
        <f>IFERROR(MATCH(GH$33,Sheep!$R$319:$R$326,1),0)</f>
        <v>3</v>
      </c>
      <c r="GH37" s="456">
        <f>IFERROR(MATCH(GI$33,Sheep!$R$319:$R$326,1),0)</f>
        <v>3</v>
      </c>
      <c r="GI37" s="456">
        <f>IFERROR(MATCH(GJ$33,Sheep!$R$319:$R$326,1),0)</f>
        <v>3</v>
      </c>
      <c r="GJ37" s="456">
        <f>IFERROR(MATCH(GK$33,Sheep!$R$319:$R$326,1),0)</f>
        <v>3</v>
      </c>
      <c r="GK37" s="456">
        <f>IFERROR(MATCH(GL$33,Sheep!$R$319:$R$326,1),0)</f>
        <v>3</v>
      </c>
      <c r="GL37" s="456">
        <f>IFERROR(MATCH(GM$33,Sheep!$R$319:$R$326,1),0)</f>
        <v>3</v>
      </c>
      <c r="GM37" s="456">
        <f>IFERROR(MATCH(GN$33,Sheep!$R$319:$R$326,1),0)</f>
        <v>3</v>
      </c>
      <c r="GN37" s="456">
        <f>IFERROR(MATCH(GO$33,Sheep!$R$319:$R$326,1),0)</f>
        <v>3</v>
      </c>
      <c r="GO37" s="456">
        <f>IFERROR(MATCH(GP$33,Sheep!$R$319:$R$326,1),0)</f>
        <v>3</v>
      </c>
      <c r="GP37" s="456">
        <f>IFERROR(MATCH(GQ$33,Sheep!$R$319:$R$326,1),0)</f>
        <v>3</v>
      </c>
      <c r="GQ37" s="456">
        <f>IFERROR(MATCH(GR$33,Sheep!$R$319:$R$326,1),0)</f>
        <v>3</v>
      </c>
      <c r="GR37" s="456">
        <f>IFERROR(MATCH(GS$33,Sheep!$R$319:$R$326,1),0)</f>
        <v>3</v>
      </c>
      <c r="GS37" s="456">
        <f>IFERROR(MATCH(GT$33,Sheep!$R$319:$R$326,1),0)</f>
        <v>3</v>
      </c>
      <c r="GT37" s="456">
        <f>IFERROR(MATCH(GU$33,Sheep!$R$319:$R$326,1),0)</f>
        <v>3</v>
      </c>
      <c r="GU37" s="456">
        <f>IFERROR(MATCH(GV$33,Sheep!$R$319:$R$326,1),0)</f>
        <v>3</v>
      </c>
      <c r="GV37" s="456">
        <f>IFERROR(MATCH(GW$33,Sheep!$R$319:$R$326,1),0)</f>
        <v>3</v>
      </c>
      <c r="GW37" s="456">
        <f>IFERROR(MATCH(GX$33,Sheep!$R$319:$R$326,1),0)</f>
        <v>3</v>
      </c>
      <c r="GX37" s="456">
        <f>IFERROR(MATCH(GY$33,Sheep!$R$319:$R$326,1),0)</f>
        <v>3</v>
      </c>
      <c r="GY37" s="456">
        <f>IFERROR(MATCH(GZ$33,Sheep!$R$319:$R$326,1),0)</f>
        <v>3</v>
      </c>
      <c r="GZ37" s="456">
        <f>IFERROR(MATCH(HA$33,Sheep!$R$319:$R$326,1),0)</f>
        <v>3</v>
      </c>
      <c r="HA37" s="456">
        <f>IFERROR(MATCH(HB$33,Sheep!$R$319:$R$326,1),0)</f>
        <v>3</v>
      </c>
      <c r="HB37" s="456">
        <f>IFERROR(MATCH(HC$33,Sheep!$R$319:$R$326,1),0)</f>
        <v>3</v>
      </c>
      <c r="HC37" s="456">
        <f>IFERROR(MATCH(HD$33,Sheep!$R$319:$R$326,1),0)</f>
        <v>3</v>
      </c>
      <c r="HD37" s="456">
        <f>IFERROR(MATCH(HE$33,Sheep!$R$319:$R$326,1),0)</f>
        <v>3</v>
      </c>
      <c r="HE37" s="456">
        <f>IFERROR(MATCH(HF$33,Sheep!$R$319:$R$326,1),0)</f>
        <v>3</v>
      </c>
      <c r="HF37" s="456">
        <f>IFERROR(MATCH(HG$33,Sheep!$R$319:$R$326,1),0)</f>
        <v>3</v>
      </c>
      <c r="HG37" s="456">
        <f>IFERROR(MATCH(HH$33,Sheep!$R$319:$R$326,1),0)</f>
        <v>3</v>
      </c>
      <c r="HH37" s="456">
        <f>IFERROR(MATCH(HI$33,Sheep!$R$319:$R$326,1),0)</f>
        <v>3</v>
      </c>
      <c r="HI37" s="456">
        <f>IFERROR(MATCH(HJ$33,Sheep!$R$319:$R$326,1),0)</f>
        <v>3</v>
      </c>
      <c r="HJ37" s="456">
        <f>IFERROR(MATCH(HK$33,Sheep!$R$319:$R$326,1),0)</f>
        <v>3</v>
      </c>
      <c r="HK37" s="456">
        <f>IFERROR(MATCH(HL$33,Sheep!$R$319:$R$326,1),0)</f>
        <v>3</v>
      </c>
      <c r="HL37" s="456">
        <f>IFERROR(MATCH(HM$33,Sheep!$R$319:$R$326,1),0)</f>
        <v>3</v>
      </c>
      <c r="HM37" s="456">
        <f>IFERROR(MATCH(HN$33,Sheep!$R$319:$R$326,1),0)</f>
        <v>3</v>
      </c>
      <c r="HN37" s="456">
        <f>IFERROR(MATCH(HO$33,Sheep!$R$319:$R$326,1),0)</f>
        <v>3</v>
      </c>
      <c r="HO37" s="456">
        <f>IFERROR(MATCH(HP$33,Sheep!$R$319:$R$326,1),0)</f>
        <v>4</v>
      </c>
      <c r="HP37" s="456">
        <f>IFERROR(MATCH(HQ$33,Sheep!$R$319:$R$326,1),0)</f>
        <v>4</v>
      </c>
      <c r="HQ37" s="456">
        <f>IFERROR(MATCH(HR$33,Sheep!$R$319:$R$326,1),0)</f>
        <v>4</v>
      </c>
      <c r="HR37" s="456">
        <f>IFERROR(MATCH(HS$33,Sheep!$R$319:$R$326,1),0)</f>
        <v>4</v>
      </c>
      <c r="HS37" s="456">
        <f>IFERROR(MATCH(HT$33,Sheep!$R$319:$R$326,1),0)</f>
        <v>4</v>
      </c>
      <c r="HT37" s="456">
        <f>IFERROR(MATCH(HU$33,Sheep!$R$319:$R$326,1),0)</f>
        <v>4</v>
      </c>
      <c r="HU37" s="456">
        <f>IFERROR(MATCH(HV$33,Sheep!$R$319:$R$326,1),0)</f>
        <v>4</v>
      </c>
      <c r="HV37" s="456">
        <f>IFERROR(MATCH(HW$33,Sheep!$R$319:$R$326,1),0)</f>
        <v>4</v>
      </c>
      <c r="HW37" s="456">
        <f>IFERROR(MATCH(HX$33,Sheep!$R$319:$R$326,1),0)</f>
        <v>4</v>
      </c>
      <c r="HX37" s="456">
        <f>IFERROR(MATCH(HY$33,Sheep!$R$319:$R$326,1),0)</f>
        <v>4</v>
      </c>
      <c r="HY37" s="456">
        <f>IFERROR(MATCH(HZ$33,Sheep!$R$319:$R$326,1),0)</f>
        <v>4</v>
      </c>
      <c r="HZ37" s="456">
        <f>IFERROR(MATCH(IA$33,Sheep!$R$319:$R$326,1),0)</f>
        <v>4</v>
      </c>
      <c r="IA37" s="456">
        <f>IFERROR(MATCH(IB$33,Sheep!$R$319:$R$326,1),0)</f>
        <v>4</v>
      </c>
      <c r="IB37" s="456">
        <f>IFERROR(MATCH(IC$33,Sheep!$R$319:$R$326,1),0)</f>
        <v>4</v>
      </c>
      <c r="IC37" s="456">
        <f>IFERROR(MATCH(ID$33,Sheep!$R$319:$R$326,1),0)</f>
        <v>4</v>
      </c>
      <c r="ID37" s="456">
        <f>IFERROR(MATCH(IE$33,Sheep!$R$319:$R$326,1),0)</f>
        <v>4</v>
      </c>
      <c r="IE37" s="456">
        <f>IFERROR(MATCH(IF$33,Sheep!$R$319:$R$326,1),0)</f>
        <v>4</v>
      </c>
      <c r="IF37" s="456">
        <f>IFERROR(MATCH(IG$33,Sheep!$R$319:$R$326,1),0)</f>
        <v>4</v>
      </c>
      <c r="IG37" s="456">
        <f>IFERROR(MATCH(IH$33,Sheep!$R$319:$R$326,1),0)</f>
        <v>4</v>
      </c>
      <c r="IH37" s="456">
        <f>IFERROR(MATCH(II$33,Sheep!$R$319:$R$326,1),0)</f>
        <v>4</v>
      </c>
      <c r="II37" s="456">
        <f>IFERROR(MATCH(IJ$33,Sheep!$R$319:$R$326,1),0)</f>
        <v>4</v>
      </c>
      <c r="IJ37" s="456">
        <f>IFERROR(MATCH(IK$33,Sheep!$R$319:$R$326,1),0)</f>
        <v>4</v>
      </c>
      <c r="IK37" s="456">
        <f>IFERROR(MATCH(IL$33,Sheep!$R$319:$R$326,1),0)</f>
        <v>4</v>
      </c>
      <c r="IL37" s="456">
        <f>IFERROR(MATCH(IM$33,Sheep!$R$319:$R$326,1),0)</f>
        <v>4</v>
      </c>
      <c r="IM37" s="456">
        <f>IFERROR(MATCH(IN$33,Sheep!$R$319:$R$326,1),0)</f>
        <v>4</v>
      </c>
      <c r="IN37" s="456">
        <f>IFERROR(MATCH(IO$33,Sheep!$R$319:$R$326,1),0)</f>
        <v>4</v>
      </c>
      <c r="IO37" s="456">
        <f>IFERROR(MATCH(IP$33,Sheep!$R$319:$R$326,1),0)</f>
        <v>4</v>
      </c>
      <c r="IP37" s="456">
        <f>IFERROR(MATCH(IQ$33,Sheep!$R$319:$R$326,1),0)</f>
        <v>4</v>
      </c>
      <c r="IQ37" s="456">
        <f>IFERROR(MATCH(IR$33,Sheep!$R$319:$R$326,1),0)</f>
        <v>4</v>
      </c>
      <c r="IR37" s="456">
        <f>IFERROR(MATCH(IS$33,Sheep!$R$319:$R$326,1),0)</f>
        <v>4</v>
      </c>
      <c r="IS37" s="456">
        <f>IFERROR(MATCH(IT$33,Sheep!$R$319:$R$326,1),0)</f>
        <v>4</v>
      </c>
      <c r="IT37" s="456">
        <f>IFERROR(MATCH(IU$33,Sheep!$R$319:$R$326,1),0)</f>
        <v>4</v>
      </c>
      <c r="IU37" s="456">
        <f>IFERROR(MATCH(IV$33,Sheep!$R$319:$R$326,1),0)</f>
        <v>4</v>
      </c>
      <c r="IV37" s="456">
        <f>IFERROR(MATCH(IW$33,Sheep!$R$319:$R$326,1),0)</f>
        <v>4</v>
      </c>
      <c r="IW37" s="456">
        <f>IFERROR(MATCH(IX$33,Sheep!$R$319:$R$326,1),0)</f>
        <v>4</v>
      </c>
      <c r="IX37" s="456">
        <f>IFERROR(MATCH(IY$33,Sheep!$R$319:$R$326,1),0)</f>
        <v>4</v>
      </c>
      <c r="IY37" s="456">
        <f>IFERROR(MATCH(IZ$33,Sheep!$R$319:$R$326,1),0)</f>
        <v>4</v>
      </c>
      <c r="IZ37" s="456">
        <f>IFERROR(MATCH(JA$33,Sheep!$R$319:$R$326,1),0)</f>
        <v>4</v>
      </c>
      <c r="JA37" s="456">
        <f>IFERROR(MATCH(JB$33,Sheep!$R$319:$R$326,1),0)</f>
        <v>4</v>
      </c>
      <c r="JB37" s="456">
        <f>IFERROR(MATCH(JC$33,Sheep!$R$319:$R$326,1),0)</f>
        <v>4</v>
      </c>
      <c r="JC37" s="456">
        <f>IFERROR(MATCH(JD$33,Sheep!$R$319:$R$326,1),0)</f>
        <v>4</v>
      </c>
      <c r="JD37" s="456">
        <f>IFERROR(MATCH(JE$33,Sheep!$R$319:$R$326,1),0)</f>
        <v>4</v>
      </c>
      <c r="JE37" s="456">
        <f>IFERROR(MATCH(JF$33,Sheep!$R$319:$R$326,1),0)</f>
        <v>4</v>
      </c>
      <c r="JF37" s="456">
        <f>IFERROR(MATCH(JG$33,Sheep!$R$319:$R$326,1),0)</f>
        <v>4</v>
      </c>
      <c r="JG37" s="456">
        <f>IFERROR(MATCH(JH$33,Sheep!$R$319:$R$326,1),0)</f>
        <v>4</v>
      </c>
      <c r="JH37" s="456">
        <f>IFERROR(MATCH(JI$33,Sheep!$R$319:$R$326,1),0)</f>
        <v>4</v>
      </c>
      <c r="JI37" s="456">
        <f>IFERROR(MATCH(JJ$33,Sheep!$R$319:$R$326,1),0)</f>
        <v>4</v>
      </c>
      <c r="JJ37" s="456">
        <f>IFERROR(MATCH(JK$33,Sheep!$R$319:$R$326,1),0)</f>
        <v>4</v>
      </c>
      <c r="JK37" s="456">
        <f>IFERROR(MATCH(JL$33,Sheep!$R$319:$R$326,1),0)</f>
        <v>4</v>
      </c>
      <c r="JL37" s="456">
        <f>IFERROR(MATCH(JM$33,Sheep!$R$319:$R$326,1),0)</f>
        <v>4</v>
      </c>
      <c r="JM37" s="456">
        <f>IFERROR(MATCH(JN$33,Sheep!$R$319:$R$326,1),0)</f>
        <v>4</v>
      </c>
      <c r="JN37" s="456">
        <f>IFERROR(MATCH(JO$33,Sheep!$R$319:$R$326,1),0)</f>
        <v>4</v>
      </c>
      <c r="JO37" s="456">
        <f>IFERROR(MATCH(JP$33,Sheep!$R$319:$R$326,1),0)</f>
        <v>5</v>
      </c>
      <c r="JP37" s="456">
        <f>IFERROR(MATCH(JQ$33,Sheep!$R$319:$R$326,1),0)</f>
        <v>5</v>
      </c>
      <c r="JQ37" s="456">
        <f>IFERROR(MATCH(JR$33,Sheep!$R$319:$R$326,1),0)</f>
        <v>5</v>
      </c>
      <c r="JR37" s="456">
        <f>IFERROR(MATCH(JS$33,Sheep!$R$319:$R$326,1),0)</f>
        <v>5</v>
      </c>
      <c r="JS37" s="456">
        <f>IFERROR(MATCH(JT$33,Sheep!$R$319:$R$326,1),0)</f>
        <v>5</v>
      </c>
      <c r="JT37" s="456">
        <f>IFERROR(MATCH(JU$33,Sheep!$R$319:$R$326,1),0)</f>
        <v>5</v>
      </c>
      <c r="JU37" s="456">
        <f>IFERROR(MATCH(JV$33,Sheep!$R$319:$R$326,1),0)</f>
        <v>5</v>
      </c>
      <c r="JV37" s="456">
        <f>IFERROR(MATCH(JW$33,Sheep!$R$319:$R$326,1),0)</f>
        <v>5</v>
      </c>
      <c r="JW37" s="456">
        <f>IFERROR(MATCH(JX$33,Sheep!$R$319:$R$326,1),0)</f>
        <v>5</v>
      </c>
      <c r="JX37" s="456">
        <f>IFERROR(MATCH(JY$33,Sheep!$R$319:$R$326,1),0)</f>
        <v>5</v>
      </c>
      <c r="JY37" s="456">
        <f>IFERROR(MATCH(JZ$33,Sheep!$R$319:$R$326,1),0)</f>
        <v>5</v>
      </c>
      <c r="JZ37" s="456">
        <f>IFERROR(MATCH(KA$33,Sheep!$R$319:$R$326,1),0)</f>
        <v>5</v>
      </c>
      <c r="KA37" s="456">
        <f>IFERROR(MATCH(KB$33,Sheep!$R$319:$R$326,1),0)</f>
        <v>5</v>
      </c>
      <c r="KB37" s="456">
        <f>IFERROR(MATCH(KC$33,Sheep!$R$319:$R$326,1),0)</f>
        <v>5</v>
      </c>
      <c r="KC37" s="456">
        <f>IFERROR(MATCH(KD$33,Sheep!$R$319:$R$326,1),0)</f>
        <v>5</v>
      </c>
      <c r="KD37" s="456">
        <f>IFERROR(MATCH(KE$33,Sheep!$R$319:$R$326,1),0)</f>
        <v>5</v>
      </c>
      <c r="KE37" s="456">
        <f>IFERROR(MATCH(KF$33,Sheep!$R$319:$R$326,1),0)</f>
        <v>5</v>
      </c>
      <c r="KF37" s="456">
        <f>IFERROR(MATCH(KG$33,Sheep!$R$319:$R$326,1),0)</f>
        <v>5</v>
      </c>
      <c r="KG37" s="456">
        <f>IFERROR(MATCH(KH$33,Sheep!$R$319:$R$326,1),0)</f>
        <v>5</v>
      </c>
      <c r="KH37" s="456">
        <f>IFERROR(MATCH(KI$33,Sheep!$R$319:$R$326,1),0)</f>
        <v>5</v>
      </c>
      <c r="KI37" s="456">
        <f>IFERROR(MATCH(KJ$33,Sheep!$R$319:$R$326,1),0)</f>
        <v>5</v>
      </c>
      <c r="KJ37" s="456">
        <f>IFERROR(MATCH(KK$33,Sheep!$R$319:$R$326,1),0)</f>
        <v>5</v>
      </c>
      <c r="KK37" s="456">
        <f>IFERROR(MATCH(KL$33,Sheep!$R$319:$R$326,1),0)</f>
        <v>5</v>
      </c>
      <c r="KL37" s="456">
        <f>IFERROR(MATCH(KM$33,Sheep!$R$319:$R$326,1),0)</f>
        <v>5</v>
      </c>
      <c r="KM37" s="456">
        <f>IFERROR(MATCH(KN$33,Sheep!$R$319:$R$326,1),0)</f>
        <v>5</v>
      </c>
      <c r="KN37" s="456">
        <f>IFERROR(MATCH(KO$33,Sheep!$R$319:$R$326,1),0)</f>
        <v>5</v>
      </c>
      <c r="KO37" s="456">
        <f>IFERROR(MATCH(KP$33,Sheep!$R$319:$R$326,1),0)</f>
        <v>5</v>
      </c>
      <c r="KP37" s="456">
        <f>IFERROR(MATCH(KQ$33,Sheep!$R$319:$R$326,1),0)</f>
        <v>5</v>
      </c>
      <c r="KQ37" s="456">
        <f>IFERROR(MATCH(KR$33,Sheep!$R$319:$R$326,1),0)</f>
        <v>5</v>
      </c>
      <c r="KR37" s="456">
        <f>IFERROR(MATCH(KS$33,Sheep!$R$319:$R$326,1),0)</f>
        <v>5</v>
      </c>
      <c r="KS37" s="456">
        <f>IFERROR(MATCH(KT$33,Sheep!$R$319:$R$326,1),0)</f>
        <v>5</v>
      </c>
      <c r="KT37" s="456">
        <f>IFERROR(MATCH(KU$33,Sheep!$R$319:$R$326,1),0)</f>
        <v>5</v>
      </c>
      <c r="KU37" s="456">
        <f>IFERROR(MATCH(KV$33,Sheep!$R$319:$R$326,1),0)</f>
        <v>5</v>
      </c>
      <c r="KV37" s="456">
        <f>IFERROR(MATCH(KW$33,Sheep!$R$319:$R$326,1),0)</f>
        <v>5</v>
      </c>
      <c r="KW37" s="456">
        <f>IFERROR(MATCH(KX$33,Sheep!$R$319:$R$326,1),0)</f>
        <v>5</v>
      </c>
      <c r="KX37" s="456">
        <f>IFERROR(MATCH(KY$33,Sheep!$R$319:$R$326,1),0)</f>
        <v>5</v>
      </c>
      <c r="KY37" s="456">
        <f>IFERROR(MATCH(KZ$33,Sheep!$R$319:$R$326,1),0)</f>
        <v>5</v>
      </c>
      <c r="KZ37" s="456">
        <f>IFERROR(MATCH(LA$33,Sheep!$R$319:$R$326,1),0)</f>
        <v>5</v>
      </c>
      <c r="LA37" s="456">
        <f>IFERROR(MATCH(LB$33,Sheep!$R$319:$R$326,1),0)</f>
        <v>5</v>
      </c>
      <c r="LB37" s="456">
        <f>IFERROR(MATCH(LC$33,Sheep!$R$319:$R$326,1),0)</f>
        <v>5</v>
      </c>
      <c r="LC37" s="456">
        <f>IFERROR(MATCH(LD$33,Sheep!$R$319:$R$326,1),0)</f>
        <v>5</v>
      </c>
      <c r="LD37" s="456">
        <f>IFERROR(MATCH(LE$33,Sheep!$R$319:$R$326,1),0)</f>
        <v>5</v>
      </c>
      <c r="LE37" s="456">
        <f>IFERROR(MATCH(LF$33,Sheep!$R$319:$R$326,1),0)</f>
        <v>5</v>
      </c>
      <c r="LF37" s="456">
        <f>IFERROR(MATCH(LG$33,Sheep!$R$319:$R$326,1),0)</f>
        <v>5</v>
      </c>
      <c r="LG37" s="456">
        <f>IFERROR(MATCH(LH$33,Sheep!$R$319:$R$326,1),0)</f>
        <v>5</v>
      </c>
      <c r="LH37" s="456">
        <f>IFERROR(MATCH(LI$33,Sheep!$R$319:$R$326,1),0)</f>
        <v>5</v>
      </c>
      <c r="LI37" s="456">
        <f>IFERROR(MATCH(LJ$33,Sheep!$R$319:$R$326,1),0)</f>
        <v>5</v>
      </c>
      <c r="LJ37" s="456">
        <f>IFERROR(MATCH(LK$33,Sheep!$R$319:$R$326,1),0)</f>
        <v>5</v>
      </c>
      <c r="LK37" s="456">
        <f>IFERROR(MATCH(LL$33,Sheep!$R$319:$R$326,1),0)</f>
        <v>5</v>
      </c>
      <c r="LL37" s="456">
        <f>IFERROR(MATCH(LM$33,Sheep!$R$319:$R$326,1),0)</f>
        <v>5</v>
      </c>
      <c r="LM37" s="456">
        <f>IFERROR(MATCH(LN$33,Sheep!$R$319:$R$326,1),0)</f>
        <v>5</v>
      </c>
      <c r="LN37" s="456">
        <f>IFERROR(MATCH(LO$33,Sheep!$R$319:$R$326,1),0)</f>
        <v>5</v>
      </c>
      <c r="LO37" s="456">
        <f>IFERROR(MATCH(LP$33,Sheep!$R$319:$R$326,1),0)</f>
        <v>6</v>
      </c>
      <c r="LP37" s="456">
        <f>IFERROR(MATCH(LQ$33,Sheep!$R$319:$R$326,1),0)</f>
        <v>6</v>
      </c>
      <c r="LQ37" s="456">
        <f>IFERROR(MATCH(LR$33,Sheep!$R$319:$R$326,1),0)</f>
        <v>6</v>
      </c>
      <c r="LR37" s="456">
        <f>IFERROR(MATCH(LS$33,Sheep!$R$319:$R$326,1),0)</f>
        <v>6</v>
      </c>
      <c r="LS37" s="456">
        <f>IFERROR(MATCH(LT$33,Sheep!$R$319:$R$326,1),0)</f>
        <v>6</v>
      </c>
      <c r="LT37" s="456">
        <f>IFERROR(MATCH(LU$33,Sheep!$R$319:$R$326,1),0)</f>
        <v>6</v>
      </c>
      <c r="LU37" s="456">
        <f>IFERROR(MATCH(LV$33,Sheep!$R$319:$R$326,1),0)</f>
        <v>6</v>
      </c>
      <c r="LV37" s="456">
        <f>IFERROR(MATCH(LW$33,Sheep!$R$319:$R$326,1),0)</f>
        <v>6</v>
      </c>
      <c r="LW37" s="456">
        <f>IFERROR(MATCH(LX$33,Sheep!$R$319:$R$326,1),0)</f>
        <v>6</v>
      </c>
      <c r="LX37" s="456">
        <f>IFERROR(MATCH(LY$33,Sheep!$R$319:$R$326,1),0)</f>
        <v>6</v>
      </c>
      <c r="LY37" s="456">
        <f>IFERROR(MATCH(LZ$33,Sheep!$R$319:$R$326,1),0)</f>
        <v>6</v>
      </c>
      <c r="LZ37" s="456">
        <f>IFERROR(MATCH(MA$33,Sheep!$R$319:$R$326,1),0)</f>
        <v>6</v>
      </c>
      <c r="MA37" s="456">
        <f>IFERROR(MATCH(MB$33,Sheep!$R$319:$R$326,1),0)</f>
        <v>6</v>
      </c>
      <c r="MB37" s="456">
        <f>IFERROR(MATCH(MC$33,Sheep!$R$319:$R$326,1),0)</f>
        <v>6</v>
      </c>
      <c r="MC37" s="456">
        <f>IFERROR(MATCH(MD$33,Sheep!$R$319:$R$326,1),0)</f>
        <v>6</v>
      </c>
      <c r="MD37" s="456">
        <f>IFERROR(MATCH(ME$33,Sheep!$R$319:$R$326,1),0)</f>
        <v>6</v>
      </c>
      <c r="ME37" s="456">
        <f>IFERROR(MATCH(MF$33,Sheep!$R$319:$R$326,1),0)</f>
        <v>6</v>
      </c>
      <c r="MF37" s="456">
        <f>IFERROR(MATCH(MG$33,Sheep!$R$319:$R$326,1),0)</f>
        <v>6</v>
      </c>
      <c r="MG37" s="456">
        <f>IFERROR(MATCH(MH$33,Sheep!$R$319:$R$326,1),0)</f>
        <v>6</v>
      </c>
      <c r="MH37" s="456">
        <f>IFERROR(MATCH(MI$33,Sheep!$R$319:$R$326,1),0)</f>
        <v>6</v>
      </c>
      <c r="MI37" s="456">
        <f>IFERROR(MATCH(MJ$33,Sheep!$R$319:$R$326,1),0)</f>
        <v>6</v>
      </c>
      <c r="MJ37" s="456">
        <f>IFERROR(MATCH(MK$33,Sheep!$R$319:$R$326,1),0)</f>
        <v>6</v>
      </c>
      <c r="MK37" s="456">
        <f>IFERROR(MATCH(ML$33,Sheep!$R$319:$R$326,1),0)</f>
        <v>6</v>
      </c>
      <c r="ML37" s="456">
        <f>IFERROR(MATCH(MM$33,Sheep!$R$319:$R$326,1),0)</f>
        <v>6</v>
      </c>
      <c r="MM37" s="456">
        <f>IFERROR(MATCH(MN$33,Sheep!$R$319:$R$326,1),0)</f>
        <v>6</v>
      </c>
      <c r="MN37" s="456">
        <f>IFERROR(MATCH(MO$33,Sheep!$R$319:$R$326,1),0)</f>
        <v>6</v>
      </c>
      <c r="MO37" s="456">
        <f>IFERROR(MATCH(MP$33,Sheep!$R$319:$R$326,1),0)</f>
        <v>6</v>
      </c>
      <c r="MP37" s="456">
        <f>IFERROR(MATCH(MQ$33,Sheep!$R$319:$R$326,1),0)</f>
        <v>6</v>
      </c>
      <c r="MQ37" s="456">
        <f>IFERROR(MATCH(MR$33,Sheep!$R$319:$R$326,1),0)</f>
        <v>6</v>
      </c>
      <c r="MR37" s="456">
        <f>IFERROR(MATCH(MS$33,Sheep!$R$319:$R$326,1),0)</f>
        <v>6</v>
      </c>
      <c r="MS37" s="456">
        <f>IFERROR(MATCH(MT$33,Sheep!$R$319:$R$326,1),0)</f>
        <v>6</v>
      </c>
      <c r="MT37" s="456">
        <f>IFERROR(MATCH(MU$33,Sheep!$R$319:$R$326,1),0)</f>
        <v>6</v>
      </c>
      <c r="MU37" s="456">
        <f>IFERROR(MATCH(MV$33,Sheep!$R$319:$R$326,1),0)</f>
        <v>6</v>
      </c>
      <c r="MV37" s="456">
        <f>IFERROR(MATCH(MW$33,Sheep!$R$319:$R$326,1),0)</f>
        <v>6</v>
      </c>
      <c r="MW37" s="456">
        <f>IFERROR(MATCH(MX$33,Sheep!$R$319:$R$326,1),0)</f>
        <v>6</v>
      </c>
      <c r="MX37" s="456">
        <f>IFERROR(MATCH(MY$33,Sheep!$R$319:$R$326,1),0)</f>
        <v>6</v>
      </c>
      <c r="MY37" s="456">
        <f>IFERROR(MATCH(MZ$33,Sheep!$R$319:$R$326,1),0)</f>
        <v>6</v>
      </c>
      <c r="MZ37" s="456">
        <f>IFERROR(MATCH(NA$33,Sheep!$R$319:$R$326,1),0)</f>
        <v>6</v>
      </c>
      <c r="NA37" s="456">
        <f>IFERROR(MATCH(NB$33,Sheep!$R$319:$R$326,1),0)</f>
        <v>6</v>
      </c>
      <c r="NB37" s="456">
        <f>IFERROR(MATCH(NC$33,Sheep!$R$319:$R$326,1),0)</f>
        <v>6</v>
      </c>
      <c r="NC37" s="456">
        <f>IFERROR(MATCH(ND$33,Sheep!$R$319:$R$326,1),0)</f>
        <v>6</v>
      </c>
      <c r="ND37" s="456">
        <f>IFERROR(MATCH(NE$33,Sheep!$R$319:$R$326,1),0)</f>
        <v>6</v>
      </c>
      <c r="NE37" s="456">
        <f>IFERROR(MATCH(NF$33,Sheep!$R$319:$R$326,1),0)</f>
        <v>6</v>
      </c>
      <c r="NF37" s="456">
        <f>IFERROR(MATCH(NG$33,Sheep!$R$319:$R$326,1),0)</f>
        <v>6</v>
      </c>
      <c r="NG37" s="456">
        <f>IFERROR(MATCH(NH$33,Sheep!$R$319:$R$326,1),0)</f>
        <v>6</v>
      </c>
      <c r="NH37" s="456">
        <f>IFERROR(MATCH(NI$33,Sheep!$R$319:$R$326,1),0)</f>
        <v>6</v>
      </c>
      <c r="NI37" s="456">
        <f>IFERROR(MATCH(NJ$33,Sheep!$R$319:$R$326,1),0)</f>
        <v>6</v>
      </c>
      <c r="NJ37" s="456">
        <f>IFERROR(MATCH(NK$33,Sheep!$R$319:$R$326,1),0)</f>
        <v>6</v>
      </c>
      <c r="NK37" s="456">
        <f>IFERROR(MATCH(NL$33,Sheep!$R$319:$R$326,1),0)</f>
        <v>6</v>
      </c>
      <c r="NL37" s="456">
        <f>IFERROR(MATCH(NM$33,Sheep!$R$319:$R$326,1),0)</f>
        <v>6</v>
      </c>
      <c r="NM37" s="456">
        <f>IFERROR(MATCH(NN$33,Sheep!$R$319:$R$326,1),0)</f>
        <v>6</v>
      </c>
      <c r="NN37" s="456">
        <f>IFERROR(MATCH(NO$33,Sheep!$R$319:$R$326,1),0)</f>
        <v>6</v>
      </c>
      <c r="NO37" s="456">
        <f>IFERROR(MATCH(NP$33,Sheep!$R$319:$R$326,1),0)</f>
        <v>7</v>
      </c>
      <c r="NP37" s="456">
        <f>IFERROR(MATCH(NQ$33,Sheep!$R$319:$R$326,1),0)</f>
        <v>7</v>
      </c>
      <c r="NQ37" s="456">
        <f>IFERROR(MATCH(NR$33,Sheep!$R$319:$R$326,1),0)</f>
        <v>7</v>
      </c>
      <c r="NR37" s="456">
        <f>IFERROR(MATCH(NS$33,Sheep!$R$319:$R$326,1),0)</f>
        <v>7</v>
      </c>
      <c r="NS37" s="456">
        <f>IFERROR(MATCH(NT$33,Sheep!$R$319:$R$326,1),0)</f>
        <v>7</v>
      </c>
      <c r="NT37" s="456">
        <f>IFERROR(MATCH(NU$33,Sheep!$R$319:$R$326,1),0)</f>
        <v>7</v>
      </c>
      <c r="NU37" s="456">
        <f>IFERROR(MATCH(NV$33,Sheep!$R$319:$R$326,1),0)</f>
        <v>7</v>
      </c>
      <c r="NV37" s="456">
        <f>IFERROR(MATCH(NW$33,Sheep!$R$319:$R$326,1),0)</f>
        <v>7</v>
      </c>
      <c r="NW37" s="456">
        <f>IFERROR(MATCH(NX$33,Sheep!$R$319:$R$326,1),0)</f>
        <v>7</v>
      </c>
      <c r="NX37" s="456">
        <f>IFERROR(MATCH(NY$33,Sheep!$R$319:$R$326,1),0)</f>
        <v>7</v>
      </c>
      <c r="NY37" s="456">
        <f>IFERROR(MATCH(NZ$33,Sheep!$R$319:$R$326,1),0)</f>
        <v>7</v>
      </c>
      <c r="NZ37" s="456">
        <f>IFERROR(MATCH(OA$33,Sheep!$R$319:$R$326,1),0)</f>
        <v>7</v>
      </c>
      <c r="OA37" s="456">
        <f>IFERROR(MATCH(OB$33,Sheep!$R$319:$R$326,1),0)</f>
        <v>7</v>
      </c>
      <c r="OB37" s="456">
        <f>IFERROR(MATCH(OC$33,Sheep!$R$319:$R$326,1),0)</f>
        <v>7</v>
      </c>
      <c r="OC37" s="456">
        <f>IFERROR(MATCH(OD$33,Sheep!$R$319:$R$326,1),0)</f>
        <v>7</v>
      </c>
      <c r="OD37" s="456">
        <f>IFERROR(MATCH(OE$33,Sheep!$R$319:$R$326,1),0)</f>
        <v>7</v>
      </c>
      <c r="OE37" s="456">
        <f>IFERROR(MATCH(OF$33,Sheep!$R$319:$R$326,1),0)</f>
        <v>7</v>
      </c>
      <c r="OF37" s="456">
        <f>IFERROR(MATCH(OG$33,Sheep!$R$319:$R$326,1),0)</f>
        <v>7</v>
      </c>
      <c r="OG37" s="456">
        <f>IFERROR(MATCH(OH$33,Sheep!$R$319:$R$326,1),0)</f>
        <v>7</v>
      </c>
      <c r="OH37" s="456">
        <f>IFERROR(MATCH(OI$33,Sheep!$R$319:$R$326,1),0)</f>
        <v>7</v>
      </c>
      <c r="OI37" s="456">
        <f>IFERROR(MATCH(OJ$33,Sheep!$R$319:$R$326,1),0)</f>
        <v>7</v>
      </c>
      <c r="OJ37" s="456">
        <f>IFERROR(MATCH(OK$33,Sheep!$R$319:$R$326,1),0)</f>
        <v>7</v>
      </c>
      <c r="OK37" s="456">
        <f>IFERROR(MATCH(OL$33,Sheep!$R$319:$R$326,1),0)</f>
        <v>7</v>
      </c>
      <c r="OL37" s="456">
        <f>IFERROR(MATCH(OM$33,Sheep!$R$319:$R$326,1),0)</f>
        <v>7</v>
      </c>
      <c r="OM37" s="456">
        <f>IFERROR(MATCH(ON$33,Sheep!$R$319:$R$326,1),0)</f>
        <v>7</v>
      </c>
      <c r="ON37" s="456">
        <f>IFERROR(MATCH(OO$33,Sheep!$R$319:$R$326,1),0)</f>
        <v>7</v>
      </c>
      <c r="OO37" s="456">
        <f>IFERROR(MATCH(OP$33,Sheep!$R$319:$R$326,1),0)</f>
        <v>7</v>
      </c>
      <c r="OP37" s="456">
        <f>IFERROR(MATCH(OQ$33,Sheep!$R$319:$R$326,1),0)</f>
        <v>7</v>
      </c>
      <c r="OQ37" s="456">
        <f>IFERROR(MATCH(OR$33,Sheep!$R$319:$R$326,1),0)</f>
        <v>7</v>
      </c>
      <c r="OR37" s="456">
        <f>IFERROR(MATCH(OS$33,Sheep!$R$319:$R$326,1),0)</f>
        <v>7</v>
      </c>
      <c r="OS37" s="456">
        <f>IFERROR(MATCH(OT$33,Sheep!$R$319:$R$326,1),0)</f>
        <v>7</v>
      </c>
      <c r="OT37" s="456">
        <f>IFERROR(MATCH(OU$33,Sheep!$R$319:$R$326,1),0)</f>
        <v>7</v>
      </c>
      <c r="OU37" s="456">
        <f>IFERROR(MATCH(OV$33,Sheep!$R$319:$R$326,1),0)</f>
        <v>7</v>
      </c>
      <c r="OV37" s="456">
        <f>IFERROR(MATCH(OW$33,Sheep!$R$319:$R$326,1),0)</f>
        <v>7</v>
      </c>
      <c r="OW37" s="456">
        <f>IFERROR(MATCH(OX$33,Sheep!$R$319:$R$326,1),0)</f>
        <v>7</v>
      </c>
      <c r="OX37" s="456">
        <f>IFERROR(MATCH(OY$33,Sheep!$R$319:$R$326,1),0)</f>
        <v>7</v>
      </c>
      <c r="OY37" s="456">
        <f>IFERROR(MATCH(OZ$33,Sheep!$R$319:$R$326,1),0)</f>
        <v>7</v>
      </c>
      <c r="OZ37" s="456">
        <f>IFERROR(MATCH(PA$33,Sheep!$R$319:$R$326,1),0)</f>
        <v>7</v>
      </c>
      <c r="PA37" s="456">
        <f>IFERROR(MATCH(PB$33,Sheep!$R$319:$R$326,1),0)</f>
        <v>7</v>
      </c>
      <c r="PB37" s="456">
        <f>IFERROR(MATCH(PC$33,Sheep!$R$319:$R$326,1),0)</f>
        <v>7</v>
      </c>
      <c r="PC37" s="456">
        <f>IFERROR(MATCH(PD$33,Sheep!$R$319:$R$326,1),0)</f>
        <v>7</v>
      </c>
      <c r="PD37" s="456">
        <f>IFERROR(MATCH(PE$33,Sheep!$R$319:$R$326,1),0)</f>
        <v>7</v>
      </c>
      <c r="PE37" s="456">
        <f>IFERROR(MATCH(PF$33,Sheep!$R$319:$R$326,1),0)</f>
        <v>7</v>
      </c>
      <c r="PF37" s="456">
        <f>IFERROR(MATCH(PG$33,Sheep!$R$319:$R$326,1),0)</f>
        <v>7</v>
      </c>
      <c r="PG37" s="456">
        <f>IFERROR(MATCH(PH$33,Sheep!$R$319:$R$326,1),0)</f>
        <v>7</v>
      </c>
      <c r="PH37" s="456">
        <f>IFERROR(MATCH(PI$33,Sheep!$R$319:$R$326,1),0)</f>
        <v>7</v>
      </c>
      <c r="PI37" s="456">
        <f>IFERROR(MATCH(PJ$33,Sheep!$R$319:$R$326,1),0)</f>
        <v>7</v>
      </c>
      <c r="PJ37" s="456">
        <f>IFERROR(MATCH(PK$33,Sheep!$R$319:$R$326,1),0)</f>
        <v>7</v>
      </c>
      <c r="PK37" s="456">
        <f>IFERROR(MATCH(PL$33,Sheep!$R$319:$R$326,1),0)</f>
        <v>7</v>
      </c>
      <c r="PL37" s="456">
        <f>IFERROR(MATCH(PM$33,Sheep!$R$319:$R$326,1),0)</f>
        <v>7</v>
      </c>
      <c r="PM37" s="456">
        <f>IFERROR(MATCH(PN$33,Sheep!$R$319:$R$326,1),0)</f>
        <v>7</v>
      </c>
      <c r="PN37" s="456">
        <f>IFERROR(MATCH(PO$33,Sheep!$R$319:$R$326,1),0)</f>
        <v>7</v>
      </c>
      <c r="PO37" s="456">
        <f>IFERROR(MATCH(PP$33,Sheep!$R$319:$R$326,1),0)</f>
        <v>8</v>
      </c>
      <c r="PP37" s="456">
        <f>IFERROR(MATCH(PQ$33,Sheep!$R$319:$R$326,1),0)</f>
        <v>8</v>
      </c>
      <c r="PQ37" s="456">
        <f>IFERROR(MATCH(PR$33,Sheep!$R$319:$R$326,1),0)</f>
        <v>8</v>
      </c>
      <c r="PR37" s="456">
        <f>IFERROR(MATCH(PS$33,Sheep!$R$319:$R$326,1),0)</f>
        <v>8</v>
      </c>
      <c r="PS37" s="456">
        <f>IFERROR(MATCH(PT$33,Sheep!$R$319:$R$326,1),0)</f>
        <v>8</v>
      </c>
      <c r="PT37" s="456">
        <f>IFERROR(MATCH(PU$33,Sheep!$R$319:$R$326,1),0)</f>
        <v>8</v>
      </c>
      <c r="PU37" s="456">
        <f>IFERROR(MATCH(PV$33,Sheep!$R$319:$R$326,1),0)</f>
        <v>8</v>
      </c>
      <c r="PV37" s="456">
        <f>IFERROR(MATCH(PW$33,Sheep!$R$319:$R$326,1),0)</f>
        <v>8</v>
      </c>
      <c r="PW37" s="456">
        <f>IFERROR(MATCH(PX$33,Sheep!$R$319:$R$326,1),0)</f>
        <v>8</v>
      </c>
      <c r="PX37" s="456">
        <f>IFERROR(MATCH(PY$33,Sheep!$R$319:$R$326,1),0)</f>
        <v>8</v>
      </c>
      <c r="PY37" s="456">
        <f>IFERROR(MATCH(PZ$33,Sheep!$R$319:$R$326,1),0)</f>
        <v>8</v>
      </c>
      <c r="PZ37" s="456">
        <f>IFERROR(MATCH(QA$33,Sheep!$R$319:$R$326,1),0)</f>
        <v>8</v>
      </c>
      <c r="QA37" s="456">
        <f>IFERROR(MATCH(QB$33,Sheep!$R$319:$R$326,1),0)</f>
        <v>8</v>
      </c>
      <c r="QB37" s="456">
        <f>IFERROR(MATCH(QC$33,Sheep!$R$319:$R$326,1),0)</f>
        <v>8</v>
      </c>
      <c r="QC37" s="456">
        <f>IFERROR(MATCH(QD$33,Sheep!$R$319:$R$326,1),0)</f>
        <v>8</v>
      </c>
      <c r="QD37" s="456">
        <f>IFERROR(MATCH(QE$33,Sheep!$R$319:$R$326,1),0)</f>
        <v>8</v>
      </c>
      <c r="QE37" s="456">
        <f>IFERROR(MATCH(QF$33,Sheep!$R$319:$R$326,1),0)</f>
        <v>8</v>
      </c>
      <c r="QF37" s="456">
        <f>IFERROR(MATCH(QG$33,Sheep!$R$319:$R$326,1),0)</f>
        <v>8</v>
      </c>
      <c r="QG37" s="456">
        <f>IFERROR(MATCH(QH$33,Sheep!$R$319:$R$326,1),0)</f>
        <v>8</v>
      </c>
      <c r="QH37" s="456">
        <f>IFERROR(MATCH(QI$33,Sheep!$R$319:$R$326,1),0)</f>
        <v>8</v>
      </c>
      <c r="QI37" s="456">
        <f>IFERROR(MATCH(QJ$33,Sheep!$R$319:$R$326,1),0)</f>
        <v>8</v>
      </c>
      <c r="QJ37" s="456">
        <f>IFERROR(MATCH(QK$33,Sheep!$R$319:$R$326,1),0)</f>
        <v>8</v>
      </c>
      <c r="QK37" s="456">
        <f>IFERROR(MATCH(QL$33,Sheep!$R$319:$R$326,1),0)</f>
        <v>8</v>
      </c>
      <c r="QL37" s="456">
        <f>IFERROR(MATCH(QM$33,Sheep!$R$319:$R$326,1),0)</f>
        <v>8</v>
      </c>
      <c r="QM37" s="456">
        <f>IFERROR(MATCH(QN$33,Sheep!$R$319:$R$326,1),0)</f>
        <v>8</v>
      </c>
      <c r="QN37" s="456">
        <f>IFERROR(MATCH(QO$33,Sheep!$R$319:$R$326,1),0)</f>
        <v>8</v>
      </c>
      <c r="QO37" s="456">
        <f>IFERROR(MATCH(QP$33,Sheep!$R$319:$R$326,1),0)</f>
        <v>8</v>
      </c>
      <c r="QP37" s="456">
        <f>IFERROR(MATCH(QQ$33,Sheep!$R$319:$R$326,1),0)</f>
        <v>8</v>
      </c>
      <c r="QQ37" s="456">
        <f>IFERROR(MATCH(QR$33,Sheep!$R$319:$R$326,1),0)</f>
        <v>8</v>
      </c>
      <c r="QR37" s="456">
        <f>IFERROR(MATCH(QS$33,Sheep!$R$319:$R$326,1),0)</f>
        <v>8</v>
      </c>
      <c r="QS37" s="456">
        <f>IFERROR(MATCH(QT$33,Sheep!$R$319:$R$326,1),0)</f>
        <v>8</v>
      </c>
      <c r="QT37" s="456">
        <f>IFERROR(MATCH(QU$33,Sheep!$R$319:$R$326,1),0)</f>
        <v>8</v>
      </c>
      <c r="QU37" s="456">
        <f>IFERROR(MATCH(QV$33,Sheep!$R$319:$R$326,1),0)</f>
        <v>8</v>
      </c>
      <c r="QV37" s="456">
        <f>IFERROR(MATCH(QW$33,Sheep!$R$319:$R$326,1),0)</f>
        <v>8</v>
      </c>
      <c r="QW37" s="456">
        <f>IFERROR(MATCH(QX$33,Sheep!$R$319:$R$326,1),0)</f>
        <v>8</v>
      </c>
      <c r="QX37" s="456">
        <f>IFERROR(MATCH(QY$33,Sheep!$R$319:$R$326,1),0)</f>
        <v>8</v>
      </c>
      <c r="QY37" s="456">
        <f>IFERROR(MATCH(QZ$33,Sheep!$R$319:$R$326,1),0)</f>
        <v>8</v>
      </c>
      <c r="QZ37" s="456">
        <f>IFERROR(MATCH(RA$33,Sheep!$R$319:$R$326,1),0)</f>
        <v>8</v>
      </c>
      <c r="RA37" s="456">
        <f>IFERROR(MATCH(RB$33,Sheep!$R$319:$R$326,1),0)</f>
        <v>8</v>
      </c>
      <c r="RB37" s="456">
        <f>IFERROR(MATCH(RC$33,Sheep!$R$319:$R$326,1),0)</f>
        <v>8</v>
      </c>
      <c r="RC37" s="456">
        <f>IFERROR(MATCH(RD$33,Sheep!$R$319:$R$326,1),0)</f>
        <v>8</v>
      </c>
      <c r="RD37" s="456">
        <f>IFERROR(MATCH(RE$33,Sheep!$R$319:$R$326,1),0)</f>
        <v>8</v>
      </c>
      <c r="RE37" s="456">
        <f>IFERROR(MATCH(RF$33,Sheep!$R$319:$R$326,1),0)</f>
        <v>8</v>
      </c>
      <c r="RF37" s="456">
        <f>IFERROR(MATCH(RG$33,Sheep!$R$319:$R$326,1),0)</f>
        <v>8</v>
      </c>
      <c r="RG37" s="456">
        <f>IFERROR(MATCH(RH$33,Sheep!$R$319:$R$326,1),0)</f>
        <v>8</v>
      </c>
      <c r="RH37" s="456">
        <f>IFERROR(MATCH(RI$33,Sheep!$R$319:$R$326,1),0)</f>
        <v>8</v>
      </c>
      <c r="RI37" s="456">
        <f>IFERROR(MATCH(RJ$33,Sheep!$R$319:$R$326,1),0)</f>
        <v>8</v>
      </c>
      <c r="RJ37" s="456">
        <f>IFERROR(MATCH(RK$33,Sheep!$R$319:$R$326,1),0)</f>
        <v>8</v>
      </c>
      <c r="RK37" s="456">
        <f>IFERROR(MATCH(RL$33,Sheep!$R$319:$R$326,1),0)</f>
        <v>8</v>
      </c>
      <c r="RL37" s="456">
        <f>IFERROR(MATCH(RM$33,Sheep!$R$319:$R$326,1),0)</f>
        <v>8</v>
      </c>
      <c r="RM37" s="456">
        <f>IFERROR(MATCH(RN$33,Sheep!$R$319:$R$326,1),0)</f>
        <v>8</v>
      </c>
      <c r="RN37" s="456">
        <f>IFERROR(MATCH(RO$33,Sheep!$R$319:$R$326,1),0)</f>
        <v>8</v>
      </c>
      <c r="RO37" s="456">
        <f>IFERROR(MATCH(RP$33,Sheep!$R$319:$R$326,1),0)</f>
        <v>8</v>
      </c>
      <c r="RP37" s="456">
        <f>IFERROR(MATCH(RQ$33,Sheep!$R$319:$R$326,1),0)</f>
        <v>8</v>
      </c>
      <c r="RQ37" s="456">
        <f>IFERROR(MATCH(RR$33,Sheep!$R$319:$R$326,1),0)</f>
        <v>8</v>
      </c>
      <c r="RR37" s="456">
        <f>IFERROR(MATCH(RS$33,Sheep!$R$319:$R$326,1),0)</f>
        <v>8</v>
      </c>
      <c r="RS37" s="456">
        <f>IFERROR(MATCH(RT$33,Sheep!$R$319:$R$326,1),0)</f>
        <v>8</v>
      </c>
      <c r="RT37" s="456">
        <f>IFERROR(MATCH(RU$33,Sheep!$R$319:$R$326,1),0)</f>
        <v>8</v>
      </c>
      <c r="RU37" s="456">
        <f>IFERROR(MATCH(RV$33,Sheep!$R$319:$R$326,1),0)</f>
        <v>8</v>
      </c>
      <c r="RV37" s="456">
        <f>IFERROR(MATCH(RW$33,Sheep!$R$319:$R$326,1),0)</f>
        <v>8</v>
      </c>
      <c r="RW37" s="456">
        <f>IFERROR(MATCH(RX$33,Sheep!$R$319:$R$326,1),0)</f>
        <v>8</v>
      </c>
      <c r="RX37" s="456">
        <f>IFERROR(MATCH(RY$33,Sheep!$R$319:$R$326,1),0)</f>
        <v>8</v>
      </c>
      <c r="RY37" s="456">
        <f>IFERROR(MATCH(RZ$33,Sheep!$R$319:$R$326,1),0)</f>
        <v>8</v>
      </c>
      <c r="RZ37" s="456">
        <f>IFERROR(MATCH(SA$33,Sheep!$R$319:$R$326,1),0)</f>
        <v>8</v>
      </c>
      <c r="SA37" s="456">
        <f>IFERROR(MATCH(SB$33,Sheep!$R$319:$R$326,1),0)</f>
        <v>8</v>
      </c>
      <c r="SB37" s="456">
        <f>IFERROR(MATCH(SC$33,Sheep!$R$319:$R$326,1),0)</f>
        <v>8</v>
      </c>
      <c r="SC37" s="456">
        <f>IFERROR(MATCH(SD$33,Sheep!$R$319:$R$326,1),0)</f>
        <v>8</v>
      </c>
      <c r="SD37" s="456">
        <f>IFERROR(MATCH(SE$33,Sheep!$R$319:$R$326,1),0)</f>
        <v>8</v>
      </c>
      <c r="SE37" s="456">
        <f>IFERROR(MATCH(SF$33,Sheep!$R$319:$R$326,1),0)</f>
        <v>8</v>
      </c>
      <c r="SF37" s="456">
        <f>IFERROR(MATCH(SG$33,Sheep!$R$319:$R$326,1),0)</f>
        <v>8</v>
      </c>
      <c r="SG37" s="456">
        <f>IFERROR(MATCH(SH$33,Sheep!$R$319:$R$326,1),0)</f>
        <v>8</v>
      </c>
      <c r="SH37" s="456">
        <f>IFERROR(MATCH(SI$33,Sheep!$R$319:$R$326,1),0)</f>
        <v>8</v>
      </c>
      <c r="SI37" s="456">
        <f>IFERROR(MATCH(SJ$33,Sheep!$R$319:$R$326,1),0)</f>
        <v>0</v>
      </c>
      <c r="SJ37" s="260"/>
      <c r="SK37" s="262"/>
      <c r="SL37" s="250"/>
      <c r="SM37" s="250"/>
      <c r="SN37" s="250"/>
    </row>
    <row r="38" spans="1:508" hidden="1" outlineLevel="3" x14ac:dyDescent="0.25">
      <c r="A38" s="250"/>
      <c r="B38" s="259"/>
      <c r="C38" s="444">
        <f>INT($C$29)+3</f>
        <v>4</v>
      </c>
      <c r="D38" s="260"/>
      <c r="E38" s="330"/>
      <c r="F38" s="330"/>
      <c r="G38" s="260"/>
      <c r="H38" s="274"/>
      <c r="I38" s="274"/>
      <c r="J38" s="455" t="s">
        <v>701</v>
      </c>
      <c r="K38" s="493">
        <f>IFERROR(INDEX(Sheep!$R$319:$R$326,K37,1),0)</f>
        <v>0</v>
      </c>
      <c r="L38" s="493">
        <f>IFERROR(INDEX(Sheep!$R$319:$R$326,L37,1),0)</f>
        <v>0</v>
      </c>
      <c r="M38" s="493">
        <f>IFERROR(INDEX(Sheep!$R$319:$R$326,M37,1),0)</f>
        <v>0</v>
      </c>
      <c r="N38" s="493">
        <f>IFERROR(INDEX(Sheep!$R$319:$R$326,N37,1),0)</f>
        <v>0</v>
      </c>
      <c r="O38" s="493">
        <f>IFERROR(INDEX(Sheep!$R$319:$R$326,O37,1),0)</f>
        <v>0</v>
      </c>
      <c r="P38" s="493">
        <f>IFERROR(INDEX(Sheep!$R$319:$R$326,P37,1),0)</f>
        <v>0</v>
      </c>
      <c r="Q38" s="493">
        <f>IFERROR(INDEX(Sheep!$R$319:$R$326,Q37,1),0)</f>
        <v>0</v>
      </c>
      <c r="R38" s="493">
        <f>IFERROR(INDEX(Sheep!$R$319:$R$326,R37,1),0)</f>
        <v>0</v>
      </c>
      <c r="S38" s="493">
        <f>IFERROR(INDEX(Sheep!$R$319:$R$326,S37,1),0)</f>
        <v>0</v>
      </c>
      <c r="T38" s="493">
        <f>IFERROR(INDEX(Sheep!$R$319:$R$326,T37,1),0)</f>
        <v>0</v>
      </c>
      <c r="U38" s="493">
        <f>IFERROR(INDEX(Sheep!$R$319:$R$326,U37,1),0)</f>
        <v>0</v>
      </c>
      <c r="V38" s="493">
        <f>IFERROR(INDEX(Sheep!$R$319:$R$326,V37,1),0)</f>
        <v>0</v>
      </c>
      <c r="W38" s="493">
        <f>IFERROR(INDEX(Sheep!$R$319:$R$326,W37,1),0)</f>
        <v>0</v>
      </c>
      <c r="X38" s="493">
        <f>IFERROR(INDEX(Sheep!$R$319:$R$326,X37,1),0)</f>
        <v>0</v>
      </c>
      <c r="Y38" s="493">
        <f>IFERROR(INDEX(Sheep!$R$319:$R$326,Y37,1),0)</f>
        <v>0</v>
      </c>
      <c r="Z38" s="493">
        <f>IFERROR(INDEX(Sheep!$R$319:$R$326,Z37,1),0)</f>
        <v>0</v>
      </c>
      <c r="AA38" s="493">
        <f>IFERROR(INDEX(Sheep!$R$319:$R$326,AA37,1),0)</f>
        <v>0</v>
      </c>
      <c r="AB38" s="493">
        <f>IFERROR(INDEX(Sheep!$R$319:$R$326,AB37,1),0)</f>
        <v>0</v>
      </c>
      <c r="AC38" s="493">
        <f>IFERROR(INDEX(Sheep!$R$319:$R$326,AC37,1),0)</f>
        <v>0</v>
      </c>
      <c r="AD38" s="493">
        <f>IFERROR(INDEX(Sheep!$R$319:$R$326,AD37,1),0)</f>
        <v>0</v>
      </c>
      <c r="AE38" s="493">
        <f>IFERROR(INDEX(Sheep!$R$319:$R$326,AE37,1),0)</f>
        <v>0</v>
      </c>
      <c r="AF38" s="493">
        <f>IFERROR(INDEX(Sheep!$R$319:$R$326,AF37,1),0)</f>
        <v>0</v>
      </c>
      <c r="AG38" s="493">
        <f>IFERROR(INDEX(Sheep!$R$319:$R$326,AG37,1),0)</f>
        <v>0</v>
      </c>
      <c r="AH38" s="493">
        <f>IFERROR(INDEX(Sheep!$R$319:$R$326,AH37,1),0)</f>
        <v>0</v>
      </c>
      <c r="AI38" s="493">
        <f>IFERROR(INDEX(Sheep!$R$319:$R$326,AI37,1),0)</f>
        <v>0</v>
      </c>
      <c r="AJ38" s="493">
        <f>IFERROR(INDEX(Sheep!$R$319:$R$326,AJ37,1),0)</f>
        <v>0</v>
      </c>
      <c r="AK38" s="493">
        <f>IFERROR(INDEX(Sheep!$R$319:$R$326,AK37,1),0)</f>
        <v>0</v>
      </c>
      <c r="AL38" s="493">
        <f>IFERROR(INDEX(Sheep!$R$319:$R$326,AL37,1),0)</f>
        <v>0</v>
      </c>
      <c r="AM38" s="493">
        <f>IFERROR(INDEX(Sheep!$R$319:$R$326,AM37,1),0)</f>
        <v>0</v>
      </c>
      <c r="AN38" s="493">
        <f>IFERROR(INDEX(Sheep!$R$319:$R$326,AN37,1),0)</f>
        <v>0</v>
      </c>
      <c r="AO38" s="493">
        <f>IFERROR(INDEX(Sheep!$R$319:$R$326,AO37,1),0)</f>
        <v>0</v>
      </c>
      <c r="AP38" s="493">
        <f>IFERROR(INDEX(Sheep!$R$319:$R$326,AP37,1),0)</f>
        <v>0</v>
      </c>
      <c r="AQ38" s="493">
        <f>IFERROR(INDEX(Sheep!$R$319:$R$326,AQ37,1),0)</f>
        <v>0</v>
      </c>
      <c r="AR38" s="493">
        <f>IFERROR(INDEX(Sheep!$R$319:$R$326,AR37,1),0)</f>
        <v>0</v>
      </c>
      <c r="AS38" s="493">
        <f>IFERROR(INDEX(Sheep!$R$319:$R$326,AS37,1),0)</f>
        <v>0</v>
      </c>
      <c r="AT38" s="493">
        <f>IFERROR(INDEX(Sheep!$R$319:$R$326,AT37,1),0)</f>
        <v>0</v>
      </c>
      <c r="AU38" s="493">
        <f>IFERROR(INDEX(Sheep!$R$319:$R$326,AU37,1),0)</f>
        <v>0</v>
      </c>
      <c r="AV38" s="493">
        <f>IFERROR(INDEX(Sheep!$R$319:$R$326,AV37,1),0)</f>
        <v>0</v>
      </c>
      <c r="AW38" s="493">
        <f>IFERROR(INDEX(Sheep!$R$319:$R$326,AW37,1),0)</f>
        <v>0</v>
      </c>
      <c r="AX38" s="493">
        <f>IFERROR(INDEX(Sheep!$R$319:$R$326,AX37,1),0)</f>
        <v>0</v>
      </c>
      <c r="AY38" s="493">
        <f>IFERROR(INDEX(Sheep!$R$319:$R$326,AY37,1),0)</f>
        <v>0</v>
      </c>
      <c r="AZ38" s="493">
        <f>IFERROR(INDEX(Sheep!$R$319:$R$326,AZ37,1),0)</f>
        <v>0</v>
      </c>
      <c r="BA38" s="493">
        <f>IFERROR(INDEX(Sheep!$R$319:$R$326,BA37,1),0)</f>
        <v>0</v>
      </c>
      <c r="BB38" s="493">
        <f>IFERROR(INDEX(Sheep!$R$319:$R$326,BB37,1),0)</f>
        <v>0</v>
      </c>
      <c r="BC38" s="493">
        <f>IFERROR(INDEX(Sheep!$R$319:$R$326,BC37,1),0)</f>
        <v>0</v>
      </c>
      <c r="BD38" s="493">
        <f>IFERROR(INDEX(Sheep!$R$319:$R$326,BD37,1),0)</f>
        <v>0</v>
      </c>
      <c r="BE38" s="493">
        <f>IFERROR(INDEX(Sheep!$R$319:$R$326,BE37,1),0)</f>
        <v>0</v>
      </c>
      <c r="BF38" s="493">
        <f>IFERROR(INDEX(Sheep!$R$319:$R$326,BF37,1),0)</f>
        <v>0</v>
      </c>
      <c r="BG38" s="493">
        <f>IFERROR(INDEX(Sheep!$R$319:$R$326,BG37,1),0)</f>
        <v>0</v>
      </c>
      <c r="BH38" s="493">
        <f>IFERROR(INDEX(Sheep!$R$319:$R$326,BH37,1),0)</f>
        <v>0</v>
      </c>
      <c r="BI38" s="493">
        <f>IFERROR(INDEX(Sheep!$R$319:$R$326,BI37,1),0)</f>
        <v>0</v>
      </c>
      <c r="BJ38" s="493">
        <f>IFERROR(INDEX(Sheep!$R$319:$R$326,BJ37,1),0)</f>
        <v>0</v>
      </c>
      <c r="BK38" s="493">
        <f>IFERROR(INDEX(Sheep!$R$319:$R$326,BK37,1),0)</f>
        <v>0</v>
      </c>
      <c r="BL38" s="493">
        <f>IFERROR(INDEX(Sheep!$R$319:$R$326,BL37,1),0)</f>
        <v>0</v>
      </c>
      <c r="BM38" s="493">
        <f>IFERROR(INDEX(Sheep!$R$319:$R$326,BM37,1),0)</f>
        <v>0</v>
      </c>
      <c r="BN38" s="493">
        <f>IFERROR(INDEX(Sheep!$R$319:$R$326,BN37,1),0)</f>
        <v>0</v>
      </c>
      <c r="BO38" s="493">
        <f>IFERROR(INDEX(Sheep!$R$319:$R$326,BO37,1),0)</f>
        <v>43863</v>
      </c>
      <c r="BP38" s="493">
        <f>IFERROR(INDEX(Sheep!$R$319:$R$326,BP37,1),0)</f>
        <v>43863</v>
      </c>
      <c r="BQ38" s="493">
        <f>IFERROR(INDEX(Sheep!$R$319:$R$326,BQ37,1),0)</f>
        <v>43863</v>
      </c>
      <c r="BR38" s="493">
        <f>IFERROR(INDEX(Sheep!$R$319:$R$326,BR37,1),0)</f>
        <v>43863</v>
      </c>
      <c r="BS38" s="493">
        <f>IFERROR(INDEX(Sheep!$R$319:$R$326,BS37,1),0)</f>
        <v>43863</v>
      </c>
      <c r="BT38" s="493">
        <f>IFERROR(INDEX(Sheep!$R$319:$R$326,BT37,1),0)</f>
        <v>43863</v>
      </c>
      <c r="BU38" s="493">
        <f>IFERROR(INDEX(Sheep!$R$319:$R$326,BU37,1),0)</f>
        <v>43863</v>
      </c>
      <c r="BV38" s="493">
        <f>IFERROR(INDEX(Sheep!$R$319:$R$326,BV37,1),0)</f>
        <v>43863</v>
      </c>
      <c r="BW38" s="493">
        <f>IFERROR(INDEX(Sheep!$R$319:$R$326,BW37,1),0)</f>
        <v>43863</v>
      </c>
      <c r="BX38" s="493">
        <f>IFERROR(INDEX(Sheep!$R$319:$R$326,BX37,1),0)</f>
        <v>43863</v>
      </c>
      <c r="BY38" s="493">
        <f>IFERROR(INDEX(Sheep!$R$319:$R$326,BY37,1),0)</f>
        <v>43863</v>
      </c>
      <c r="BZ38" s="493">
        <f>IFERROR(INDEX(Sheep!$R$319:$R$326,BZ37,1),0)</f>
        <v>43863</v>
      </c>
      <c r="CA38" s="493">
        <f>IFERROR(INDEX(Sheep!$R$319:$R$326,CA37,1),0)</f>
        <v>43863</v>
      </c>
      <c r="CB38" s="493">
        <f>IFERROR(INDEX(Sheep!$R$319:$R$326,CB37,1),0)</f>
        <v>43863</v>
      </c>
      <c r="CC38" s="493">
        <f>IFERROR(INDEX(Sheep!$R$319:$R$326,CC37,1),0)</f>
        <v>43863</v>
      </c>
      <c r="CD38" s="493">
        <f>IFERROR(INDEX(Sheep!$R$319:$R$326,CD37,1),0)</f>
        <v>43863</v>
      </c>
      <c r="CE38" s="493">
        <f>IFERROR(INDEX(Sheep!$R$319:$R$326,CE37,1),0)</f>
        <v>43863</v>
      </c>
      <c r="CF38" s="493">
        <f>IFERROR(INDEX(Sheep!$R$319:$R$326,CF37,1),0)</f>
        <v>43863</v>
      </c>
      <c r="CG38" s="493">
        <f>IFERROR(INDEX(Sheep!$R$319:$R$326,CG37,1),0)</f>
        <v>43863</v>
      </c>
      <c r="CH38" s="493">
        <f>IFERROR(INDEX(Sheep!$R$319:$R$326,CH37,1),0)</f>
        <v>43863</v>
      </c>
      <c r="CI38" s="493">
        <f>IFERROR(INDEX(Sheep!$R$319:$R$326,CI37,1),0)</f>
        <v>43863</v>
      </c>
      <c r="CJ38" s="493">
        <f>IFERROR(INDEX(Sheep!$R$319:$R$326,CJ37,1),0)</f>
        <v>43863</v>
      </c>
      <c r="CK38" s="493">
        <f>IFERROR(INDEX(Sheep!$R$319:$R$326,CK37,1),0)</f>
        <v>43863</v>
      </c>
      <c r="CL38" s="493">
        <f>IFERROR(INDEX(Sheep!$R$319:$R$326,CL37,1),0)</f>
        <v>43863</v>
      </c>
      <c r="CM38" s="493">
        <f>IFERROR(INDEX(Sheep!$R$319:$R$326,CM37,1),0)</f>
        <v>43863</v>
      </c>
      <c r="CN38" s="493">
        <f>IFERROR(INDEX(Sheep!$R$319:$R$326,CN37,1),0)</f>
        <v>43863</v>
      </c>
      <c r="CO38" s="493">
        <f>IFERROR(INDEX(Sheep!$R$319:$R$326,CO37,1),0)</f>
        <v>43863</v>
      </c>
      <c r="CP38" s="493">
        <f>IFERROR(INDEX(Sheep!$R$319:$R$326,CP37,1),0)</f>
        <v>43863</v>
      </c>
      <c r="CQ38" s="493">
        <f>IFERROR(INDEX(Sheep!$R$319:$R$326,CQ37,1),0)</f>
        <v>43863</v>
      </c>
      <c r="CR38" s="493">
        <f>IFERROR(INDEX(Sheep!$R$319:$R$326,CR37,1),0)</f>
        <v>43863</v>
      </c>
      <c r="CS38" s="493">
        <f>IFERROR(INDEX(Sheep!$R$319:$R$326,CS37,1),0)</f>
        <v>43863</v>
      </c>
      <c r="CT38" s="493">
        <f>IFERROR(INDEX(Sheep!$R$319:$R$326,CT37,1),0)</f>
        <v>43863</v>
      </c>
      <c r="CU38" s="493">
        <f>IFERROR(INDEX(Sheep!$R$319:$R$326,CU37,1),0)</f>
        <v>43863</v>
      </c>
      <c r="CV38" s="493">
        <f>IFERROR(INDEX(Sheep!$R$319:$R$326,CV37,1),0)</f>
        <v>43863</v>
      </c>
      <c r="CW38" s="493">
        <f>IFERROR(INDEX(Sheep!$R$319:$R$326,CW37,1),0)</f>
        <v>43863</v>
      </c>
      <c r="CX38" s="493">
        <f>IFERROR(INDEX(Sheep!$R$319:$R$326,CX37,1),0)</f>
        <v>43863</v>
      </c>
      <c r="CY38" s="493">
        <f>IFERROR(INDEX(Sheep!$R$319:$R$326,CY37,1),0)</f>
        <v>43863</v>
      </c>
      <c r="CZ38" s="493">
        <f>IFERROR(INDEX(Sheep!$R$319:$R$326,CZ37,1),0)</f>
        <v>43863</v>
      </c>
      <c r="DA38" s="493">
        <f>IFERROR(INDEX(Sheep!$R$319:$R$326,DA37,1),0)</f>
        <v>43863</v>
      </c>
      <c r="DB38" s="493">
        <f>IFERROR(INDEX(Sheep!$R$319:$R$326,DB37,1),0)</f>
        <v>43863</v>
      </c>
      <c r="DC38" s="493">
        <f>IFERROR(INDEX(Sheep!$R$319:$R$326,DC37,1),0)</f>
        <v>43863</v>
      </c>
      <c r="DD38" s="493">
        <f>IFERROR(INDEX(Sheep!$R$319:$R$326,DD37,1),0)</f>
        <v>43863</v>
      </c>
      <c r="DE38" s="493">
        <f>IFERROR(INDEX(Sheep!$R$319:$R$326,DE37,1),0)</f>
        <v>43863</v>
      </c>
      <c r="DF38" s="493">
        <f>IFERROR(INDEX(Sheep!$R$319:$R$326,DF37,1),0)</f>
        <v>43863</v>
      </c>
      <c r="DG38" s="493">
        <f>IFERROR(INDEX(Sheep!$R$319:$R$326,DG37,1),0)</f>
        <v>43863</v>
      </c>
      <c r="DH38" s="493">
        <f>IFERROR(INDEX(Sheep!$R$319:$R$326,DH37,1),0)</f>
        <v>43863</v>
      </c>
      <c r="DI38" s="493">
        <f>IFERROR(INDEX(Sheep!$R$319:$R$326,DI37,1),0)</f>
        <v>43863</v>
      </c>
      <c r="DJ38" s="493">
        <f>IFERROR(INDEX(Sheep!$R$319:$R$326,DJ37,1),0)</f>
        <v>43863</v>
      </c>
      <c r="DK38" s="493">
        <f>IFERROR(INDEX(Sheep!$R$319:$R$326,DK37,1),0)</f>
        <v>43863</v>
      </c>
      <c r="DL38" s="493">
        <f>IFERROR(INDEX(Sheep!$R$319:$R$326,DL37,1),0)</f>
        <v>43863</v>
      </c>
      <c r="DM38" s="493">
        <f>IFERROR(INDEX(Sheep!$R$319:$R$326,DM37,1),0)</f>
        <v>43863</v>
      </c>
      <c r="DN38" s="493">
        <f>IFERROR(INDEX(Sheep!$R$319:$R$326,DN37,1),0)</f>
        <v>43863</v>
      </c>
      <c r="DO38" s="493">
        <f>IFERROR(INDEX(Sheep!$R$319:$R$326,DO37,1),0)</f>
        <v>44228</v>
      </c>
      <c r="DP38" s="493">
        <f>IFERROR(INDEX(Sheep!$R$319:$R$326,DP37,1),0)</f>
        <v>44228</v>
      </c>
      <c r="DQ38" s="493">
        <f>IFERROR(INDEX(Sheep!$R$319:$R$326,DQ37,1),0)</f>
        <v>44228</v>
      </c>
      <c r="DR38" s="493">
        <f>IFERROR(INDEX(Sheep!$R$319:$R$326,DR37,1),0)</f>
        <v>44228</v>
      </c>
      <c r="DS38" s="493">
        <f>IFERROR(INDEX(Sheep!$R$319:$R$326,DS37,1),0)</f>
        <v>44228</v>
      </c>
      <c r="DT38" s="493">
        <f>IFERROR(INDEX(Sheep!$R$319:$R$326,DT37,1),0)</f>
        <v>44228</v>
      </c>
      <c r="DU38" s="493">
        <f>IFERROR(INDEX(Sheep!$R$319:$R$326,DU37,1),0)</f>
        <v>44228</v>
      </c>
      <c r="DV38" s="493">
        <f>IFERROR(INDEX(Sheep!$R$319:$R$326,DV37,1),0)</f>
        <v>44228</v>
      </c>
      <c r="DW38" s="493">
        <f>IFERROR(INDEX(Sheep!$R$319:$R$326,DW37,1),0)</f>
        <v>44228</v>
      </c>
      <c r="DX38" s="493">
        <f>IFERROR(INDEX(Sheep!$R$319:$R$326,DX37,1),0)</f>
        <v>44228</v>
      </c>
      <c r="DY38" s="493">
        <f>IFERROR(INDEX(Sheep!$R$319:$R$326,DY37,1),0)</f>
        <v>44228</v>
      </c>
      <c r="DZ38" s="493">
        <f>IFERROR(INDEX(Sheep!$R$319:$R$326,DZ37,1),0)</f>
        <v>44228</v>
      </c>
      <c r="EA38" s="493">
        <f>IFERROR(INDEX(Sheep!$R$319:$R$326,EA37,1),0)</f>
        <v>44228</v>
      </c>
      <c r="EB38" s="493">
        <f>IFERROR(INDEX(Sheep!$R$319:$R$326,EB37,1),0)</f>
        <v>44228</v>
      </c>
      <c r="EC38" s="493">
        <f>IFERROR(INDEX(Sheep!$R$319:$R$326,EC37,1),0)</f>
        <v>44228</v>
      </c>
      <c r="ED38" s="493">
        <f>IFERROR(INDEX(Sheep!$R$319:$R$326,ED37,1),0)</f>
        <v>44228</v>
      </c>
      <c r="EE38" s="493">
        <f>IFERROR(INDEX(Sheep!$R$319:$R$326,EE37,1),0)</f>
        <v>44228</v>
      </c>
      <c r="EF38" s="493">
        <f>IFERROR(INDEX(Sheep!$R$319:$R$326,EF37,1),0)</f>
        <v>44228</v>
      </c>
      <c r="EG38" s="493">
        <f>IFERROR(INDEX(Sheep!$R$319:$R$326,EG37,1),0)</f>
        <v>44228</v>
      </c>
      <c r="EH38" s="493">
        <f>IFERROR(INDEX(Sheep!$R$319:$R$326,EH37,1),0)</f>
        <v>44228</v>
      </c>
      <c r="EI38" s="493">
        <f>IFERROR(INDEX(Sheep!$R$319:$R$326,EI37,1),0)</f>
        <v>44228</v>
      </c>
      <c r="EJ38" s="493">
        <f>IFERROR(INDEX(Sheep!$R$319:$R$326,EJ37,1),0)</f>
        <v>44228</v>
      </c>
      <c r="EK38" s="493">
        <f>IFERROR(INDEX(Sheep!$R$319:$R$326,EK37,1),0)</f>
        <v>44228</v>
      </c>
      <c r="EL38" s="493">
        <f>IFERROR(INDEX(Sheep!$R$319:$R$326,EL37,1),0)</f>
        <v>44228</v>
      </c>
      <c r="EM38" s="493">
        <f>IFERROR(INDEX(Sheep!$R$319:$R$326,EM37,1),0)</f>
        <v>44228</v>
      </c>
      <c r="EN38" s="493">
        <f>IFERROR(INDEX(Sheep!$R$319:$R$326,EN37,1),0)</f>
        <v>44228</v>
      </c>
      <c r="EO38" s="493">
        <f>IFERROR(INDEX(Sheep!$R$319:$R$326,EO37,1),0)</f>
        <v>44228</v>
      </c>
      <c r="EP38" s="493">
        <f>IFERROR(INDEX(Sheep!$R$319:$R$326,EP37,1),0)</f>
        <v>44228</v>
      </c>
      <c r="EQ38" s="493">
        <f>IFERROR(INDEX(Sheep!$R$319:$R$326,EQ37,1),0)</f>
        <v>44228</v>
      </c>
      <c r="ER38" s="493">
        <f>IFERROR(INDEX(Sheep!$R$319:$R$326,ER37,1),0)</f>
        <v>44228</v>
      </c>
      <c r="ES38" s="493">
        <f>IFERROR(INDEX(Sheep!$R$319:$R$326,ES37,1),0)</f>
        <v>44228</v>
      </c>
      <c r="ET38" s="493">
        <f>IFERROR(INDEX(Sheep!$R$319:$R$326,ET37,1),0)</f>
        <v>44228</v>
      </c>
      <c r="EU38" s="493">
        <f>IFERROR(INDEX(Sheep!$R$319:$R$326,EU37,1),0)</f>
        <v>44228</v>
      </c>
      <c r="EV38" s="493">
        <f>IFERROR(INDEX(Sheep!$R$319:$R$326,EV37,1),0)</f>
        <v>44228</v>
      </c>
      <c r="EW38" s="493">
        <f>IFERROR(INDEX(Sheep!$R$319:$R$326,EW37,1),0)</f>
        <v>44228</v>
      </c>
      <c r="EX38" s="493">
        <f>IFERROR(INDEX(Sheep!$R$319:$R$326,EX37,1),0)</f>
        <v>44228</v>
      </c>
      <c r="EY38" s="493">
        <f>IFERROR(INDEX(Sheep!$R$319:$R$326,EY37,1),0)</f>
        <v>44228</v>
      </c>
      <c r="EZ38" s="493">
        <f>IFERROR(INDEX(Sheep!$R$319:$R$326,EZ37,1),0)</f>
        <v>44228</v>
      </c>
      <c r="FA38" s="493">
        <f>IFERROR(INDEX(Sheep!$R$319:$R$326,FA37,1),0)</f>
        <v>44228</v>
      </c>
      <c r="FB38" s="493">
        <f>IFERROR(INDEX(Sheep!$R$319:$R$326,FB37,1),0)</f>
        <v>44228</v>
      </c>
      <c r="FC38" s="493">
        <f>IFERROR(INDEX(Sheep!$R$319:$R$326,FC37,1),0)</f>
        <v>44228</v>
      </c>
      <c r="FD38" s="493">
        <f>IFERROR(INDEX(Sheep!$R$319:$R$326,FD37,1),0)</f>
        <v>44228</v>
      </c>
      <c r="FE38" s="493">
        <f>IFERROR(INDEX(Sheep!$R$319:$R$326,FE37,1),0)</f>
        <v>44228</v>
      </c>
      <c r="FF38" s="493">
        <f>IFERROR(INDEX(Sheep!$R$319:$R$326,FF37,1),0)</f>
        <v>44228</v>
      </c>
      <c r="FG38" s="493">
        <f>IFERROR(INDEX(Sheep!$R$319:$R$326,FG37,1),0)</f>
        <v>44228</v>
      </c>
      <c r="FH38" s="493">
        <f>IFERROR(INDEX(Sheep!$R$319:$R$326,FH37,1),0)</f>
        <v>44228</v>
      </c>
      <c r="FI38" s="493">
        <f>IFERROR(INDEX(Sheep!$R$319:$R$326,FI37,1),0)</f>
        <v>44228</v>
      </c>
      <c r="FJ38" s="493">
        <f>IFERROR(INDEX(Sheep!$R$319:$R$326,FJ37,1),0)</f>
        <v>44228</v>
      </c>
      <c r="FK38" s="493">
        <f>IFERROR(INDEX(Sheep!$R$319:$R$326,FK37,1),0)</f>
        <v>44228</v>
      </c>
      <c r="FL38" s="493">
        <f>IFERROR(INDEX(Sheep!$R$319:$R$326,FL37,1),0)</f>
        <v>44228</v>
      </c>
      <c r="FM38" s="493">
        <f>IFERROR(INDEX(Sheep!$R$319:$R$326,FM37,1),0)</f>
        <v>44228</v>
      </c>
      <c r="FN38" s="493">
        <f>IFERROR(INDEX(Sheep!$R$319:$R$326,FN37,1),0)</f>
        <v>44228</v>
      </c>
      <c r="FO38" s="493">
        <f>IFERROR(INDEX(Sheep!$R$319:$R$326,FO37,1),0)</f>
        <v>44593</v>
      </c>
      <c r="FP38" s="493">
        <f>IFERROR(INDEX(Sheep!$R$319:$R$326,FP37,1),0)</f>
        <v>44593</v>
      </c>
      <c r="FQ38" s="493">
        <f>IFERROR(INDEX(Sheep!$R$319:$R$326,FQ37,1),0)</f>
        <v>44593</v>
      </c>
      <c r="FR38" s="493">
        <f>IFERROR(INDEX(Sheep!$R$319:$R$326,FR37,1),0)</f>
        <v>44593</v>
      </c>
      <c r="FS38" s="493">
        <f>IFERROR(INDEX(Sheep!$R$319:$R$326,FS37,1),0)</f>
        <v>44593</v>
      </c>
      <c r="FT38" s="493">
        <f>IFERROR(INDEX(Sheep!$R$319:$R$326,FT37,1),0)</f>
        <v>44593</v>
      </c>
      <c r="FU38" s="493">
        <f>IFERROR(INDEX(Sheep!$R$319:$R$326,FU37,1),0)</f>
        <v>44593</v>
      </c>
      <c r="FV38" s="493">
        <f>IFERROR(INDEX(Sheep!$R$319:$R$326,FV37,1),0)</f>
        <v>44593</v>
      </c>
      <c r="FW38" s="493">
        <f>IFERROR(INDEX(Sheep!$R$319:$R$326,FW37,1),0)</f>
        <v>44593</v>
      </c>
      <c r="FX38" s="493">
        <f>IFERROR(INDEX(Sheep!$R$319:$R$326,FX37,1),0)</f>
        <v>44593</v>
      </c>
      <c r="FY38" s="493">
        <f>IFERROR(INDEX(Sheep!$R$319:$R$326,FY37,1),0)</f>
        <v>44593</v>
      </c>
      <c r="FZ38" s="493">
        <f>IFERROR(INDEX(Sheep!$R$319:$R$326,FZ37,1),0)</f>
        <v>44593</v>
      </c>
      <c r="GA38" s="493">
        <f>IFERROR(INDEX(Sheep!$R$319:$R$326,GA37,1),0)</f>
        <v>44593</v>
      </c>
      <c r="GB38" s="493">
        <f>IFERROR(INDEX(Sheep!$R$319:$R$326,GB37,1),0)</f>
        <v>44593</v>
      </c>
      <c r="GC38" s="493">
        <f>IFERROR(INDEX(Sheep!$R$319:$R$326,GC37,1),0)</f>
        <v>44593</v>
      </c>
      <c r="GD38" s="493">
        <f>IFERROR(INDEX(Sheep!$R$319:$R$326,GD37,1),0)</f>
        <v>44593</v>
      </c>
      <c r="GE38" s="493">
        <f>IFERROR(INDEX(Sheep!$R$319:$R$326,GE37,1),0)</f>
        <v>44593</v>
      </c>
      <c r="GF38" s="493">
        <f>IFERROR(INDEX(Sheep!$R$319:$R$326,GF37,1),0)</f>
        <v>44593</v>
      </c>
      <c r="GG38" s="493">
        <f>IFERROR(INDEX(Sheep!$R$319:$R$326,GG37,1),0)</f>
        <v>44593</v>
      </c>
      <c r="GH38" s="493">
        <f>IFERROR(INDEX(Sheep!$R$319:$R$326,GH37,1),0)</f>
        <v>44593</v>
      </c>
      <c r="GI38" s="493">
        <f>IFERROR(INDEX(Sheep!$R$319:$R$326,GI37,1),0)</f>
        <v>44593</v>
      </c>
      <c r="GJ38" s="493">
        <f>IFERROR(INDEX(Sheep!$R$319:$R$326,GJ37,1),0)</f>
        <v>44593</v>
      </c>
      <c r="GK38" s="493">
        <f>IFERROR(INDEX(Sheep!$R$319:$R$326,GK37,1),0)</f>
        <v>44593</v>
      </c>
      <c r="GL38" s="493">
        <f>IFERROR(INDEX(Sheep!$R$319:$R$326,GL37,1),0)</f>
        <v>44593</v>
      </c>
      <c r="GM38" s="493">
        <f>IFERROR(INDEX(Sheep!$R$319:$R$326,GM37,1),0)</f>
        <v>44593</v>
      </c>
      <c r="GN38" s="493">
        <f>IFERROR(INDEX(Sheep!$R$319:$R$326,GN37,1),0)</f>
        <v>44593</v>
      </c>
      <c r="GO38" s="493">
        <f>IFERROR(INDEX(Sheep!$R$319:$R$326,GO37,1),0)</f>
        <v>44593</v>
      </c>
      <c r="GP38" s="493">
        <f>IFERROR(INDEX(Sheep!$R$319:$R$326,GP37,1),0)</f>
        <v>44593</v>
      </c>
      <c r="GQ38" s="493">
        <f>IFERROR(INDEX(Sheep!$R$319:$R$326,GQ37,1),0)</f>
        <v>44593</v>
      </c>
      <c r="GR38" s="493">
        <f>IFERROR(INDEX(Sheep!$R$319:$R$326,GR37,1),0)</f>
        <v>44593</v>
      </c>
      <c r="GS38" s="493">
        <f>IFERROR(INDEX(Sheep!$R$319:$R$326,GS37,1),0)</f>
        <v>44593</v>
      </c>
      <c r="GT38" s="493">
        <f>IFERROR(INDEX(Sheep!$R$319:$R$326,GT37,1),0)</f>
        <v>44593</v>
      </c>
      <c r="GU38" s="493">
        <f>IFERROR(INDEX(Sheep!$R$319:$R$326,GU37,1),0)</f>
        <v>44593</v>
      </c>
      <c r="GV38" s="493">
        <f>IFERROR(INDEX(Sheep!$R$319:$R$326,GV37,1),0)</f>
        <v>44593</v>
      </c>
      <c r="GW38" s="493">
        <f>IFERROR(INDEX(Sheep!$R$319:$R$326,GW37,1),0)</f>
        <v>44593</v>
      </c>
      <c r="GX38" s="493">
        <f>IFERROR(INDEX(Sheep!$R$319:$R$326,GX37,1),0)</f>
        <v>44593</v>
      </c>
      <c r="GY38" s="493">
        <f>IFERROR(INDEX(Sheep!$R$319:$R$326,GY37,1),0)</f>
        <v>44593</v>
      </c>
      <c r="GZ38" s="493">
        <f>IFERROR(INDEX(Sheep!$R$319:$R$326,GZ37,1),0)</f>
        <v>44593</v>
      </c>
      <c r="HA38" s="493">
        <f>IFERROR(INDEX(Sheep!$R$319:$R$326,HA37,1),0)</f>
        <v>44593</v>
      </c>
      <c r="HB38" s="493">
        <f>IFERROR(INDEX(Sheep!$R$319:$R$326,HB37,1),0)</f>
        <v>44593</v>
      </c>
      <c r="HC38" s="493">
        <f>IFERROR(INDEX(Sheep!$R$319:$R$326,HC37,1),0)</f>
        <v>44593</v>
      </c>
      <c r="HD38" s="493">
        <f>IFERROR(INDEX(Sheep!$R$319:$R$326,HD37,1),0)</f>
        <v>44593</v>
      </c>
      <c r="HE38" s="493">
        <f>IFERROR(INDEX(Sheep!$R$319:$R$326,HE37,1),0)</f>
        <v>44593</v>
      </c>
      <c r="HF38" s="493">
        <f>IFERROR(INDEX(Sheep!$R$319:$R$326,HF37,1),0)</f>
        <v>44593</v>
      </c>
      <c r="HG38" s="493">
        <f>IFERROR(INDEX(Sheep!$R$319:$R$326,HG37,1),0)</f>
        <v>44593</v>
      </c>
      <c r="HH38" s="493">
        <f>IFERROR(INDEX(Sheep!$R$319:$R$326,HH37,1),0)</f>
        <v>44593</v>
      </c>
      <c r="HI38" s="493">
        <f>IFERROR(INDEX(Sheep!$R$319:$R$326,HI37,1),0)</f>
        <v>44593</v>
      </c>
      <c r="HJ38" s="493">
        <f>IFERROR(INDEX(Sheep!$R$319:$R$326,HJ37,1),0)</f>
        <v>44593</v>
      </c>
      <c r="HK38" s="493">
        <f>IFERROR(INDEX(Sheep!$R$319:$R$326,HK37,1),0)</f>
        <v>44593</v>
      </c>
      <c r="HL38" s="493">
        <f>IFERROR(INDEX(Sheep!$R$319:$R$326,HL37,1),0)</f>
        <v>44593</v>
      </c>
      <c r="HM38" s="493">
        <f>IFERROR(INDEX(Sheep!$R$319:$R$326,HM37,1),0)</f>
        <v>44593</v>
      </c>
      <c r="HN38" s="493">
        <f>IFERROR(INDEX(Sheep!$R$319:$R$326,HN37,1),0)</f>
        <v>44593</v>
      </c>
      <c r="HO38" s="493">
        <f>IFERROR(INDEX(Sheep!$R$319:$R$326,HO37,1),0)</f>
        <v>44958</v>
      </c>
      <c r="HP38" s="493">
        <f>IFERROR(INDEX(Sheep!$R$319:$R$326,HP37,1),0)</f>
        <v>44958</v>
      </c>
      <c r="HQ38" s="493">
        <f>IFERROR(INDEX(Sheep!$R$319:$R$326,HQ37,1),0)</f>
        <v>44958</v>
      </c>
      <c r="HR38" s="493">
        <f>IFERROR(INDEX(Sheep!$R$319:$R$326,HR37,1),0)</f>
        <v>44958</v>
      </c>
      <c r="HS38" s="493">
        <f>IFERROR(INDEX(Sheep!$R$319:$R$326,HS37,1),0)</f>
        <v>44958</v>
      </c>
      <c r="HT38" s="493">
        <f>IFERROR(INDEX(Sheep!$R$319:$R$326,HT37,1),0)</f>
        <v>44958</v>
      </c>
      <c r="HU38" s="493">
        <f>IFERROR(INDEX(Sheep!$R$319:$R$326,HU37,1),0)</f>
        <v>44958</v>
      </c>
      <c r="HV38" s="493">
        <f>IFERROR(INDEX(Sheep!$R$319:$R$326,HV37,1),0)</f>
        <v>44958</v>
      </c>
      <c r="HW38" s="493">
        <f>IFERROR(INDEX(Sheep!$R$319:$R$326,HW37,1),0)</f>
        <v>44958</v>
      </c>
      <c r="HX38" s="493">
        <f>IFERROR(INDEX(Sheep!$R$319:$R$326,HX37,1),0)</f>
        <v>44958</v>
      </c>
      <c r="HY38" s="493">
        <f>IFERROR(INDEX(Sheep!$R$319:$R$326,HY37,1),0)</f>
        <v>44958</v>
      </c>
      <c r="HZ38" s="493">
        <f>IFERROR(INDEX(Sheep!$R$319:$R$326,HZ37,1),0)</f>
        <v>44958</v>
      </c>
      <c r="IA38" s="493">
        <f>IFERROR(INDEX(Sheep!$R$319:$R$326,IA37,1),0)</f>
        <v>44958</v>
      </c>
      <c r="IB38" s="493">
        <f>IFERROR(INDEX(Sheep!$R$319:$R$326,IB37,1),0)</f>
        <v>44958</v>
      </c>
      <c r="IC38" s="493">
        <f>IFERROR(INDEX(Sheep!$R$319:$R$326,IC37,1),0)</f>
        <v>44958</v>
      </c>
      <c r="ID38" s="493">
        <f>IFERROR(INDEX(Sheep!$R$319:$R$326,ID37,1),0)</f>
        <v>44958</v>
      </c>
      <c r="IE38" s="493">
        <f>IFERROR(INDEX(Sheep!$R$319:$R$326,IE37,1),0)</f>
        <v>44958</v>
      </c>
      <c r="IF38" s="493">
        <f>IFERROR(INDEX(Sheep!$R$319:$R$326,IF37,1),0)</f>
        <v>44958</v>
      </c>
      <c r="IG38" s="493">
        <f>IFERROR(INDEX(Sheep!$R$319:$R$326,IG37,1),0)</f>
        <v>44958</v>
      </c>
      <c r="IH38" s="493">
        <f>IFERROR(INDEX(Sheep!$R$319:$R$326,IH37,1),0)</f>
        <v>44958</v>
      </c>
      <c r="II38" s="493">
        <f>IFERROR(INDEX(Sheep!$R$319:$R$326,II37,1),0)</f>
        <v>44958</v>
      </c>
      <c r="IJ38" s="493">
        <f>IFERROR(INDEX(Sheep!$R$319:$R$326,IJ37,1),0)</f>
        <v>44958</v>
      </c>
      <c r="IK38" s="493">
        <f>IFERROR(INDEX(Sheep!$R$319:$R$326,IK37,1),0)</f>
        <v>44958</v>
      </c>
      <c r="IL38" s="493">
        <f>IFERROR(INDEX(Sheep!$R$319:$R$326,IL37,1),0)</f>
        <v>44958</v>
      </c>
      <c r="IM38" s="493">
        <f>IFERROR(INDEX(Sheep!$R$319:$R$326,IM37,1),0)</f>
        <v>44958</v>
      </c>
      <c r="IN38" s="493">
        <f>IFERROR(INDEX(Sheep!$R$319:$R$326,IN37,1),0)</f>
        <v>44958</v>
      </c>
      <c r="IO38" s="493">
        <f>IFERROR(INDEX(Sheep!$R$319:$R$326,IO37,1),0)</f>
        <v>44958</v>
      </c>
      <c r="IP38" s="493">
        <f>IFERROR(INDEX(Sheep!$R$319:$R$326,IP37,1),0)</f>
        <v>44958</v>
      </c>
      <c r="IQ38" s="493">
        <f>IFERROR(INDEX(Sheep!$R$319:$R$326,IQ37,1),0)</f>
        <v>44958</v>
      </c>
      <c r="IR38" s="493">
        <f>IFERROR(INDEX(Sheep!$R$319:$R$326,IR37,1),0)</f>
        <v>44958</v>
      </c>
      <c r="IS38" s="493">
        <f>IFERROR(INDEX(Sheep!$R$319:$R$326,IS37,1),0)</f>
        <v>44958</v>
      </c>
      <c r="IT38" s="493">
        <f>IFERROR(INDEX(Sheep!$R$319:$R$326,IT37,1),0)</f>
        <v>44958</v>
      </c>
      <c r="IU38" s="493">
        <f>IFERROR(INDEX(Sheep!$R$319:$R$326,IU37,1),0)</f>
        <v>44958</v>
      </c>
      <c r="IV38" s="493">
        <f>IFERROR(INDEX(Sheep!$R$319:$R$326,IV37,1),0)</f>
        <v>44958</v>
      </c>
      <c r="IW38" s="493">
        <f>IFERROR(INDEX(Sheep!$R$319:$R$326,IW37,1),0)</f>
        <v>44958</v>
      </c>
      <c r="IX38" s="493">
        <f>IFERROR(INDEX(Sheep!$R$319:$R$326,IX37,1),0)</f>
        <v>44958</v>
      </c>
      <c r="IY38" s="493">
        <f>IFERROR(INDEX(Sheep!$R$319:$R$326,IY37,1),0)</f>
        <v>44958</v>
      </c>
      <c r="IZ38" s="493">
        <f>IFERROR(INDEX(Sheep!$R$319:$R$326,IZ37,1),0)</f>
        <v>44958</v>
      </c>
      <c r="JA38" s="493">
        <f>IFERROR(INDEX(Sheep!$R$319:$R$326,JA37,1),0)</f>
        <v>44958</v>
      </c>
      <c r="JB38" s="493">
        <f>IFERROR(INDEX(Sheep!$R$319:$R$326,JB37,1),0)</f>
        <v>44958</v>
      </c>
      <c r="JC38" s="493">
        <f>IFERROR(INDEX(Sheep!$R$319:$R$326,JC37,1),0)</f>
        <v>44958</v>
      </c>
      <c r="JD38" s="493">
        <f>IFERROR(INDEX(Sheep!$R$319:$R$326,JD37,1),0)</f>
        <v>44958</v>
      </c>
      <c r="JE38" s="493">
        <f>IFERROR(INDEX(Sheep!$R$319:$R$326,JE37,1),0)</f>
        <v>44958</v>
      </c>
      <c r="JF38" s="493">
        <f>IFERROR(INDEX(Sheep!$R$319:$R$326,JF37,1),0)</f>
        <v>44958</v>
      </c>
      <c r="JG38" s="493">
        <f>IFERROR(INDEX(Sheep!$R$319:$R$326,JG37,1),0)</f>
        <v>44958</v>
      </c>
      <c r="JH38" s="493">
        <f>IFERROR(INDEX(Sheep!$R$319:$R$326,JH37,1),0)</f>
        <v>44958</v>
      </c>
      <c r="JI38" s="493">
        <f>IFERROR(INDEX(Sheep!$R$319:$R$326,JI37,1),0)</f>
        <v>44958</v>
      </c>
      <c r="JJ38" s="493">
        <f>IFERROR(INDEX(Sheep!$R$319:$R$326,JJ37,1),0)</f>
        <v>44958</v>
      </c>
      <c r="JK38" s="493">
        <f>IFERROR(INDEX(Sheep!$R$319:$R$326,JK37,1),0)</f>
        <v>44958</v>
      </c>
      <c r="JL38" s="493">
        <f>IFERROR(INDEX(Sheep!$R$319:$R$326,JL37,1),0)</f>
        <v>44958</v>
      </c>
      <c r="JM38" s="493">
        <f>IFERROR(INDEX(Sheep!$R$319:$R$326,JM37,1),0)</f>
        <v>44958</v>
      </c>
      <c r="JN38" s="493">
        <f>IFERROR(INDEX(Sheep!$R$319:$R$326,JN37,1),0)</f>
        <v>44958</v>
      </c>
      <c r="JO38" s="493">
        <f>IFERROR(INDEX(Sheep!$R$319:$R$326,JO37,1),0)</f>
        <v>45324</v>
      </c>
      <c r="JP38" s="493">
        <f>IFERROR(INDEX(Sheep!$R$319:$R$326,JP37,1),0)</f>
        <v>45324</v>
      </c>
      <c r="JQ38" s="493">
        <f>IFERROR(INDEX(Sheep!$R$319:$R$326,JQ37,1),0)</f>
        <v>45324</v>
      </c>
      <c r="JR38" s="493">
        <f>IFERROR(INDEX(Sheep!$R$319:$R$326,JR37,1),0)</f>
        <v>45324</v>
      </c>
      <c r="JS38" s="493">
        <f>IFERROR(INDEX(Sheep!$R$319:$R$326,JS37,1),0)</f>
        <v>45324</v>
      </c>
      <c r="JT38" s="493">
        <f>IFERROR(INDEX(Sheep!$R$319:$R$326,JT37,1),0)</f>
        <v>45324</v>
      </c>
      <c r="JU38" s="493">
        <f>IFERROR(INDEX(Sheep!$R$319:$R$326,JU37,1),0)</f>
        <v>45324</v>
      </c>
      <c r="JV38" s="493">
        <f>IFERROR(INDEX(Sheep!$R$319:$R$326,JV37,1),0)</f>
        <v>45324</v>
      </c>
      <c r="JW38" s="493">
        <f>IFERROR(INDEX(Sheep!$R$319:$R$326,JW37,1),0)</f>
        <v>45324</v>
      </c>
      <c r="JX38" s="493">
        <f>IFERROR(INDEX(Sheep!$R$319:$R$326,JX37,1),0)</f>
        <v>45324</v>
      </c>
      <c r="JY38" s="493">
        <f>IFERROR(INDEX(Sheep!$R$319:$R$326,JY37,1),0)</f>
        <v>45324</v>
      </c>
      <c r="JZ38" s="493">
        <f>IFERROR(INDEX(Sheep!$R$319:$R$326,JZ37,1),0)</f>
        <v>45324</v>
      </c>
      <c r="KA38" s="493">
        <f>IFERROR(INDEX(Sheep!$R$319:$R$326,KA37,1),0)</f>
        <v>45324</v>
      </c>
      <c r="KB38" s="493">
        <f>IFERROR(INDEX(Sheep!$R$319:$R$326,KB37,1),0)</f>
        <v>45324</v>
      </c>
      <c r="KC38" s="493">
        <f>IFERROR(INDEX(Sheep!$R$319:$R$326,KC37,1),0)</f>
        <v>45324</v>
      </c>
      <c r="KD38" s="493">
        <f>IFERROR(INDEX(Sheep!$R$319:$R$326,KD37,1),0)</f>
        <v>45324</v>
      </c>
      <c r="KE38" s="493">
        <f>IFERROR(INDEX(Sheep!$R$319:$R$326,KE37,1),0)</f>
        <v>45324</v>
      </c>
      <c r="KF38" s="493">
        <f>IFERROR(INDEX(Sheep!$R$319:$R$326,KF37,1),0)</f>
        <v>45324</v>
      </c>
      <c r="KG38" s="493">
        <f>IFERROR(INDEX(Sheep!$R$319:$R$326,KG37,1),0)</f>
        <v>45324</v>
      </c>
      <c r="KH38" s="493">
        <f>IFERROR(INDEX(Sheep!$R$319:$R$326,KH37,1),0)</f>
        <v>45324</v>
      </c>
      <c r="KI38" s="493">
        <f>IFERROR(INDEX(Sheep!$R$319:$R$326,KI37,1),0)</f>
        <v>45324</v>
      </c>
      <c r="KJ38" s="493">
        <f>IFERROR(INDEX(Sheep!$R$319:$R$326,KJ37,1),0)</f>
        <v>45324</v>
      </c>
      <c r="KK38" s="493">
        <f>IFERROR(INDEX(Sheep!$R$319:$R$326,KK37,1),0)</f>
        <v>45324</v>
      </c>
      <c r="KL38" s="493">
        <f>IFERROR(INDEX(Sheep!$R$319:$R$326,KL37,1),0)</f>
        <v>45324</v>
      </c>
      <c r="KM38" s="493">
        <f>IFERROR(INDEX(Sheep!$R$319:$R$326,KM37,1),0)</f>
        <v>45324</v>
      </c>
      <c r="KN38" s="493">
        <f>IFERROR(INDEX(Sheep!$R$319:$R$326,KN37,1),0)</f>
        <v>45324</v>
      </c>
      <c r="KO38" s="493">
        <f>IFERROR(INDEX(Sheep!$R$319:$R$326,KO37,1),0)</f>
        <v>45324</v>
      </c>
      <c r="KP38" s="493">
        <f>IFERROR(INDEX(Sheep!$R$319:$R$326,KP37,1),0)</f>
        <v>45324</v>
      </c>
      <c r="KQ38" s="493">
        <f>IFERROR(INDEX(Sheep!$R$319:$R$326,KQ37,1),0)</f>
        <v>45324</v>
      </c>
      <c r="KR38" s="493">
        <f>IFERROR(INDEX(Sheep!$R$319:$R$326,KR37,1),0)</f>
        <v>45324</v>
      </c>
      <c r="KS38" s="493">
        <f>IFERROR(INDEX(Sheep!$R$319:$R$326,KS37,1),0)</f>
        <v>45324</v>
      </c>
      <c r="KT38" s="493">
        <f>IFERROR(INDEX(Sheep!$R$319:$R$326,KT37,1),0)</f>
        <v>45324</v>
      </c>
      <c r="KU38" s="493">
        <f>IFERROR(INDEX(Sheep!$R$319:$R$326,KU37,1),0)</f>
        <v>45324</v>
      </c>
      <c r="KV38" s="493">
        <f>IFERROR(INDEX(Sheep!$R$319:$R$326,KV37,1),0)</f>
        <v>45324</v>
      </c>
      <c r="KW38" s="493">
        <f>IFERROR(INDEX(Sheep!$R$319:$R$326,KW37,1),0)</f>
        <v>45324</v>
      </c>
      <c r="KX38" s="493">
        <f>IFERROR(INDEX(Sheep!$R$319:$R$326,KX37,1),0)</f>
        <v>45324</v>
      </c>
      <c r="KY38" s="493">
        <f>IFERROR(INDEX(Sheep!$R$319:$R$326,KY37,1),0)</f>
        <v>45324</v>
      </c>
      <c r="KZ38" s="493">
        <f>IFERROR(INDEX(Sheep!$R$319:$R$326,KZ37,1),0)</f>
        <v>45324</v>
      </c>
      <c r="LA38" s="493">
        <f>IFERROR(INDEX(Sheep!$R$319:$R$326,LA37,1),0)</f>
        <v>45324</v>
      </c>
      <c r="LB38" s="493">
        <f>IFERROR(INDEX(Sheep!$R$319:$R$326,LB37,1),0)</f>
        <v>45324</v>
      </c>
      <c r="LC38" s="493">
        <f>IFERROR(INDEX(Sheep!$R$319:$R$326,LC37,1),0)</f>
        <v>45324</v>
      </c>
      <c r="LD38" s="493">
        <f>IFERROR(INDEX(Sheep!$R$319:$R$326,LD37,1),0)</f>
        <v>45324</v>
      </c>
      <c r="LE38" s="493">
        <f>IFERROR(INDEX(Sheep!$R$319:$R$326,LE37,1),0)</f>
        <v>45324</v>
      </c>
      <c r="LF38" s="493">
        <f>IFERROR(INDEX(Sheep!$R$319:$R$326,LF37,1),0)</f>
        <v>45324</v>
      </c>
      <c r="LG38" s="493">
        <f>IFERROR(INDEX(Sheep!$R$319:$R$326,LG37,1),0)</f>
        <v>45324</v>
      </c>
      <c r="LH38" s="493">
        <f>IFERROR(INDEX(Sheep!$R$319:$R$326,LH37,1),0)</f>
        <v>45324</v>
      </c>
      <c r="LI38" s="493">
        <f>IFERROR(INDEX(Sheep!$R$319:$R$326,LI37,1),0)</f>
        <v>45324</v>
      </c>
      <c r="LJ38" s="493">
        <f>IFERROR(INDEX(Sheep!$R$319:$R$326,LJ37,1),0)</f>
        <v>45324</v>
      </c>
      <c r="LK38" s="493">
        <f>IFERROR(INDEX(Sheep!$R$319:$R$326,LK37,1),0)</f>
        <v>45324</v>
      </c>
      <c r="LL38" s="493">
        <f>IFERROR(INDEX(Sheep!$R$319:$R$326,LL37,1),0)</f>
        <v>45324</v>
      </c>
      <c r="LM38" s="493">
        <f>IFERROR(INDEX(Sheep!$R$319:$R$326,LM37,1),0)</f>
        <v>45324</v>
      </c>
      <c r="LN38" s="493">
        <f>IFERROR(INDEX(Sheep!$R$319:$R$326,LN37,1),0)</f>
        <v>45324</v>
      </c>
      <c r="LO38" s="493">
        <f>IFERROR(INDEX(Sheep!$R$319:$R$326,LO37,1),0)</f>
        <v>45689</v>
      </c>
      <c r="LP38" s="493">
        <f>IFERROR(INDEX(Sheep!$R$319:$R$326,LP37,1),0)</f>
        <v>45689</v>
      </c>
      <c r="LQ38" s="493">
        <f>IFERROR(INDEX(Sheep!$R$319:$R$326,LQ37,1),0)</f>
        <v>45689</v>
      </c>
      <c r="LR38" s="493">
        <f>IFERROR(INDEX(Sheep!$R$319:$R$326,LR37,1),0)</f>
        <v>45689</v>
      </c>
      <c r="LS38" s="493">
        <f>IFERROR(INDEX(Sheep!$R$319:$R$326,LS37,1),0)</f>
        <v>45689</v>
      </c>
      <c r="LT38" s="493">
        <f>IFERROR(INDEX(Sheep!$R$319:$R$326,LT37,1),0)</f>
        <v>45689</v>
      </c>
      <c r="LU38" s="493">
        <f>IFERROR(INDEX(Sheep!$R$319:$R$326,LU37,1),0)</f>
        <v>45689</v>
      </c>
      <c r="LV38" s="493">
        <f>IFERROR(INDEX(Sheep!$R$319:$R$326,LV37,1),0)</f>
        <v>45689</v>
      </c>
      <c r="LW38" s="493">
        <f>IFERROR(INDEX(Sheep!$R$319:$R$326,LW37,1),0)</f>
        <v>45689</v>
      </c>
      <c r="LX38" s="493">
        <f>IFERROR(INDEX(Sheep!$R$319:$R$326,LX37,1),0)</f>
        <v>45689</v>
      </c>
      <c r="LY38" s="493">
        <f>IFERROR(INDEX(Sheep!$R$319:$R$326,LY37,1),0)</f>
        <v>45689</v>
      </c>
      <c r="LZ38" s="493">
        <f>IFERROR(INDEX(Sheep!$R$319:$R$326,LZ37,1),0)</f>
        <v>45689</v>
      </c>
      <c r="MA38" s="493">
        <f>IFERROR(INDEX(Sheep!$R$319:$R$326,MA37,1),0)</f>
        <v>45689</v>
      </c>
      <c r="MB38" s="493">
        <f>IFERROR(INDEX(Sheep!$R$319:$R$326,MB37,1),0)</f>
        <v>45689</v>
      </c>
      <c r="MC38" s="493">
        <f>IFERROR(INDEX(Sheep!$R$319:$R$326,MC37,1),0)</f>
        <v>45689</v>
      </c>
      <c r="MD38" s="493">
        <f>IFERROR(INDEX(Sheep!$R$319:$R$326,MD37,1),0)</f>
        <v>45689</v>
      </c>
      <c r="ME38" s="493">
        <f>IFERROR(INDEX(Sheep!$R$319:$R$326,ME37,1),0)</f>
        <v>45689</v>
      </c>
      <c r="MF38" s="493">
        <f>IFERROR(INDEX(Sheep!$R$319:$R$326,MF37,1),0)</f>
        <v>45689</v>
      </c>
      <c r="MG38" s="493">
        <f>IFERROR(INDEX(Sheep!$R$319:$R$326,MG37,1),0)</f>
        <v>45689</v>
      </c>
      <c r="MH38" s="493">
        <f>IFERROR(INDEX(Sheep!$R$319:$R$326,MH37,1),0)</f>
        <v>45689</v>
      </c>
      <c r="MI38" s="493">
        <f>IFERROR(INDEX(Sheep!$R$319:$R$326,MI37,1),0)</f>
        <v>45689</v>
      </c>
      <c r="MJ38" s="493">
        <f>IFERROR(INDEX(Sheep!$R$319:$R$326,MJ37,1),0)</f>
        <v>45689</v>
      </c>
      <c r="MK38" s="493">
        <f>IFERROR(INDEX(Sheep!$R$319:$R$326,MK37,1),0)</f>
        <v>45689</v>
      </c>
      <c r="ML38" s="493">
        <f>IFERROR(INDEX(Sheep!$R$319:$R$326,ML37,1),0)</f>
        <v>45689</v>
      </c>
      <c r="MM38" s="493">
        <f>IFERROR(INDEX(Sheep!$R$319:$R$326,MM37,1),0)</f>
        <v>45689</v>
      </c>
      <c r="MN38" s="493">
        <f>IFERROR(INDEX(Sheep!$R$319:$R$326,MN37,1),0)</f>
        <v>45689</v>
      </c>
      <c r="MO38" s="493">
        <f>IFERROR(INDEX(Sheep!$R$319:$R$326,MO37,1),0)</f>
        <v>45689</v>
      </c>
      <c r="MP38" s="493">
        <f>IFERROR(INDEX(Sheep!$R$319:$R$326,MP37,1),0)</f>
        <v>45689</v>
      </c>
      <c r="MQ38" s="493">
        <f>IFERROR(INDEX(Sheep!$R$319:$R$326,MQ37,1),0)</f>
        <v>45689</v>
      </c>
      <c r="MR38" s="493">
        <f>IFERROR(INDEX(Sheep!$R$319:$R$326,MR37,1),0)</f>
        <v>45689</v>
      </c>
      <c r="MS38" s="493">
        <f>IFERROR(INDEX(Sheep!$R$319:$R$326,MS37,1),0)</f>
        <v>45689</v>
      </c>
      <c r="MT38" s="493">
        <f>IFERROR(INDEX(Sheep!$R$319:$R$326,MT37,1),0)</f>
        <v>45689</v>
      </c>
      <c r="MU38" s="493">
        <f>IFERROR(INDEX(Sheep!$R$319:$R$326,MU37,1),0)</f>
        <v>45689</v>
      </c>
      <c r="MV38" s="493">
        <f>IFERROR(INDEX(Sheep!$R$319:$R$326,MV37,1),0)</f>
        <v>45689</v>
      </c>
      <c r="MW38" s="493">
        <f>IFERROR(INDEX(Sheep!$R$319:$R$326,MW37,1),0)</f>
        <v>45689</v>
      </c>
      <c r="MX38" s="493">
        <f>IFERROR(INDEX(Sheep!$R$319:$R$326,MX37,1),0)</f>
        <v>45689</v>
      </c>
      <c r="MY38" s="493">
        <f>IFERROR(INDEX(Sheep!$R$319:$R$326,MY37,1),0)</f>
        <v>45689</v>
      </c>
      <c r="MZ38" s="493">
        <f>IFERROR(INDEX(Sheep!$R$319:$R$326,MZ37,1),0)</f>
        <v>45689</v>
      </c>
      <c r="NA38" s="493">
        <f>IFERROR(INDEX(Sheep!$R$319:$R$326,NA37,1),0)</f>
        <v>45689</v>
      </c>
      <c r="NB38" s="493">
        <f>IFERROR(INDEX(Sheep!$R$319:$R$326,NB37,1),0)</f>
        <v>45689</v>
      </c>
      <c r="NC38" s="493">
        <f>IFERROR(INDEX(Sheep!$R$319:$R$326,NC37,1),0)</f>
        <v>45689</v>
      </c>
      <c r="ND38" s="493">
        <f>IFERROR(INDEX(Sheep!$R$319:$R$326,ND37,1),0)</f>
        <v>45689</v>
      </c>
      <c r="NE38" s="493">
        <f>IFERROR(INDEX(Sheep!$R$319:$R$326,NE37,1),0)</f>
        <v>45689</v>
      </c>
      <c r="NF38" s="493">
        <f>IFERROR(INDEX(Sheep!$R$319:$R$326,NF37,1),0)</f>
        <v>45689</v>
      </c>
      <c r="NG38" s="493">
        <f>IFERROR(INDEX(Sheep!$R$319:$R$326,NG37,1),0)</f>
        <v>45689</v>
      </c>
      <c r="NH38" s="493">
        <f>IFERROR(INDEX(Sheep!$R$319:$R$326,NH37,1),0)</f>
        <v>45689</v>
      </c>
      <c r="NI38" s="493">
        <f>IFERROR(INDEX(Sheep!$R$319:$R$326,NI37,1),0)</f>
        <v>45689</v>
      </c>
      <c r="NJ38" s="493">
        <f>IFERROR(INDEX(Sheep!$R$319:$R$326,NJ37,1),0)</f>
        <v>45689</v>
      </c>
      <c r="NK38" s="493">
        <f>IFERROR(INDEX(Sheep!$R$319:$R$326,NK37,1),0)</f>
        <v>45689</v>
      </c>
      <c r="NL38" s="493">
        <f>IFERROR(INDEX(Sheep!$R$319:$R$326,NL37,1),0)</f>
        <v>45689</v>
      </c>
      <c r="NM38" s="493">
        <f>IFERROR(INDEX(Sheep!$R$319:$R$326,NM37,1),0)</f>
        <v>45689</v>
      </c>
      <c r="NN38" s="493">
        <f>IFERROR(INDEX(Sheep!$R$319:$R$326,NN37,1),0)</f>
        <v>45689</v>
      </c>
      <c r="NO38" s="493">
        <f>IFERROR(INDEX(Sheep!$R$319:$R$326,NO37,1),0)</f>
        <v>46054</v>
      </c>
      <c r="NP38" s="493">
        <f>IFERROR(INDEX(Sheep!$R$319:$R$326,NP37,1),0)</f>
        <v>46054</v>
      </c>
      <c r="NQ38" s="493">
        <f>IFERROR(INDEX(Sheep!$R$319:$R$326,NQ37,1),0)</f>
        <v>46054</v>
      </c>
      <c r="NR38" s="493">
        <f>IFERROR(INDEX(Sheep!$R$319:$R$326,NR37,1),0)</f>
        <v>46054</v>
      </c>
      <c r="NS38" s="493">
        <f>IFERROR(INDEX(Sheep!$R$319:$R$326,NS37,1),0)</f>
        <v>46054</v>
      </c>
      <c r="NT38" s="493">
        <f>IFERROR(INDEX(Sheep!$R$319:$R$326,NT37,1),0)</f>
        <v>46054</v>
      </c>
      <c r="NU38" s="493">
        <f>IFERROR(INDEX(Sheep!$R$319:$R$326,NU37,1),0)</f>
        <v>46054</v>
      </c>
      <c r="NV38" s="493">
        <f>IFERROR(INDEX(Sheep!$R$319:$R$326,NV37,1),0)</f>
        <v>46054</v>
      </c>
      <c r="NW38" s="493">
        <f>IFERROR(INDEX(Sheep!$R$319:$R$326,NW37,1),0)</f>
        <v>46054</v>
      </c>
      <c r="NX38" s="493">
        <f>IFERROR(INDEX(Sheep!$R$319:$R$326,NX37,1),0)</f>
        <v>46054</v>
      </c>
      <c r="NY38" s="493">
        <f>IFERROR(INDEX(Sheep!$R$319:$R$326,NY37,1),0)</f>
        <v>46054</v>
      </c>
      <c r="NZ38" s="493">
        <f>IFERROR(INDEX(Sheep!$R$319:$R$326,NZ37,1),0)</f>
        <v>46054</v>
      </c>
      <c r="OA38" s="493">
        <f>IFERROR(INDEX(Sheep!$R$319:$R$326,OA37,1),0)</f>
        <v>46054</v>
      </c>
      <c r="OB38" s="493">
        <f>IFERROR(INDEX(Sheep!$R$319:$R$326,OB37,1),0)</f>
        <v>46054</v>
      </c>
      <c r="OC38" s="493">
        <f>IFERROR(INDEX(Sheep!$R$319:$R$326,OC37,1),0)</f>
        <v>46054</v>
      </c>
      <c r="OD38" s="493">
        <f>IFERROR(INDEX(Sheep!$R$319:$R$326,OD37,1),0)</f>
        <v>46054</v>
      </c>
      <c r="OE38" s="493">
        <f>IFERROR(INDEX(Sheep!$R$319:$R$326,OE37,1),0)</f>
        <v>46054</v>
      </c>
      <c r="OF38" s="493">
        <f>IFERROR(INDEX(Sheep!$R$319:$R$326,OF37,1),0)</f>
        <v>46054</v>
      </c>
      <c r="OG38" s="493">
        <f>IFERROR(INDEX(Sheep!$R$319:$R$326,OG37,1),0)</f>
        <v>46054</v>
      </c>
      <c r="OH38" s="493">
        <f>IFERROR(INDEX(Sheep!$R$319:$R$326,OH37,1),0)</f>
        <v>46054</v>
      </c>
      <c r="OI38" s="493">
        <f>IFERROR(INDEX(Sheep!$R$319:$R$326,OI37,1),0)</f>
        <v>46054</v>
      </c>
      <c r="OJ38" s="493">
        <f>IFERROR(INDEX(Sheep!$R$319:$R$326,OJ37,1),0)</f>
        <v>46054</v>
      </c>
      <c r="OK38" s="493">
        <f>IFERROR(INDEX(Sheep!$R$319:$R$326,OK37,1),0)</f>
        <v>46054</v>
      </c>
      <c r="OL38" s="493">
        <f>IFERROR(INDEX(Sheep!$R$319:$R$326,OL37,1),0)</f>
        <v>46054</v>
      </c>
      <c r="OM38" s="493">
        <f>IFERROR(INDEX(Sheep!$R$319:$R$326,OM37,1),0)</f>
        <v>46054</v>
      </c>
      <c r="ON38" s="493">
        <f>IFERROR(INDEX(Sheep!$R$319:$R$326,ON37,1),0)</f>
        <v>46054</v>
      </c>
      <c r="OO38" s="493">
        <f>IFERROR(INDEX(Sheep!$R$319:$R$326,OO37,1),0)</f>
        <v>46054</v>
      </c>
      <c r="OP38" s="493">
        <f>IFERROR(INDEX(Sheep!$R$319:$R$326,OP37,1),0)</f>
        <v>46054</v>
      </c>
      <c r="OQ38" s="493">
        <f>IFERROR(INDEX(Sheep!$R$319:$R$326,OQ37,1),0)</f>
        <v>46054</v>
      </c>
      <c r="OR38" s="493">
        <f>IFERROR(INDEX(Sheep!$R$319:$R$326,OR37,1),0)</f>
        <v>46054</v>
      </c>
      <c r="OS38" s="493">
        <f>IFERROR(INDEX(Sheep!$R$319:$R$326,OS37,1),0)</f>
        <v>46054</v>
      </c>
      <c r="OT38" s="493">
        <f>IFERROR(INDEX(Sheep!$R$319:$R$326,OT37,1),0)</f>
        <v>46054</v>
      </c>
      <c r="OU38" s="493">
        <f>IFERROR(INDEX(Sheep!$R$319:$R$326,OU37,1),0)</f>
        <v>46054</v>
      </c>
      <c r="OV38" s="493">
        <f>IFERROR(INDEX(Sheep!$R$319:$R$326,OV37,1),0)</f>
        <v>46054</v>
      </c>
      <c r="OW38" s="493">
        <f>IFERROR(INDEX(Sheep!$R$319:$R$326,OW37,1),0)</f>
        <v>46054</v>
      </c>
      <c r="OX38" s="493">
        <f>IFERROR(INDEX(Sheep!$R$319:$R$326,OX37,1),0)</f>
        <v>46054</v>
      </c>
      <c r="OY38" s="493">
        <f>IFERROR(INDEX(Sheep!$R$319:$R$326,OY37,1),0)</f>
        <v>46054</v>
      </c>
      <c r="OZ38" s="493">
        <f>IFERROR(INDEX(Sheep!$R$319:$R$326,OZ37,1),0)</f>
        <v>46054</v>
      </c>
      <c r="PA38" s="493">
        <f>IFERROR(INDEX(Sheep!$R$319:$R$326,PA37,1),0)</f>
        <v>46054</v>
      </c>
      <c r="PB38" s="493">
        <f>IFERROR(INDEX(Sheep!$R$319:$R$326,PB37,1),0)</f>
        <v>46054</v>
      </c>
      <c r="PC38" s="493">
        <f>IFERROR(INDEX(Sheep!$R$319:$R$326,PC37,1),0)</f>
        <v>46054</v>
      </c>
      <c r="PD38" s="493">
        <f>IFERROR(INDEX(Sheep!$R$319:$R$326,PD37,1),0)</f>
        <v>46054</v>
      </c>
      <c r="PE38" s="493">
        <f>IFERROR(INDEX(Sheep!$R$319:$R$326,PE37,1),0)</f>
        <v>46054</v>
      </c>
      <c r="PF38" s="493">
        <f>IFERROR(INDEX(Sheep!$R$319:$R$326,PF37,1),0)</f>
        <v>46054</v>
      </c>
      <c r="PG38" s="493">
        <f>IFERROR(INDEX(Sheep!$R$319:$R$326,PG37,1),0)</f>
        <v>46054</v>
      </c>
      <c r="PH38" s="493">
        <f>IFERROR(INDEX(Sheep!$R$319:$R$326,PH37,1),0)</f>
        <v>46054</v>
      </c>
      <c r="PI38" s="493">
        <f>IFERROR(INDEX(Sheep!$R$319:$R$326,PI37,1),0)</f>
        <v>46054</v>
      </c>
      <c r="PJ38" s="493">
        <f>IFERROR(INDEX(Sheep!$R$319:$R$326,PJ37,1),0)</f>
        <v>46054</v>
      </c>
      <c r="PK38" s="493">
        <f>IFERROR(INDEX(Sheep!$R$319:$R$326,PK37,1),0)</f>
        <v>46054</v>
      </c>
      <c r="PL38" s="493">
        <f>IFERROR(INDEX(Sheep!$R$319:$R$326,PL37,1),0)</f>
        <v>46054</v>
      </c>
      <c r="PM38" s="493">
        <f>IFERROR(INDEX(Sheep!$R$319:$R$326,PM37,1),0)</f>
        <v>46054</v>
      </c>
      <c r="PN38" s="493">
        <f>IFERROR(INDEX(Sheep!$R$319:$R$326,PN37,1),0)</f>
        <v>46054</v>
      </c>
      <c r="PO38" s="493">
        <f>IFERROR(INDEX(Sheep!$R$319:$R$326,PO37,1),0)</f>
        <v>46419</v>
      </c>
      <c r="PP38" s="493">
        <f>IFERROR(INDEX(Sheep!$R$319:$R$326,PP37,1),0)</f>
        <v>46419</v>
      </c>
      <c r="PQ38" s="493">
        <f>IFERROR(INDEX(Sheep!$R$319:$R$326,PQ37,1),0)</f>
        <v>46419</v>
      </c>
      <c r="PR38" s="493">
        <f>IFERROR(INDEX(Sheep!$R$319:$R$326,PR37,1),0)</f>
        <v>46419</v>
      </c>
      <c r="PS38" s="493">
        <f>IFERROR(INDEX(Sheep!$R$319:$R$326,PS37,1),0)</f>
        <v>46419</v>
      </c>
      <c r="PT38" s="493">
        <f>IFERROR(INDEX(Sheep!$R$319:$R$326,PT37,1),0)</f>
        <v>46419</v>
      </c>
      <c r="PU38" s="493">
        <f>IFERROR(INDEX(Sheep!$R$319:$R$326,PU37,1),0)</f>
        <v>46419</v>
      </c>
      <c r="PV38" s="493">
        <f>IFERROR(INDEX(Sheep!$R$319:$R$326,PV37,1),0)</f>
        <v>46419</v>
      </c>
      <c r="PW38" s="493">
        <f>IFERROR(INDEX(Sheep!$R$319:$R$326,PW37,1),0)</f>
        <v>46419</v>
      </c>
      <c r="PX38" s="493">
        <f>IFERROR(INDEX(Sheep!$R$319:$R$326,PX37,1),0)</f>
        <v>46419</v>
      </c>
      <c r="PY38" s="493">
        <f>IFERROR(INDEX(Sheep!$R$319:$R$326,PY37,1),0)</f>
        <v>46419</v>
      </c>
      <c r="PZ38" s="493">
        <f>IFERROR(INDEX(Sheep!$R$319:$R$326,PZ37,1),0)</f>
        <v>46419</v>
      </c>
      <c r="QA38" s="493">
        <f>IFERROR(INDEX(Sheep!$R$319:$R$326,QA37,1),0)</f>
        <v>46419</v>
      </c>
      <c r="QB38" s="493">
        <f>IFERROR(INDEX(Sheep!$R$319:$R$326,QB37,1),0)</f>
        <v>46419</v>
      </c>
      <c r="QC38" s="493">
        <f>IFERROR(INDEX(Sheep!$R$319:$R$326,QC37,1),0)</f>
        <v>46419</v>
      </c>
      <c r="QD38" s="493">
        <f>IFERROR(INDEX(Sheep!$R$319:$R$326,QD37,1),0)</f>
        <v>46419</v>
      </c>
      <c r="QE38" s="493">
        <f>IFERROR(INDEX(Sheep!$R$319:$R$326,QE37,1),0)</f>
        <v>46419</v>
      </c>
      <c r="QF38" s="493">
        <f>IFERROR(INDEX(Sheep!$R$319:$R$326,QF37,1),0)</f>
        <v>46419</v>
      </c>
      <c r="QG38" s="493">
        <f>IFERROR(INDEX(Sheep!$R$319:$R$326,QG37,1),0)</f>
        <v>46419</v>
      </c>
      <c r="QH38" s="493">
        <f>IFERROR(INDEX(Sheep!$R$319:$R$326,QH37,1),0)</f>
        <v>46419</v>
      </c>
      <c r="QI38" s="493">
        <f>IFERROR(INDEX(Sheep!$R$319:$R$326,QI37,1),0)</f>
        <v>46419</v>
      </c>
      <c r="QJ38" s="493">
        <f>IFERROR(INDEX(Sheep!$R$319:$R$326,QJ37,1),0)</f>
        <v>46419</v>
      </c>
      <c r="QK38" s="493">
        <f>IFERROR(INDEX(Sheep!$R$319:$R$326,QK37,1),0)</f>
        <v>46419</v>
      </c>
      <c r="QL38" s="493">
        <f>IFERROR(INDEX(Sheep!$R$319:$R$326,QL37,1),0)</f>
        <v>46419</v>
      </c>
      <c r="QM38" s="493">
        <f>IFERROR(INDEX(Sheep!$R$319:$R$326,QM37,1),0)</f>
        <v>46419</v>
      </c>
      <c r="QN38" s="493">
        <f>IFERROR(INDEX(Sheep!$R$319:$R$326,QN37,1),0)</f>
        <v>46419</v>
      </c>
      <c r="QO38" s="493">
        <f>IFERROR(INDEX(Sheep!$R$319:$R$326,QO37,1),0)</f>
        <v>46419</v>
      </c>
      <c r="QP38" s="493">
        <f>IFERROR(INDEX(Sheep!$R$319:$R$326,QP37,1),0)</f>
        <v>46419</v>
      </c>
      <c r="QQ38" s="493">
        <f>IFERROR(INDEX(Sheep!$R$319:$R$326,QQ37,1),0)</f>
        <v>46419</v>
      </c>
      <c r="QR38" s="493">
        <f>IFERROR(INDEX(Sheep!$R$319:$R$326,QR37,1),0)</f>
        <v>46419</v>
      </c>
      <c r="QS38" s="493">
        <f>IFERROR(INDEX(Sheep!$R$319:$R$326,QS37,1),0)</f>
        <v>46419</v>
      </c>
      <c r="QT38" s="493">
        <f>IFERROR(INDEX(Sheep!$R$319:$R$326,QT37,1),0)</f>
        <v>46419</v>
      </c>
      <c r="QU38" s="493">
        <f>IFERROR(INDEX(Sheep!$R$319:$R$326,QU37,1),0)</f>
        <v>46419</v>
      </c>
      <c r="QV38" s="493">
        <f>IFERROR(INDEX(Sheep!$R$319:$R$326,QV37,1),0)</f>
        <v>46419</v>
      </c>
      <c r="QW38" s="493">
        <f>IFERROR(INDEX(Sheep!$R$319:$R$326,QW37,1),0)</f>
        <v>46419</v>
      </c>
      <c r="QX38" s="493">
        <f>IFERROR(INDEX(Sheep!$R$319:$R$326,QX37,1),0)</f>
        <v>46419</v>
      </c>
      <c r="QY38" s="493">
        <f>IFERROR(INDEX(Sheep!$R$319:$R$326,QY37,1),0)</f>
        <v>46419</v>
      </c>
      <c r="QZ38" s="493">
        <f>IFERROR(INDEX(Sheep!$R$319:$R$326,QZ37,1),0)</f>
        <v>46419</v>
      </c>
      <c r="RA38" s="493">
        <f>IFERROR(INDEX(Sheep!$R$319:$R$326,RA37,1),0)</f>
        <v>46419</v>
      </c>
      <c r="RB38" s="493">
        <f>IFERROR(INDEX(Sheep!$R$319:$R$326,RB37,1),0)</f>
        <v>46419</v>
      </c>
      <c r="RC38" s="493">
        <f>IFERROR(INDEX(Sheep!$R$319:$R$326,RC37,1),0)</f>
        <v>46419</v>
      </c>
      <c r="RD38" s="493">
        <f>IFERROR(INDEX(Sheep!$R$319:$R$326,RD37,1),0)</f>
        <v>46419</v>
      </c>
      <c r="RE38" s="493">
        <f>IFERROR(INDEX(Sheep!$R$319:$R$326,RE37,1),0)</f>
        <v>46419</v>
      </c>
      <c r="RF38" s="493">
        <f>IFERROR(INDEX(Sheep!$R$319:$R$326,RF37,1),0)</f>
        <v>46419</v>
      </c>
      <c r="RG38" s="493">
        <f>IFERROR(INDEX(Sheep!$R$319:$R$326,RG37,1),0)</f>
        <v>46419</v>
      </c>
      <c r="RH38" s="493">
        <f>IFERROR(INDEX(Sheep!$R$319:$R$326,RH37,1),0)</f>
        <v>46419</v>
      </c>
      <c r="RI38" s="493">
        <f>IFERROR(INDEX(Sheep!$R$319:$R$326,RI37,1),0)</f>
        <v>46419</v>
      </c>
      <c r="RJ38" s="493">
        <f>IFERROR(INDEX(Sheep!$R$319:$R$326,RJ37,1),0)</f>
        <v>46419</v>
      </c>
      <c r="RK38" s="493">
        <f>IFERROR(INDEX(Sheep!$R$319:$R$326,RK37,1),0)</f>
        <v>46419</v>
      </c>
      <c r="RL38" s="493">
        <f>IFERROR(INDEX(Sheep!$R$319:$R$326,RL37,1),0)</f>
        <v>46419</v>
      </c>
      <c r="RM38" s="493">
        <f>IFERROR(INDEX(Sheep!$R$319:$R$326,RM37,1),0)</f>
        <v>46419</v>
      </c>
      <c r="RN38" s="493">
        <f>IFERROR(INDEX(Sheep!$R$319:$R$326,RN37,1),0)</f>
        <v>46419</v>
      </c>
      <c r="RO38" s="493">
        <f>IFERROR(INDEX(Sheep!$R$319:$R$326,RO37,1),0)</f>
        <v>46419</v>
      </c>
      <c r="RP38" s="493">
        <f>IFERROR(INDEX(Sheep!$R$319:$R$326,RP37,1),0)</f>
        <v>46419</v>
      </c>
      <c r="RQ38" s="493">
        <f>IFERROR(INDEX(Sheep!$R$319:$R$326,RQ37,1),0)</f>
        <v>46419</v>
      </c>
      <c r="RR38" s="493">
        <f>IFERROR(INDEX(Sheep!$R$319:$R$326,RR37,1),0)</f>
        <v>46419</v>
      </c>
      <c r="RS38" s="493">
        <f>IFERROR(INDEX(Sheep!$R$319:$R$326,RS37,1),0)</f>
        <v>46419</v>
      </c>
      <c r="RT38" s="493">
        <f>IFERROR(INDEX(Sheep!$R$319:$R$326,RT37,1),0)</f>
        <v>46419</v>
      </c>
      <c r="RU38" s="493">
        <f>IFERROR(INDEX(Sheep!$R$319:$R$326,RU37,1),0)</f>
        <v>46419</v>
      </c>
      <c r="RV38" s="493">
        <f>IFERROR(INDEX(Sheep!$R$319:$R$326,RV37,1),0)</f>
        <v>46419</v>
      </c>
      <c r="RW38" s="493">
        <f>IFERROR(INDEX(Sheep!$R$319:$R$326,RW37,1),0)</f>
        <v>46419</v>
      </c>
      <c r="RX38" s="493">
        <f>IFERROR(INDEX(Sheep!$R$319:$R$326,RX37,1),0)</f>
        <v>46419</v>
      </c>
      <c r="RY38" s="493">
        <f>IFERROR(INDEX(Sheep!$R$319:$R$326,RY37,1),0)</f>
        <v>46419</v>
      </c>
      <c r="RZ38" s="493">
        <f>IFERROR(INDEX(Sheep!$R$319:$R$326,RZ37,1),0)</f>
        <v>46419</v>
      </c>
      <c r="SA38" s="493">
        <f>IFERROR(INDEX(Sheep!$R$319:$R$326,SA37,1),0)</f>
        <v>46419</v>
      </c>
      <c r="SB38" s="493">
        <f>IFERROR(INDEX(Sheep!$R$319:$R$326,SB37,1),0)</f>
        <v>46419</v>
      </c>
      <c r="SC38" s="493">
        <f>IFERROR(INDEX(Sheep!$R$319:$R$326,SC37,1),0)</f>
        <v>46419</v>
      </c>
      <c r="SD38" s="493">
        <f>IFERROR(INDEX(Sheep!$R$319:$R$326,SD37,1),0)</f>
        <v>46419</v>
      </c>
      <c r="SE38" s="493">
        <f>IFERROR(INDEX(Sheep!$R$319:$R$326,SE37,1),0)</f>
        <v>46419</v>
      </c>
      <c r="SF38" s="493">
        <f>IFERROR(INDEX(Sheep!$R$319:$R$326,SF37,1),0)</f>
        <v>46419</v>
      </c>
      <c r="SG38" s="493">
        <f>IFERROR(INDEX(Sheep!$R$319:$R$326,SG37,1),0)</f>
        <v>46419</v>
      </c>
      <c r="SH38" s="493">
        <f>IFERROR(INDEX(Sheep!$R$319:$R$326,SH37,1),0)</f>
        <v>46419</v>
      </c>
      <c r="SI38" s="493">
        <f>IFERROR(INDEX(Sheep!$R$319:$R$326,SI37,1),0)</f>
        <v>0</v>
      </c>
      <c r="SJ38" s="260"/>
      <c r="SK38" s="262"/>
      <c r="SL38" s="250"/>
      <c r="SM38" s="250"/>
      <c r="SN38" s="250"/>
    </row>
    <row r="39" spans="1:508" outlineLevel="2" collapsed="1" x14ac:dyDescent="0.25">
      <c r="A39" s="250"/>
      <c r="B39" s="259"/>
      <c r="C39" s="444">
        <f>INT($C$29)+2</f>
        <v>3</v>
      </c>
      <c r="D39" s="260"/>
      <c r="E39" s="330"/>
      <c r="F39" s="330"/>
      <c r="G39" s="260"/>
      <c r="H39" s="274"/>
      <c r="I39" s="274"/>
      <c r="J39" s="274" t="str">
        <f>Sheep!$H249</f>
        <v>Win</v>
      </c>
      <c r="K39" s="274" t="str">
        <f xml:space="preserve">                    IF(AND((K$33                                  -Sheep!$N$249                               )&gt;(K$33-L$33),(K$33                                  -Sheep!$N$249                                )&lt;=0),"Born","")
&amp;                   IF(AND((K$33-Sheep!$R$351-Sheep!$N$249                                )&gt;(K$33-L$33),(K$33-Sheep!$R$351-Sheep!$N$249                                )&lt;=0),"WeanStd","")
&amp;                   IF(AND((K$33-Sheep!$R$352-Sheep!$N$249                                )&gt;(K$33-L$33),(K$33-Sheep!$R$352-Sheep!$N$249                                )&lt;=0),"WeanAlt1","")
&amp;                   IF(AND((K$33-Sheep!$R$353-Sheep!$N$249                                )&gt;(K$33-L$33),(K$33-Sheep!$R$353-Sheep!$N$249                                )&lt;=0),"WeanAlt2","")
&amp;IFERROR(IF(AND((K$33-K38                                                                                     )&gt;(K$33-L$33),(K$33-K38                                                                                     )&lt;=0),"Join-"    &amp;K37,""),"")
&amp;IFERROR(IF(AND((K$33-K38-INDEX(Sheep!$V$358:$V$365,K37,1))&gt;(K$33-L$33),(K$33-K38-INDEX(Sheep!$V$358:$V$365,K37,1))&lt;=0),"Scan-"  &amp;K37,""),"")
&amp;IFERROR(IF(AND((K$33-K38-150                                                                            )&gt;(K$33-L$33),(K$33-K38-150                                                                             )&lt;=0),"Birth-" &amp;K37,""),"")
&amp;IFERROR(IF(AND((K$33-K38-150-Sheep!$R$351                                           )&gt;(K$33-L$33),(K$33-K38-150-Sheep!$R$351                                            )&lt;=0),"Wean-"&amp;K37,""),"")
&amp;IFERROR(IF(AND((K$33-K38-150-Sheep!$R$352                                           )&gt;(K$33-L$33),(K$33-K38-150-Sheep!$R$352                                            )&lt;=0),"Alt1-"   &amp;K37,""),"")
&amp;IFERROR(IF(AND((K$33-K38-150-Sheep!$R$353                                           )&gt;(K$33-L$33),(K$33-K38-150-Sheep!$R$353                                            )&lt;=0),"Alt2-"   &amp;K37,""),"")</f>
        <v/>
      </c>
      <c r="L39" s="274" t="str">
        <f xml:space="preserve">                    IF(AND((L$33                                  -Sheep!$N$249                               )&gt;(L$33-M$33),(L$33                                  -Sheep!$N$249                                )&lt;=0),"Born","")
&amp;                   IF(AND((L$33-Sheep!$R$351-Sheep!$N$249                                )&gt;(L$33-M$33),(L$33-Sheep!$R$351-Sheep!$N$249                                )&lt;=0),"WeanStd","")
&amp;                   IF(AND((L$33-Sheep!$R$352-Sheep!$N$249                                )&gt;(L$33-M$33),(L$33-Sheep!$R$352-Sheep!$N$249                                )&lt;=0),"WeanAlt1","")
&amp;                   IF(AND((L$33-Sheep!$R$353-Sheep!$N$249                                )&gt;(L$33-M$33),(L$33-Sheep!$R$353-Sheep!$N$249                                )&lt;=0),"WeanAlt2","")
&amp;IFERROR(IF(AND((L$33-L38                                                                                     )&gt;(L$33-M$33),(L$33-L38                                                                                     )&lt;=0),"Join-"    &amp;L37,""),"")
&amp;IFERROR(IF(AND((L$33-L38-INDEX(Sheep!$V$358:$V$365,L37,1))&gt;(L$33-M$33),(L$33-L38-INDEX(Sheep!$V$358:$V$365,L37,1))&lt;=0),"Scan-"  &amp;L37,""),"")
&amp;IFERROR(IF(AND((L$33-L38-150                                                                            )&gt;(L$33-M$33),(L$33-L38-150                                                                             )&lt;=0),"Birth-" &amp;L37,""),"")
&amp;IFERROR(IF(AND((L$33-L38-150-Sheep!$R$351                                           )&gt;(L$33-M$33),(L$33-L38-150-Sheep!$R$351                                            )&lt;=0),"Wean-"&amp;L37,""),"")
&amp;IFERROR(IF(AND((L$33-L38-150-Sheep!$R$352                                           )&gt;(L$33-M$33),(L$33-L38-150-Sheep!$R$352                                            )&lt;=0),"Alt1-"   &amp;L37,""),"")
&amp;IFERROR(IF(AND((L$33-L38-150-Sheep!$R$353                                           )&gt;(L$33-M$33),(L$33-L38-150-Sheep!$R$353                                            )&lt;=0),"Alt2-"   &amp;L37,""),"")</f>
        <v/>
      </c>
      <c r="M39" s="274" t="str">
        <f xml:space="preserve">                    IF(AND((M$33                                  -Sheep!$N$249                               )&gt;(M$33-N$33),(M$33                                  -Sheep!$N$249                                )&lt;=0),"Born","")
&amp;                   IF(AND((M$33-Sheep!$R$351-Sheep!$N$249                                )&gt;(M$33-N$33),(M$33-Sheep!$R$351-Sheep!$N$249                                )&lt;=0),"WeanStd","")
&amp;                   IF(AND((M$33-Sheep!$R$352-Sheep!$N$249                                )&gt;(M$33-N$33),(M$33-Sheep!$R$352-Sheep!$N$249                                )&lt;=0),"WeanAlt1","")
&amp;                   IF(AND((M$33-Sheep!$R$353-Sheep!$N$249                                )&gt;(M$33-N$33),(M$33-Sheep!$R$353-Sheep!$N$249                                )&lt;=0),"WeanAlt2","")
&amp;IFERROR(IF(AND((M$33-M38                                                                                     )&gt;(M$33-N$33),(M$33-M38                                                                                     )&lt;=0),"Join-"    &amp;M37,""),"")
&amp;IFERROR(IF(AND((M$33-M38-INDEX(Sheep!$V$358:$V$365,M37,1))&gt;(M$33-N$33),(M$33-M38-INDEX(Sheep!$V$358:$V$365,M37,1))&lt;=0),"Scan-"  &amp;M37,""),"")
&amp;IFERROR(IF(AND((M$33-M38-150                                                                            )&gt;(M$33-N$33),(M$33-M38-150                                                                             )&lt;=0),"Birth-" &amp;M37,""),"")
&amp;IFERROR(IF(AND((M$33-M38-150-Sheep!$R$351                                           )&gt;(M$33-N$33),(M$33-M38-150-Sheep!$R$351                                            )&lt;=0),"Wean-"&amp;M37,""),"")
&amp;IFERROR(IF(AND((M$33-M38-150-Sheep!$R$352                                           )&gt;(M$33-N$33),(M$33-M38-150-Sheep!$R$352                                            )&lt;=0),"Alt1-"   &amp;M37,""),"")
&amp;IFERROR(IF(AND((M$33-M38-150-Sheep!$R$353                                           )&gt;(M$33-N$33),(M$33-M38-150-Sheep!$R$353                                            )&lt;=0),"Alt2-"   &amp;M37,""),"")</f>
        <v/>
      </c>
      <c r="N39" s="274" t="str">
        <f xml:space="preserve">                    IF(AND((N$33                                  -Sheep!$N$249                               )&gt;(N$33-O$33),(N$33                                  -Sheep!$N$249                                )&lt;=0),"Born","")
&amp;                   IF(AND((N$33-Sheep!$R$351-Sheep!$N$249                                )&gt;(N$33-O$33),(N$33-Sheep!$R$351-Sheep!$N$249                                )&lt;=0),"WeanStd","")
&amp;                   IF(AND((N$33-Sheep!$R$352-Sheep!$N$249                                )&gt;(N$33-O$33),(N$33-Sheep!$R$352-Sheep!$N$249                                )&lt;=0),"WeanAlt1","")
&amp;                   IF(AND((N$33-Sheep!$R$353-Sheep!$N$249                                )&gt;(N$33-O$33),(N$33-Sheep!$R$353-Sheep!$N$249                                )&lt;=0),"WeanAlt2","")
&amp;IFERROR(IF(AND((N$33-N38                                                                                     )&gt;(N$33-O$33),(N$33-N38                                                                                     )&lt;=0),"Join-"    &amp;N37,""),"")
&amp;IFERROR(IF(AND((N$33-N38-INDEX(Sheep!$V$358:$V$365,N37,1))&gt;(N$33-O$33),(N$33-N38-INDEX(Sheep!$V$358:$V$365,N37,1))&lt;=0),"Scan-"  &amp;N37,""),"")
&amp;IFERROR(IF(AND((N$33-N38-150                                                                            )&gt;(N$33-O$33),(N$33-N38-150                                                                             )&lt;=0),"Birth-" &amp;N37,""),"")
&amp;IFERROR(IF(AND((N$33-N38-150-Sheep!$R$351                                           )&gt;(N$33-O$33),(N$33-N38-150-Sheep!$R$351                                            )&lt;=0),"Wean-"&amp;N37,""),"")
&amp;IFERROR(IF(AND((N$33-N38-150-Sheep!$R$352                                           )&gt;(N$33-O$33),(N$33-N38-150-Sheep!$R$352                                            )&lt;=0),"Alt1-"   &amp;N37,""),"")
&amp;IFERROR(IF(AND((N$33-N38-150-Sheep!$R$353                                           )&gt;(N$33-O$33),(N$33-N38-150-Sheep!$R$353                                            )&lt;=0),"Alt2-"   &amp;N37,""),"")</f>
        <v/>
      </c>
      <c r="O39" s="274" t="str">
        <f xml:space="preserve">                    IF(AND((O$33                                  -Sheep!$N$249                               )&gt;(O$33-P$33),(O$33                                  -Sheep!$N$249                                )&lt;=0),"Born","")
&amp;                   IF(AND((O$33-Sheep!$R$351-Sheep!$N$249                                )&gt;(O$33-P$33),(O$33-Sheep!$R$351-Sheep!$N$249                                )&lt;=0),"WeanStd","")
&amp;                   IF(AND((O$33-Sheep!$R$352-Sheep!$N$249                                )&gt;(O$33-P$33),(O$33-Sheep!$R$352-Sheep!$N$249                                )&lt;=0),"WeanAlt1","")
&amp;                   IF(AND((O$33-Sheep!$R$353-Sheep!$N$249                                )&gt;(O$33-P$33),(O$33-Sheep!$R$353-Sheep!$N$249                                )&lt;=0),"WeanAlt2","")
&amp;IFERROR(IF(AND((O$33-O38                                                                                     )&gt;(O$33-P$33),(O$33-O38                                                                                     )&lt;=0),"Join-"    &amp;O37,""),"")
&amp;IFERROR(IF(AND((O$33-O38-INDEX(Sheep!$V$358:$V$365,O37,1))&gt;(O$33-P$33),(O$33-O38-INDEX(Sheep!$V$358:$V$365,O37,1))&lt;=0),"Scan-"  &amp;O37,""),"")
&amp;IFERROR(IF(AND((O$33-O38-150                                                                            )&gt;(O$33-P$33),(O$33-O38-150                                                                             )&lt;=0),"Birth-" &amp;O37,""),"")
&amp;IFERROR(IF(AND((O$33-O38-150-Sheep!$R$351                                           )&gt;(O$33-P$33),(O$33-O38-150-Sheep!$R$351                                            )&lt;=0),"Wean-"&amp;O37,""),"")
&amp;IFERROR(IF(AND((O$33-O38-150-Sheep!$R$352                                           )&gt;(O$33-P$33),(O$33-O38-150-Sheep!$R$352                                            )&lt;=0),"Alt1-"   &amp;O37,""),"")
&amp;IFERROR(IF(AND((O$33-O38-150-Sheep!$R$353                                           )&gt;(O$33-P$33),(O$33-O38-150-Sheep!$R$353                                            )&lt;=0),"Alt2-"   &amp;O37,""),"")</f>
        <v/>
      </c>
      <c r="P39" s="274" t="str">
        <f xml:space="preserve">                    IF(AND((P$33                                  -Sheep!$N$249                               )&gt;(P$33-Q$33),(P$33                                  -Sheep!$N$249                                )&lt;=0),"Born","")
&amp;                   IF(AND((P$33-Sheep!$R$351-Sheep!$N$249                                )&gt;(P$33-Q$33),(P$33-Sheep!$R$351-Sheep!$N$249                                )&lt;=0),"WeanStd","")
&amp;                   IF(AND((P$33-Sheep!$R$352-Sheep!$N$249                                )&gt;(P$33-Q$33),(P$33-Sheep!$R$352-Sheep!$N$249                                )&lt;=0),"WeanAlt1","")
&amp;                   IF(AND((P$33-Sheep!$R$353-Sheep!$N$249                                )&gt;(P$33-Q$33),(P$33-Sheep!$R$353-Sheep!$N$249                                )&lt;=0),"WeanAlt2","")
&amp;IFERROR(IF(AND((P$33-P38                                                                                     )&gt;(P$33-Q$33),(P$33-P38                                                                                     )&lt;=0),"Join-"    &amp;P37,""),"")
&amp;IFERROR(IF(AND((P$33-P38-INDEX(Sheep!$V$358:$V$365,P37,1))&gt;(P$33-Q$33),(P$33-P38-INDEX(Sheep!$V$358:$V$365,P37,1))&lt;=0),"Scan-"  &amp;P37,""),"")
&amp;IFERROR(IF(AND((P$33-P38-150                                                                            )&gt;(P$33-Q$33),(P$33-P38-150                                                                             )&lt;=0),"Birth-" &amp;P37,""),"")
&amp;IFERROR(IF(AND((P$33-P38-150-Sheep!$R$351                                           )&gt;(P$33-Q$33),(P$33-P38-150-Sheep!$R$351                                            )&lt;=0),"Wean-"&amp;P37,""),"")
&amp;IFERROR(IF(AND((P$33-P38-150-Sheep!$R$352                                           )&gt;(P$33-Q$33),(P$33-P38-150-Sheep!$R$352                                            )&lt;=0),"Alt1-"   &amp;P37,""),"")
&amp;IFERROR(IF(AND((P$33-P38-150-Sheep!$R$353                                           )&gt;(P$33-Q$33),(P$33-P38-150-Sheep!$R$353                                            )&lt;=0),"Alt2-"   &amp;P37,""),"")</f>
        <v/>
      </c>
      <c r="Q39" s="274" t="str">
        <f xml:space="preserve">                    IF(AND((Q$33                                  -Sheep!$N$249                               )&gt;(Q$33-R$33),(Q$33                                  -Sheep!$N$249                                )&lt;=0),"Born","")
&amp;                   IF(AND((Q$33-Sheep!$R$351-Sheep!$N$249                                )&gt;(Q$33-R$33),(Q$33-Sheep!$R$351-Sheep!$N$249                                )&lt;=0),"WeanStd","")
&amp;                   IF(AND((Q$33-Sheep!$R$352-Sheep!$N$249                                )&gt;(Q$33-R$33),(Q$33-Sheep!$R$352-Sheep!$N$249                                )&lt;=0),"WeanAlt1","")
&amp;                   IF(AND((Q$33-Sheep!$R$353-Sheep!$N$249                                )&gt;(Q$33-R$33),(Q$33-Sheep!$R$353-Sheep!$N$249                                )&lt;=0),"WeanAlt2","")
&amp;IFERROR(IF(AND((Q$33-Q38                                                                                     )&gt;(Q$33-R$33),(Q$33-Q38                                                                                     )&lt;=0),"Join-"    &amp;Q37,""),"")
&amp;IFERROR(IF(AND((Q$33-Q38-INDEX(Sheep!$V$358:$V$365,Q37,1))&gt;(Q$33-R$33),(Q$33-Q38-INDEX(Sheep!$V$358:$V$365,Q37,1))&lt;=0),"Scan-"  &amp;Q37,""),"")
&amp;IFERROR(IF(AND((Q$33-Q38-150                                                                            )&gt;(Q$33-R$33),(Q$33-Q38-150                                                                             )&lt;=0),"Birth-" &amp;Q37,""),"")
&amp;IFERROR(IF(AND((Q$33-Q38-150-Sheep!$R$351                                           )&gt;(Q$33-R$33),(Q$33-Q38-150-Sheep!$R$351                                            )&lt;=0),"Wean-"&amp;Q37,""),"")
&amp;IFERROR(IF(AND((Q$33-Q38-150-Sheep!$R$352                                           )&gt;(Q$33-R$33),(Q$33-Q38-150-Sheep!$R$352                                            )&lt;=0),"Alt1-"   &amp;Q37,""),"")
&amp;IFERROR(IF(AND((Q$33-Q38-150-Sheep!$R$353                                           )&gt;(Q$33-R$33),(Q$33-Q38-150-Sheep!$R$353                                            )&lt;=0),"Alt2-"   &amp;Q37,""),"")</f>
        <v/>
      </c>
      <c r="R39" s="274" t="str">
        <f xml:space="preserve">                    IF(AND((R$33                                  -Sheep!$N$249                               )&gt;(R$33-S$33),(R$33                                  -Sheep!$N$249                                )&lt;=0),"Born","")
&amp;                   IF(AND((R$33-Sheep!$R$351-Sheep!$N$249                                )&gt;(R$33-S$33),(R$33-Sheep!$R$351-Sheep!$N$249                                )&lt;=0),"WeanStd","")
&amp;                   IF(AND((R$33-Sheep!$R$352-Sheep!$N$249                                )&gt;(R$33-S$33),(R$33-Sheep!$R$352-Sheep!$N$249                                )&lt;=0),"WeanAlt1","")
&amp;                   IF(AND((R$33-Sheep!$R$353-Sheep!$N$249                                )&gt;(R$33-S$33),(R$33-Sheep!$R$353-Sheep!$N$249                                )&lt;=0),"WeanAlt2","")
&amp;IFERROR(IF(AND((R$33-R38                                                                                     )&gt;(R$33-S$33),(R$33-R38                                                                                     )&lt;=0),"Join-"    &amp;R37,""),"")
&amp;IFERROR(IF(AND((R$33-R38-INDEX(Sheep!$V$358:$V$365,R37,1))&gt;(R$33-S$33),(R$33-R38-INDEX(Sheep!$V$358:$V$365,R37,1))&lt;=0),"Scan-"  &amp;R37,""),"")
&amp;IFERROR(IF(AND((R$33-R38-150                                                                            )&gt;(R$33-S$33),(R$33-R38-150                                                                             )&lt;=0),"Birth-" &amp;R37,""),"")
&amp;IFERROR(IF(AND((R$33-R38-150-Sheep!$R$351                                           )&gt;(R$33-S$33),(R$33-R38-150-Sheep!$R$351                                            )&lt;=0),"Wean-"&amp;R37,""),"")
&amp;IFERROR(IF(AND((R$33-R38-150-Sheep!$R$352                                           )&gt;(R$33-S$33),(R$33-R38-150-Sheep!$R$352                                            )&lt;=0),"Alt1-"   &amp;R37,""),"")
&amp;IFERROR(IF(AND((R$33-R38-150-Sheep!$R$353                                           )&gt;(R$33-S$33),(R$33-R38-150-Sheep!$R$353                                            )&lt;=0),"Alt2-"   &amp;R37,""),"")</f>
        <v/>
      </c>
      <c r="S39" s="274" t="str">
        <f xml:space="preserve">                    IF(AND((S$33                                  -Sheep!$N$249                               )&gt;(S$33-T$33),(S$33                                  -Sheep!$N$249                                )&lt;=0),"Born","")
&amp;                   IF(AND((S$33-Sheep!$R$351-Sheep!$N$249                                )&gt;(S$33-T$33),(S$33-Sheep!$R$351-Sheep!$N$249                                )&lt;=0),"WeanStd","")
&amp;                   IF(AND((S$33-Sheep!$R$352-Sheep!$N$249                                )&gt;(S$33-T$33),(S$33-Sheep!$R$352-Sheep!$N$249                                )&lt;=0),"WeanAlt1","")
&amp;                   IF(AND((S$33-Sheep!$R$353-Sheep!$N$249                                )&gt;(S$33-T$33),(S$33-Sheep!$R$353-Sheep!$N$249                                )&lt;=0),"WeanAlt2","")
&amp;IFERROR(IF(AND((S$33-S38                                                                                     )&gt;(S$33-T$33),(S$33-S38                                                                                     )&lt;=0),"Join-"    &amp;S37,""),"")
&amp;IFERROR(IF(AND((S$33-S38-INDEX(Sheep!$V$358:$V$365,S37,1))&gt;(S$33-T$33),(S$33-S38-INDEX(Sheep!$V$358:$V$365,S37,1))&lt;=0),"Scan-"  &amp;S37,""),"")
&amp;IFERROR(IF(AND((S$33-S38-150                                                                            )&gt;(S$33-T$33),(S$33-S38-150                                                                             )&lt;=0),"Birth-" &amp;S37,""),"")
&amp;IFERROR(IF(AND((S$33-S38-150-Sheep!$R$351                                           )&gt;(S$33-T$33),(S$33-S38-150-Sheep!$R$351                                            )&lt;=0),"Wean-"&amp;S37,""),"")
&amp;IFERROR(IF(AND((S$33-S38-150-Sheep!$R$352                                           )&gt;(S$33-T$33),(S$33-S38-150-Sheep!$R$352                                            )&lt;=0),"Alt1-"   &amp;S37,""),"")
&amp;IFERROR(IF(AND((S$33-S38-150-Sheep!$R$353                                           )&gt;(S$33-T$33),(S$33-S38-150-Sheep!$R$353                                            )&lt;=0),"Alt2-"   &amp;S37,""),"")</f>
        <v/>
      </c>
      <c r="T39" s="274" t="str">
        <f xml:space="preserve">                    IF(AND((T$33                                  -Sheep!$N$249                               )&gt;(T$33-U$33),(T$33                                  -Sheep!$N$249                                )&lt;=0),"Born","")
&amp;                   IF(AND((T$33-Sheep!$R$351-Sheep!$N$249                                )&gt;(T$33-U$33),(T$33-Sheep!$R$351-Sheep!$N$249                                )&lt;=0),"WeanStd","")
&amp;                   IF(AND((T$33-Sheep!$R$352-Sheep!$N$249                                )&gt;(T$33-U$33),(T$33-Sheep!$R$352-Sheep!$N$249                                )&lt;=0),"WeanAlt1","")
&amp;                   IF(AND((T$33-Sheep!$R$353-Sheep!$N$249                                )&gt;(T$33-U$33),(T$33-Sheep!$R$353-Sheep!$N$249                                )&lt;=0),"WeanAlt2","")
&amp;IFERROR(IF(AND((T$33-T38                                                                                     )&gt;(T$33-U$33),(T$33-T38                                                                                     )&lt;=0),"Join-"    &amp;T37,""),"")
&amp;IFERROR(IF(AND((T$33-T38-INDEX(Sheep!$V$358:$V$365,T37,1))&gt;(T$33-U$33),(T$33-T38-INDEX(Sheep!$V$358:$V$365,T37,1))&lt;=0),"Scan-"  &amp;T37,""),"")
&amp;IFERROR(IF(AND((T$33-T38-150                                                                            )&gt;(T$33-U$33),(T$33-T38-150                                                                             )&lt;=0),"Birth-" &amp;T37,""),"")
&amp;IFERROR(IF(AND((T$33-T38-150-Sheep!$R$351                                           )&gt;(T$33-U$33),(T$33-T38-150-Sheep!$R$351                                            )&lt;=0),"Wean-"&amp;T37,""),"")
&amp;IFERROR(IF(AND((T$33-T38-150-Sheep!$R$352                                           )&gt;(T$33-U$33),(T$33-T38-150-Sheep!$R$352                                            )&lt;=0),"Alt1-"   &amp;T37,""),"")
&amp;IFERROR(IF(AND((T$33-T38-150-Sheep!$R$353                                           )&gt;(T$33-U$33),(T$33-T38-150-Sheep!$R$353                                            )&lt;=0),"Alt2-"   &amp;T37,""),"")</f>
        <v/>
      </c>
      <c r="U39" s="274" t="str">
        <f xml:space="preserve">                    IF(AND((U$33                                  -Sheep!$N$249                               )&gt;(U$33-V$33),(U$33                                  -Sheep!$N$249                                )&lt;=0),"Born","")
&amp;                   IF(AND((U$33-Sheep!$R$351-Sheep!$N$249                                )&gt;(U$33-V$33),(U$33-Sheep!$R$351-Sheep!$N$249                                )&lt;=0),"WeanStd","")
&amp;                   IF(AND((U$33-Sheep!$R$352-Sheep!$N$249                                )&gt;(U$33-V$33),(U$33-Sheep!$R$352-Sheep!$N$249                                )&lt;=0),"WeanAlt1","")
&amp;                   IF(AND((U$33-Sheep!$R$353-Sheep!$N$249                                )&gt;(U$33-V$33),(U$33-Sheep!$R$353-Sheep!$N$249                                )&lt;=0),"WeanAlt2","")
&amp;IFERROR(IF(AND((U$33-U38                                                                                     )&gt;(U$33-V$33),(U$33-U38                                                                                     )&lt;=0),"Join-"    &amp;U37,""),"")
&amp;IFERROR(IF(AND((U$33-U38-INDEX(Sheep!$V$358:$V$365,U37,1))&gt;(U$33-V$33),(U$33-U38-INDEX(Sheep!$V$358:$V$365,U37,1))&lt;=0),"Scan-"  &amp;U37,""),"")
&amp;IFERROR(IF(AND((U$33-U38-150                                                                            )&gt;(U$33-V$33),(U$33-U38-150                                                                             )&lt;=0),"Birth-" &amp;U37,""),"")
&amp;IFERROR(IF(AND((U$33-U38-150-Sheep!$R$351                                           )&gt;(U$33-V$33),(U$33-U38-150-Sheep!$R$351                                            )&lt;=0),"Wean-"&amp;U37,""),"")
&amp;IFERROR(IF(AND((U$33-U38-150-Sheep!$R$352                                           )&gt;(U$33-V$33),(U$33-U38-150-Sheep!$R$352                                            )&lt;=0),"Alt1-"   &amp;U37,""),"")
&amp;IFERROR(IF(AND((U$33-U38-150-Sheep!$R$353                                           )&gt;(U$33-V$33),(U$33-U38-150-Sheep!$R$353                                            )&lt;=0),"Alt2-"   &amp;U37,""),"")</f>
        <v/>
      </c>
      <c r="V39" s="274" t="str">
        <f xml:space="preserve">                    IF(AND((V$33                                  -Sheep!$N$249                               )&gt;(V$33-W$33),(V$33                                  -Sheep!$N$249                                )&lt;=0),"Born","")
&amp;                   IF(AND((V$33-Sheep!$R$351-Sheep!$N$249                                )&gt;(V$33-W$33),(V$33-Sheep!$R$351-Sheep!$N$249                                )&lt;=0),"WeanStd","")
&amp;                   IF(AND((V$33-Sheep!$R$352-Sheep!$N$249                                )&gt;(V$33-W$33),(V$33-Sheep!$R$352-Sheep!$N$249                                )&lt;=0),"WeanAlt1","")
&amp;                   IF(AND((V$33-Sheep!$R$353-Sheep!$N$249                                )&gt;(V$33-W$33),(V$33-Sheep!$R$353-Sheep!$N$249                                )&lt;=0),"WeanAlt2","")
&amp;IFERROR(IF(AND((V$33-V38                                                                                     )&gt;(V$33-W$33),(V$33-V38                                                                                     )&lt;=0),"Join-"    &amp;V37,""),"")
&amp;IFERROR(IF(AND((V$33-V38-INDEX(Sheep!$V$358:$V$365,V37,1))&gt;(V$33-W$33),(V$33-V38-INDEX(Sheep!$V$358:$V$365,V37,1))&lt;=0),"Scan-"  &amp;V37,""),"")
&amp;IFERROR(IF(AND((V$33-V38-150                                                                            )&gt;(V$33-W$33),(V$33-V38-150                                                                             )&lt;=0),"Birth-" &amp;V37,""),"")
&amp;IFERROR(IF(AND((V$33-V38-150-Sheep!$R$351                                           )&gt;(V$33-W$33),(V$33-V38-150-Sheep!$R$351                                            )&lt;=0),"Wean-"&amp;V37,""),"")
&amp;IFERROR(IF(AND((V$33-V38-150-Sheep!$R$352                                           )&gt;(V$33-W$33),(V$33-V38-150-Sheep!$R$352                                            )&lt;=0),"Alt1-"   &amp;V37,""),"")
&amp;IFERROR(IF(AND((V$33-V38-150-Sheep!$R$353                                           )&gt;(V$33-W$33),(V$33-V38-150-Sheep!$R$353                                            )&lt;=0),"Alt2-"   &amp;V37,""),"")</f>
        <v/>
      </c>
      <c r="W39" s="274" t="str">
        <f xml:space="preserve">                    IF(AND((W$33                                  -Sheep!$N$249                               )&gt;(W$33-X$33),(W$33                                  -Sheep!$N$249                                )&lt;=0),"Born","")
&amp;                   IF(AND((W$33-Sheep!$R$351-Sheep!$N$249                                )&gt;(W$33-X$33),(W$33-Sheep!$R$351-Sheep!$N$249                                )&lt;=0),"WeanStd","")
&amp;                   IF(AND((W$33-Sheep!$R$352-Sheep!$N$249                                )&gt;(W$33-X$33),(W$33-Sheep!$R$352-Sheep!$N$249                                )&lt;=0),"WeanAlt1","")
&amp;                   IF(AND((W$33-Sheep!$R$353-Sheep!$N$249                                )&gt;(W$33-X$33),(W$33-Sheep!$R$353-Sheep!$N$249                                )&lt;=0),"WeanAlt2","")
&amp;IFERROR(IF(AND((W$33-W38                                                                                     )&gt;(W$33-X$33),(W$33-W38                                                                                     )&lt;=0),"Join-"    &amp;W37,""),"")
&amp;IFERROR(IF(AND((W$33-W38-INDEX(Sheep!$V$358:$V$365,W37,1))&gt;(W$33-X$33),(W$33-W38-INDEX(Sheep!$V$358:$V$365,W37,1))&lt;=0),"Scan-"  &amp;W37,""),"")
&amp;IFERROR(IF(AND((W$33-W38-150                                                                            )&gt;(W$33-X$33),(W$33-W38-150                                                                             )&lt;=0),"Birth-" &amp;W37,""),"")
&amp;IFERROR(IF(AND((W$33-W38-150-Sheep!$R$351                                           )&gt;(W$33-X$33),(W$33-W38-150-Sheep!$R$351                                            )&lt;=0),"Wean-"&amp;W37,""),"")
&amp;IFERROR(IF(AND((W$33-W38-150-Sheep!$R$352                                           )&gt;(W$33-X$33),(W$33-W38-150-Sheep!$R$352                                            )&lt;=0),"Alt1-"   &amp;W37,""),"")
&amp;IFERROR(IF(AND((W$33-W38-150-Sheep!$R$353                                           )&gt;(W$33-X$33),(W$33-W38-150-Sheep!$R$353                                            )&lt;=0),"Alt2-"   &amp;W37,""),"")</f>
        <v/>
      </c>
      <c r="X39" s="274" t="str">
        <f xml:space="preserve">                    IF(AND((X$33                                  -Sheep!$N$249                               )&gt;(X$33-Y$33),(X$33                                  -Sheep!$N$249                                )&lt;=0),"Born","")
&amp;                   IF(AND((X$33-Sheep!$R$351-Sheep!$N$249                                )&gt;(X$33-Y$33),(X$33-Sheep!$R$351-Sheep!$N$249                                )&lt;=0),"WeanStd","")
&amp;                   IF(AND((X$33-Sheep!$R$352-Sheep!$N$249                                )&gt;(X$33-Y$33),(X$33-Sheep!$R$352-Sheep!$N$249                                )&lt;=0),"WeanAlt1","")
&amp;                   IF(AND((X$33-Sheep!$R$353-Sheep!$N$249                                )&gt;(X$33-Y$33),(X$33-Sheep!$R$353-Sheep!$N$249                                )&lt;=0),"WeanAlt2","")
&amp;IFERROR(IF(AND((X$33-X38                                                                                     )&gt;(X$33-Y$33),(X$33-X38                                                                                     )&lt;=0),"Join-"    &amp;X37,""),"")
&amp;IFERROR(IF(AND((X$33-X38-INDEX(Sheep!$V$358:$V$365,X37,1))&gt;(X$33-Y$33),(X$33-X38-INDEX(Sheep!$V$358:$V$365,X37,1))&lt;=0),"Scan-"  &amp;X37,""),"")
&amp;IFERROR(IF(AND((X$33-X38-150                                                                            )&gt;(X$33-Y$33),(X$33-X38-150                                                                             )&lt;=0),"Birth-" &amp;X37,""),"")
&amp;IFERROR(IF(AND((X$33-X38-150-Sheep!$R$351                                           )&gt;(X$33-Y$33),(X$33-X38-150-Sheep!$R$351                                            )&lt;=0),"Wean-"&amp;X37,""),"")
&amp;IFERROR(IF(AND((X$33-X38-150-Sheep!$R$352                                           )&gt;(X$33-Y$33),(X$33-X38-150-Sheep!$R$352                                            )&lt;=0),"Alt1-"   &amp;X37,""),"")
&amp;IFERROR(IF(AND((X$33-X38-150-Sheep!$R$353                                           )&gt;(X$33-Y$33),(X$33-X38-150-Sheep!$R$353                                            )&lt;=0),"Alt2-"   &amp;X37,""),"")</f>
        <v/>
      </c>
      <c r="Y39" s="274" t="str">
        <f xml:space="preserve">                    IF(AND((Y$33                                  -Sheep!$N$249                               )&gt;(Y$33-Z$33),(Y$33                                  -Sheep!$N$249                                )&lt;=0),"Born","")
&amp;                   IF(AND((Y$33-Sheep!$R$351-Sheep!$N$249                                )&gt;(Y$33-Z$33),(Y$33-Sheep!$R$351-Sheep!$N$249                                )&lt;=0),"WeanStd","")
&amp;                   IF(AND((Y$33-Sheep!$R$352-Sheep!$N$249                                )&gt;(Y$33-Z$33),(Y$33-Sheep!$R$352-Sheep!$N$249                                )&lt;=0),"WeanAlt1","")
&amp;                   IF(AND((Y$33-Sheep!$R$353-Sheep!$N$249                                )&gt;(Y$33-Z$33),(Y$33-Sheep!$R$353-Sheep!$N$249                                )&lt;=0),"WeanAlt2","")
&amp;IFERROR(IF(AND((Y$33-Y38                                                                                     )&gt;(Y$33-Z$33),(Y$33-Y38                                                                                     )&lt;=0),"Join-"    &amp;Y37,""),"")
&amp;IFERROR(IF(AND((Y$33-Y38-INDEX(Sheep!$V$358:$V$365,Y37,1))&gt;(Y$33-Z$33),(Y$33-Y38-INDEX(Sheep!$V$358:$V$365,Y37,1))&lt;=0),"Scan-"  &amp;Y37,""),"")
&amp;IFERROR(IF(AND((Y$33-Y38-150                                                                            )&gt;(Y$33-Z$33),(Y$33-Y38-150                                                                             )&lt;=0),"Birth-" &amp;Y37,""),"")
&amp;IFERROR(IF(AND((Y$33-Y38-150-Sheep!$R$351                                           )&gt;(Y$33-Z$33),(Y$33-Y38-150-Sheep!$R$351                                            )&lt;=0),"Wean-"&amp;Y37,""),"")
&amp;IFERROR(IF(AND((Y$33-Y38-150-Sheep!$R$352                                           )&gt;(Y$33-Z$33),(Y$33-Y38-150-Sheep!$R$352                                            )&lt;=0),"Alt1-"   &amp;Y37,""),"")
&amp;IFERROR(IF(AND((Y$33-Y38-150-Sheep!$R$353                                           )&gt;(Y$33-Z$33),(Y$33-Y38-150-Sheep!$R$353                                            )&lt;=0),"Alt2-"   &amp;Y37,""),"")</f>
        <v/>
      </c>
      <c r="Z39" s="274" t="str">
        <f xml:space="preserve">                    IF(AND((Z$33                                  -Sheep!$N$249                               )&gt;(Z$33-AA$33),(Z$33                                  -Sheep!$N$249                                )&lt;=0),"Born","")
&amp;                   IF(AND((Z$33-Sheep!$R$351-Sheep!$N$249                                )&gt;(Z$33-AA$33),(Z$33-Sheep!$R$351-Sheep!$N$249                                )&lt;=0),"WeanStd","")
&amp;                   IF(AND((Z$33-Sheep!$R$352-Sheep!$N$249                                )&gt;(Z$33-AA$33),(Z$33-Sheep!$R$352-Sheep!$N$249                                )&lt;=0),"WeanAlt1","")
&amp;                   IF(AND((Z$33-Sheep!$R$353-Sheep!$N$249                                )&gt;(Z$33-AA$33),(Z$33-Sheep!$R$353-Sheep!$N$249                                )&lt;=0),"WeanAlt2","")
&amp;IFERROR(IF(AND((Z$33-Z38                                                                                     )&gt;(Z$33-AA$33),(Z$33-Z38                                                                                     )&lt;=0),"Join-"    &amp;Z37,""),"")
&amp;IFERROR(IF(AND((Z$33-Z38-INDEX(Sheep!$V$358:$V$365,Z37,1))&gt;(Z$33-AA$33),(Z$33-Z38-INDEX(Sheep!$V$358:$V$365,Z37,1))&lt;=0),"Scan-"  &amp;Z37,""),"")
&amp;IFERROR(IF(AND((Z$33-Z38-150                                                                            )&gt;(Z$33-AA$33),(Z$33-Z38-150                                                                             )&lt;=0),"Birth-" &amp;Z37,""),"")
&amp;IFERROR(IF(AND((Z$33-Z38-150-Sheep!$R$351                                           )&gt;(Z$33-AA$33),(Z$33-Z38-150-Sheep!$R$351                                            )&lt;=0),"Wean-"&amp;Z37,""),"")
&amp;IFERROR(IF(AND((Z$33-Z38-150-Sheep!$R$352                                           )&gt;(Z$33-AA$33),(Z$33-Z38-150-Sheep!$R$352                                            )&lt;=0),"Alt1-"   &amp;Z37,""),"")
&amp;IFERROR(IF(AND((Z$33-Z38-150-Sheep!$R$353                                           )&gt;(Z$33-AA$33),(Z$33-Z38-150-Sheep!$R$353                                            )&lt;=0),"Alt2-"   &amp;Z37,""),"")</f>
        <v/>
      </c>
      <c r="AA39" s="274" t="str">
        <f xml:space="preserve">                    IF(AND((AA$33                                  -Sheep!$N$249                               )&gt;(AA$33-AB$33),(AA$33                                  -Sheep!$N$249                                )&lt;=0),"Born","")
&amp;                   IF(AND((AA$33-Sheep!$R$351-Sheep!$N$249                                )&gt;(AA$33-AB$33),(AA$33-Sheep!$R$351-Sheep!$N$249                                )&lt;=0),"WeanStd","")
&amp;                   IF(AND((AA$33-Sheep!$R$352-Sheep!$N$249                                )&gt;(AA$33-AB$33),(AA$33-Sheep!$R$352-Sheep!$N$249                                )&lt;=0),"WeanAlt1","")
&amp;                   IF(AND((AA$33-Sheep!$R$353-Sheep!$N$249                                )&gt;(AA$33-AB$33),(AA$33-Sheep!$R$353-Sheep!$N$249                                )&lt;=0),"WeanAlt2","")
&amp;IFERROR(IF(AND((AA$33-AA38                                                                                     )&gt;(AA$33-AB$33),(AA$33-AA38                                                                                     )&lt;=0),"Join-"    &amp;AA37,""),"")
&amp;IFERROR(IF(AND((AA$33-AA38-INDEX(Sheep!$V$358:$V$365,AA37,1))&gt;(AA$33-AB$33),(AA$33-AA38-INDEX(Sheep!$V$358:$V$365,AA37,1))&lt;=0),"Scan-"  &amp;AA37,""),"")
&amp;IFERROR(IF(AND((AA$33-AA38-150                                                                            )&gt;(AA$33-AB$33),(AA$33-AA38-150                                                                             )&lt;=0),"Birth-" &amp;AA37,""),"")
&amp;IFERROR(IF(AND((AA$33-AA38-150-Sheep!$R$351                                           )&gt;(AA$33-AB$33),(AA$33-AA38-150-Sheep!$R$351                                            )&lt;=0),"Wean-"&amp;AA37,""),"")
&amp;IFERROR(IF(AND((AA$33-AA38-150-Sheep!$R$352                                           )&gt;(AA$33-AB$33),(AA$33-AA38-150-Sheep!$R$352                                            )&lt;=0),"Alt1-"   &amp;AA37,""),"")
&amp;IFERROR(IF(AND((AA$33-AA38-150-Sheep!$R$353                                           )&gt;(AA$33-AB$33),(AA$33-AA38-150-Sheep!$R$353                                            )&lt;=0),"Alt2-"   &amp;AA37,""),"")</f>
        <v/>
      </c>
      <c r="AB39" s="274" t="str">
        <f xml:space="preserve">                    IF(AND((AB$33                                  -Sheep!$N$249                               )&gt;(AB$33-AC$33),(AB$33                                  -Sheep!$N$249                                )&lt;=0),"Born","")
&amp;                   IF(AND((AB$33-Sheep!$R$351-Sheep!$N$249                                )&gt;(AB$33-AC$33),(AB$33-Sheep!$R$351-Sheep!$N$249                                )&lt;=0),"WeanStd","")
&amp;                   IF(AND((AB$33-Sheep!$R$352-Sheep!$N$249                                )&gt;(AB$33-AC$33),(AB$33-Sheep!$R$352-Sheep!$N$249                                )&lt;=0),"WeanAlt1","")
&amp;                   IF(AND((AB$33-Sheep!$R$353-Sheep!$N$249                                )&gt;(AB$33-AC$33),(AB$33-Sheep!$R$353-Sheep!$N$249                                )&lt;=0),"WeanAlt2","")
&amp;IFERROR(IF(AND((AB$33-AB38                                                                                     )&gt;(AB$33-AC$33),(AB$33-AB38                                                                                     )&lt;=0),"Join-"    &amp;AB37,""),"")
&amp;IFERROR(IF(AND((AB$33-AB38-INDEX(Sheep!$V$358:$V$365,AB37,1))&gt;(AB$33-AC$33),(AB$33-AB38-INDEX(Sheep!$V$358:$V$365,AB37,1))&lt;=0),"Scan-"  &amp;AB37,""),"")
&amp;IFERROR(IF(AND((AB$33-AB38-150                                                                            )&gt;(AB$33-AC$33),(AB$33-AB38-150                                                                             )&lt;=0),"Birth-" &amp;AB37,""),"")
&amp;IFERROR(IF(AND((AB$33-AB38-150-Sheep!$R$351                                           )&gt;(AB$33-AC$33),(AB$33-AB38-150-Sheep!$R$351                                            )&lt;=0),"Wean-"&amp;AB37,""),"")
&amp;IFERROR(IF(AND((AB$33-AB38-150-Sheep!$R$352                                           )&gt;(AB$33-AC$33),(AB$33-AB38-150-Sheep!$R$352                                            )&lt;=0),"Alt1-"   &amp;AB37,""),"")
&amp;IFERROR(IF(AND((AB$33-AB38-150-Sheep!$R$353                                           )&gt;(AB$33-AC$33),(AB$33-AB38-150-Sheep!$R$353                                            )&lt;=0),"Alt2-"   &amp;AB37,""),"")</f>
        <v/>
      </c>
      <c r="AC39" s="274" t="str">
        <f xml:space="preserve">                    IF(AND((AC$33                                  -Sheep!$N$249                               )&gt;(AC$33-AD$33),(AC$33                                  -Sheep!$N$249                                )&lt;=0),"Born","")
&amp;                   IF(AND((AC$33-Sheep!$R$351-Sheep!$N$249                                )&gt;(AC$33-AD$33),(AC$33-Sheep!$R$351-Sheep!$N$249                                )&lt;=0),"WeanStd","")
&amp;                   IF(AND((AC$33-Sheep!$R$352-Sheep!$N$249                                )&gt;(AC$33-AD$33),(AC$33-Sheep!$R$352-Sheep!$N$249                                )&lt;=0),"WeanAlt1","")
&amp;                   IF(AND((AC$33-Sheep!$R$353-Sheep!$N$249                                )&gt;(AC$33-AD$33),(AC$33-Sheep!$R$353-Sheep!$N$249                                )&lt;=0),"WeanAlt2","")
&amp;IFERROR(IF(AND((AC$33-AC38                                                                                     )&gt;(AC$33-AD$33),(AC$33-AC38                                                                                     )&lt;=0),"Join-"    &amp;AC37,""),"")
&amp;IFERROR(IF(AND((AC$33-AC38-INDEX(Sheep!$V$358:$V$365,AC37,1))&gt;(AC$33-AD$33),(AC$33-AC38-INDEX(Sheep!$V$358:$V$365,AC37,1))&lt;=0),"Scan-"  &amp;AC37,""),"")
&amp;IFERROR(IF(AND((AC$33-AC38-150                                                                            )&gt;(AC$33-AD$33),(AC$33-AC38-150                                                                             )&lt;=0),"Birth-" &amp;AC37,""),"")
&amp;IFERROR(IF(AND((AC$33-AC38-150-Sheep!$R$351                                           )&gt;(AC$33-AD$33),(AC$33-AC38-150-Sheep!$R$351                                            )&lt;=0),"Wean-"&amp;AC37,""),"")
&amp;IFERROR(IF(AND((AC$33-AC38-150-Sheep!$R$352                                           )&gt;(AC$33-AD$33),(AC$33-AC38-150-Sheep!$R$352                                            )&lt;=0),"Alt1-"   &amp;AC37,""),"")
&amp;IFERROR(IF(AND((AC$33-AC38-150-Sheep!$R$353                                           )&gt;(AC$33-AD$33),(AC$33-AC38-150-Sheep!$R$353                                            )&lt;=0),"Alt2-"   &amp;AC37,""),"")</f>
        <v/>
      </c>
      <c r="AD39" s="274" t="str">
        <f xml:space="preserve">                    IF(AND((AD$33                                  -Sheep!$N$249                               )&gt;(AD$33-AE$33),(AD$33                                  -Sheep!$N$249                                )&lt;=0),"Born","")
&amp;                   IF(AND((AD$33-Sheep!$R$351-Sheep!$N$249                                )&gt;(AD$33-AE$33),(AD$33-Sheep!$R$351-Sheep!$N$249                                )&lt;=0),"WeanStd","")
&amp;                   IF(AND((AD$33-Sheep!$R$352-Sheep!$N$249                                )&gt;(AD$33-AE$33),(AD$33-Sheep!$R$352-Sheep!$N$249                                )&lt;=0),"WeanAlt1","")
&amp;                   IF(AND((AD$33-Sheep!$R$353-Sheep!$N$249                                )&gt;(AD$33-AE$33),(AD$33-Sheep!$R$353-Sheep!$N$249                                )&lt;=0),"WeanAlt2","")
&amp;IFERROR(IF(AND((AD$33-AD38                                                                                     )&gt;(AD$33-AE$33),(AD$33-AD38                                                                                     )&lt;=0),"Join-"    &amp;AD37,""),"")
&amp;IFERROR(IF(AND((AD$33-AD38-INDEX(Sheep!$V$358:$V$365,AD37,1))&gt;(AD$33-AE$33),(AD$33-AD38-INDEX(Sheep!$V$358:$V$365,AD37,1))&lt;=0),"Scan-"  &amp;AD37,""),"")
&amp;IFERROR(IF(AND((AD$33-AD38-150                                                                            )&gt;(AD$33-AE$33),(AD$33-AD38-150                                                                             )&lt;=0),"Birth-" &amp;AD37,""),"")
&amp;IFERROR(IF(AND((AD$33-AD38-150-Sheep!$R$351                                           )&gt;(AD$33-AE$33),(AD$33-AD38-150-Sheep!$R$351                                            )&lt;=0),"Wean-"&amp;AD37,""),"")
&amp;IFERROR(IF(AND((AD$33-AD38-150-Sheep!$R$352                                           )&gt;(AD$33-AE$33),(AD$33-AD38-150-Sheep!$R$352                                            )&lt;=0),"Alt1-"   &amp;AD37,""),"")
&amp;IFERROR(IF(AND((AD$33-AD38-150-Sheep!$R$353                                           )&gt;(AD$33-AE$33),(AD$33-AD38-150-Sheep!$R$353                                            )&lt;=0),"Alt2-"   &amp;AD37,""),"")</f>
        <v/>
      </c>
      <c r="AE39" s="274" t="str">
        <f xml:space="preserve">                    IF(AND((AE$33                                  -Sheep!$N$249                               )&gt;(AE$33-AF$33),(AE$33                                  -Sheep!$N$249                                )&lt;=0),"Born","")
&amp;                   IF(AND((AE$33-Sheep!$R$351-Sheep!$N$249                                )&gt;(AE$33-AF$33),(AE$33-Sheep!$R$351-Sheep!$N$249                                )&lt;=0),"WeanStd","")
&amp;                   IF(AND((AE$33-Sheep!$R$352-Sheep!$N$249                                )&gt;(AE$33-AF$33),(AE$33-Sheep!$R$352-Sheep!$N$249                                )&lt;=0),"WeanAlt1","")
&amp;                   IF(AND((AE$33-Sheep!$R$353-Sheep!$N$249                                )&gt;(AE$33-AF$33),(AE$33-Sheep!$R$353-Sheep!$N$249                                )&lt;=0),"WeanAlt2","")
&amp;IFERROR(IF(AND((AE$33-AE38                                                                                     )&gt;(AE$33-AF$33),(AE$33-AE38                                                                                     )&lt;=0),"Join-"    &amp;AE37,""),"")
&amp;IFERROR(IF(AND((AE$33-AE38-INDEX(Sheep!$V$358:$V$365,AE37,1))&gt;(AE$33-AF$33),(AE$33-AE38-INDEX(Sheep!$V$358:$V$365,AE37,1))&lt;=0),"Scan-"  &amp;AE37,""),"")
&amp;IFERROR(IF(AND((AE$33-AE38-150                                                                            )&gt;(AE$33-AF$33),(AE$33-AE38-150                                                                             )&lt;=0),"Birth-" &amp;AE37,""),"")
&amp;IFERROR(IF(AND((AE$33-AE38-150-Sheep!$R$351                                           )&gt;(AE$33-AF$33),(AE$33-AE38-150-Sheep!$R$351                                            )&lt;=0),"Wean-"&amp;AE37,""),"")
&amp;IFERROR(IF(AND((AE$33-AE38-150-Sheep!$R$352                                           )&gt;(AE$33-AF$33),(AE$33-AE38-150-Sheep!$R$352                                            )&lt;=0),"Alt1-"   &amp;AE37,""),"")
&amp;IFERROR(IF(AND((AE$33-AE38-150-Sheep!$R$353                                           )&gt;(AE$33-AF$33),(AE$33-AE38-150-Sheep!$R$353                                            )&lt;=0),"Alt2-"   &amp;AE37,""),"")</f>
        <v/>
      </c>
      <c r="AF39" s="274" t="str">
        <f xml:space="preserve">                    IF(AND((AF$33                                  -Sheep!$N$249                               )&gt;(AF$33-AG$33),(AF$33                                  -Sheep!$N$249                                )&lt;=0),"Born","")
&amp;                   IF(AND((AF$33-Sheep!$R$351-Sheep!$N$249                                )&gt;(AF$33-AG$33),(AF$33-Sheep!$R$351-Sheep!$N$249                                )&lt;=0),"WeanStd","")
&amp;                   IF(AND((AF$33-Sheep!$R$352-Sheep!$N$249                                )&gt;(AF$33-AG$33),(AF$33-Sheep!$R$352-Sheep!$N$249                                )&lt;=0),"WeanAlt1","")
&amp;                   IF(AND((AF$33-Sheep!$R$353-Sheep!$N$249                                )&gt;(AF$33-AG$33),(AF$33-Sheep!$R$353-Sheep!$N$249                                )&lt;=0),"WeanAlt2","")
&amp;IFERROR(IF(AND((AF$33-AF38                                                                                     )&gt;(AF$33-AG$33),(AF$33-AF38                                                                                     )&lt;=0),"Join-"    &amp;AF37,""),"")
&amp;IFERROR(IF(AND((AF$33-AF38-INDEX(Sheep!$V$358:$V$365,AF37,1))&gt;(AF$33-AG$33),(AF$33-AF38-INDEX(Sheep!$V$358:$V$365,AF37,1))&lt;=0),"Scan-"  &amp;AF37,""),"")
&amp;IFERROR(IF(AND((AF$33-AF38-150                                                                            )&gt;(AF$33-AG$33),(AF$33-AF38-150                                                                             )&lt;=0),"Birth-" &amp;AF37,""),"")
&amp;IFERROR(IF(AND((AF$33-AF38-150-Sheep!$R$351                                           )&gt;(AF$33-AG$33),(AF$33-AF38-150-Sheep!$R$351                                            )&lt;=0),"Wean-"&amp;AF37,""),"")
&amp;IFERROR(IF(AND((AF$33-AF38-150-Sheep!$R$352                                           )&gt;(AF$33-AG$33),(AF$33-AF38-150-Sheep!$R$352                                            )&lt;=0),"Alt1-"   &amp;AF37,""),"")
&amp;IFERROR(IF(AND((AF$33-AF38-150-Sheep!$R$353                                           )&gt;(AF$33-AG$33),(AF$33-AF38-150-Sheep!$R$353                                            )&lt;=0),"Alt2-"   &amp;AF37,""),"")</f>
        <v/>
      </c>
      <c r="AG39" s="274" t="str">
        <f xml:space="preserve">                    IF(AND((AG$33                                  -Sheep!$N$249                               )&gt;(AG$33-AH$33),(AG$33                                  -Sheep!$N$249                                )&lt;=0),"Born","")
&amp;                   IF(AND((AG$33-Sheep!$R$351-Sheep!$N$249                                )&gt;(AG$33-AH$33),(AG$33-Sheep!$R$351-Sheep!$N$249                                )&lt;=0),"WeanStd","")
&amp;                   IF(AND((AG$33-Sheep!$R$352-Sheep!$N$249                                )&gt;(AG$33-AH$33),(AG$33-Sheep!$R$352-Sheep!$N$249                                )&lt;=0),"WeanAlt1","")
&amp;                   IF(AND((AG$33-Sheep!$R$353-Sheep!$N$249                                )&gt;(AG$33-AH$33),(AG$33-Sheep!$R$353-Sheep!$N$249                                )&lt;=0),"WeanAlt2","")
&amp;IFERROR(IF(AND((AG$33-AG38                                                                                     )&gt;(AG$33-AH$33),(AG$33-AG38                                                                                     )&lt;=0),"Join-"    &amp;AG37,""),"")
&amp;IFERROR(IF(AND((AG$33-AG38-INDEX(Sheep!$V$358:$V$365,AG37,1))&gt;(AG$33-AH$33),(AG$33-AG38-INDEX(Sheep!$V$358:$V$365,AG37,1))&lt;=0),"Scan-"  &amp;AG37,""),"")
&amp;IFERROR(IF(AND((AG$33-AG38-150                                                                            )&gt;(AG$33-AH$33),(AG$33-AG38-150                                                                             )&lt;=0),"Birth-" &amp;AG37,""),"")
&amp;IFERROR(IF(AND((AG$33-AG38-150-Sheep!$R$351                                           )&gt;(AG$33-AH$33),(AG$33-AG38-150-Sheep!$R$351                                            )&lt;=0),"Wean-"&amp;AG37,""),"")
&amp;IFERROR(IF(AND((AG$33-AG38-150-Sheep!$R$352                                           )&gt;(AG$33-AH$33),(AG$33-AG38-150-Sheep!$R$352                                            )&lt;=0),"Alt1-"   &amp;AG37,""),"")
&amp;IFERROR(IF(AND((AG$33-AG38-150-Sheep!$R$353                                           )&gt;(AG$33-AH$33),(AG$33-AG38-150-Sheep!$R$353                                            )&lt;=0),"Alt2-"   &amp;AG37,""),"")</f>
        <v/>
      </c>
      <c r="AH39" s="274" t="str">
        <f xml:space="preserve">                    IF(AND((AH$33                                  -Sheep!$N$249                               )&gt;(AH$33-AI$33),(AH$33                                  -Sheep!$N$249                                )&lt;=0),"Born","")
&amp;                   IF(AND((AH$33-Sheep!$R$351-Sheep!$N$249                                )&gt;(AH$33-AI$33),(AH$33-Sheep!$R$351-Sheep!$N$249                                )&lt;=0),"WeanStd","")
&amp;                   IF(AND((AH$33-Sheep!$R$352-Sheep!$N$249                                )&gt;(AH$33-AI$33),(AH$33-Sheep!$R$352-Sheep!$N$249                                )&lt;=0),"WeanAlt1","")
&amp;                   IF(AND((AH$33-Sheep!$R$353-Sheep!$N$249                                )&gt;(AH$33-AI$33),(AH$33-Sheep!$R$353-Sheep!$N$249                                )&lt;=0),"WeanAlt2","")
&amp;IFERROR(IF(AND((AH$33-AH38                                                                                     )&gt;(AH$33-AI$33),(AH$33-AH38                                                                                     )&lt;=0),"Join-"    &amp;AH37,""),"")
&amp;IFERROR(IF(AND((AH$33-AH38-INDEX(Sheep!$V$358:$V$365,AH37,1))&gt;(AH$33-AI$33),(AH$33-AH38-INDEX(Sheep!$V$358:$V$365,AH37,1))&lt;=0),"Scan-"  &amp;AH37,""),"")
&amp;IFERROR(IF(AND((AH$33-AH38-150                                                                            )&gt;(AH$33-AI$33),(AH$33-AH38-150                                                                             )&lt;=0),"Birth-" &amp;AH37,""),"")
&amp;IFERROR(IF(AND((AH$33-AH38-150-Sheep!$R$351                                           )&gt;(AH$33-AI$33),(AH$33-AH38-150-Sheep!$R$351                                            )&lt;=0),"Wean-"&amp;AH37,""),"")
&amp;IFERROR(IF(AND((AH$33-AH38-150-Sheep!$R$352                                           )&gt;(AH$33-AI$33),(AH$33-AH38-150-Sheep!$R$352                                            )&lt;=0),"Alt1-"   &amp;AH37,""),"")
&amp;IFERROR(IF(AND((AH$33-AH38-150-Sheep!$R$353                                           )&gt;(AH$33-AI$33),(AH$33-AH38-150-Sheep!$R$353                                            )&lt;=0),"Alt2-"   &amp;AH37,""),"")</f>
        <v/>
      </c>
      <c r="AI39" s="274" t="str">
        <f xml:space="preserve">                    IF(AND((AI$33                                  -Sheep!$N$249                               )&gt;(AI$33-AJ$33),(AI$33                                  -Sheep!$N$249                                )&lt;=0),"Born","")
&amp;                   IF(AND((AI$33-Sheep!$R$351-Sheep!$N$249                                )&gt;(AI$33-AJ$33),(AI$33-Sheep!$R$351-Sheep!$N$249                                )&lt;=0),"WeanStd","")
&amp;                   IF(AND((AI$33-Sheep!$R$352-Sheep!$N$249                                )&gt;(AI$33-AJ$33),(AI$33-Sheep!$R$352-Sheep!$N$249                                )&lt;=0),"WeanAlt1","")
&amp;                   IF(AND((AI$33-Sheep!$R$353-Sheep!$N$249                                )&gt;(AI$33-AJ$33),(AI$33-Sheep!$R$353-Sheep!$N$249                                )&lt;=0),"WeanAlt2","")
&amp;IFERROR(IF(AND((AI$33-AI38                                                                                     )&gt;(AI$33-AJ$33),(AI$33-AI38                                                                                     )&lt;=0),"Join-"    &amp;AI37,""),"")
&amp;IFERROR(IF(AND((AI$33-AI38-INDEX(Sheep!$V$358:$V$365,AI37,1))&gt;(AI$33-AJ$33),(AI$33-AI38-INDEX(Sheep!$V$358:$V$365,AI37,1))&lt;=0),"Scan-"  &amp;AI37,""),"")
&amp;IFERROR(IF(AND((AI$33-AI38-150                                                                            )&gt;(AI$33-AJ$33),(AI$33-AI38-150                                                                             )&lt;=0),"Birth-" &amp;AI37,""),"")
&amp;IFERROR(IF(AND((AI$33-AI38-150-Sheep!$R$351                                           )&gt;(AI$33-AJ$33),(AI$33-AI38-150-Sheep!$R$351                                            )&lt;=0),"Wean-"&amp;AI37,""),"")
&amp;IFERROR(IF(AND((AI$33-AI38-150-Sheep!$R$352                                           )&gt;(AI$33-AJ$33),(AI$33-AI38-150-Sheep!$R$352                                            )&lt;=0),"Alt1-"   &amp;AI37,""),"")
&amp;IFERROR(IF(AND((AI$33-AI38-150-Sheep!$R$353                                           )&gt;(AI$33-AJ$33),(AI$33-AI38-150-Sheep!$R$353                                            )&lt;=0),"Alt2-"   &amp;AI37,""),"")</f>
        <v/>
      </c>
      <c r="AJ39" s="274" t="str">
        <f xml:space="preserve">                    IF(AND((AJ$33                                  -Sheep!$N$249                               )&gt;(AJ$33-AK$33),(AJ$33                                  -Sheep!$N$249                                )&lt;=0),"Born","")
&amp;                   IF(AND((AJ$33-Sheep!$R$351-Sheep!$N$249                                )&gt;(AJ$33-AK$33),(AJ$33-Sheep!$R$351-Sheep!$N$249                                )&lt;=0),"WeanStd","")
&amp;                   IF(AND((AJ$33-Sheep!$R$352-Sheep!$N$249                                )&gt;(AJ$33-AK$33),(AJ$33-Sheep!$R$352-Sheep!$N$249                                )&lt;=0),"WeanAlt1","")
&amp;                   IF(AND((AJ$33-Sheep!$R$353-Sheep!$N$249                                )&gt;(AJ$33-AK$33),(AJ$33-Sheep!$R$353-Sheep!$N$249                                )&lt;=0),"WeanAlt2","")
&amp;IFERROR(IF(AND((AJ$33-AJ38                                                                                     )&gt;(AJ$33-AK$33),(AJ$33-AJ38                                                                                     )&lt;=0),"Join-"    &amp;AJ37,""),"")
&amp;IFERROR(IF(AND((AJ$33-AJ38-INDEX(Sheep!$V$358:$V$365,AJ37,1))&gt;(AJ$33-AK$33),(AJ$33-AJ38-INDEX(Sheep!$V$358:$V$365,AJ37,1))&lt;=0),"Scan-"  &amp;AJ37,""),"")
&amp;IFERROR(IF(AND((AJ$33-AJ38-150                                                                            )&gt;(AJ$33-AK$33),(AJ$33-AJ38-150                                                                             )&lt;=0),"Birth-" &amp;AJ37,""),"")
&amp;IFERROR(IF(AND((AJ$33-AJ38-150-Sheep!$R$351                                           )&gt;(AJ$33-AK$33),(AJ$33-AJ38-150-Sheep!$R$351                                            )&lt;=0),"Wean-"&amp;AJ37,""),"")
&amp;IFERROR(IF(AND((AJ$33-AJ38-150-Sheep!$R$352                                           )&gt;(AJ$33-AK$33),(AJ$33-AJ38-150-Sheep!$R$352                                            )&lt;=0),"Alt1-"   &amp;AJ37,""),"")
&amp;IFERROR(IF(AND((AJ$33-AJ38-150-Sheep!$R$353                                           )&gt;(AJ$33-AK$33),(AJ$33-AJ38-150-Sheep!$R$353                                            )&lt;=0),"Alt2-"   &amp;AJ37,""),"")</f>
        <v>Born</v>
      </c>
      <c r="AK39" s="274" t="str">
        <f xml:space="preserve">                    IF(AND((AK$33                                  -Sheep!$N$249                               )&gt;(AK$33-AL$33),(AK$33                                  -Sheep!$N$249                                )&lt;=0),"Born","")
&amp;                   IF(AND((AK$33-Sheep!$R$351-Sheep!$N$249                                )&gt;(AK$33-AL$33),(AK$33-Sheep!$R$351-Sheep!$N$249                                )&lt;=0),"WeanStd","")
&amp;                   IF(AND((AK$33-Sheep!$R$352-Sheep!$N$249                                )&gt;(AK$33-AL$33),(AK$33-Sheep!$R$352-Sheep!$N$249                                )&lt;=0),"WeanAlt1","")
&amp;                   IF(AND((AK$33-Sheep!$R$353-Sheep!$N$249                                )&gt;(AK$33-AL$33),(AK$33-Sheep!$R$353-Sheep!$N$249                                )&lt;=0),"WeanAlt2","")
&amp;IFERROR(IF(AND((AK$33-AK38                                                                                     )&gt;(AK$33-AL$33),(AK$33-AK38                                                                                     )&lt;=0),"Join-"    &amp;AK37,""),"")
&amp;IFERROR(IF(AND((AK$33-AK38-INDEX(Sheep!$V$358:$V$365,AK37,1))&gt;(AK$33-AL$33),(AK$33-AK38-INDEX(Sheep!$V$358:$V$365,AK37,1))&lt;=0),"Scan-"  &amp;AK37,""),"")
&amp;IFERROR(IF(AND((AK$33-AK38-150                                                                            )&gt;(AK$33-AL$33),(AK$33-AK38-150                                                                             )&lt;=0),"Birth-" &amp;AK37,""),"")
&amp;IFERROR(IF(AND((AK$33-AK38-150-Sheep!$R$351                                           )&gt;(AK$33-AL$33),(AK$33-AK38-150-Sheep!$R$351                                            )&lt;=0),"Wean-"&amp;AK37,""),"")
&amp;IFERROR(IF(AND((AK$33-AK38-150-Sheep!$R$352                                           )&gt;(AK$33-AL$33),(AK$33-AK38-150-Sheep!$R$352                                            )&lt;=0),"Alt1-"   &amp;AK37,""),"")
&amp;IFERROR(IF(AND((AK$33-AK38-150-Sheep!$R$353                                           )&gt;(AK$33-AL$33),(AK$33-AK38-150-Sheep!$R$353                                            )&lt;=0),"Alt2-"   &amp;AK37,""),"")</f>
        <v/>
      </c>
      <c r="AL39" s="274" t="str">
        <f xml:space="preserve">                    IF(AND((AL$33                                  -Sheep!$N$249                               )&gt;(AL$33-AM$33),(AL$33                                  -Sheep!$N$249                                )&lt;=0),"Born","")
&amp;                   IF(AND((AL$33-Sheep!$R$351-Sheep!$N$249                                )&gt;(AL$33-AM$33),(AL$33-Sheep!$R$351-Sheep!$N$249                                )&lt;=0),"WeanStd","")
&amp;                   IF(AND((AL$33-Sheep!$R$352-Sheep!$N$249                                )&gt;(AL$33-AM$33),(AL$33-Sheep!$R$352-Sheep!$N$249                                )&lt;=0),"WeanAlt1","")
&amp;                   IF(AND((AL$33-Sheep!$R$353-Sheep!$N$249                                )&gt;(AL$33-AM$33),(AL$33-Sheep!$R$353-Sheep!$N$249                                )&lt;=0),"WeanAlt2","")
&amp;IFERROR(IF(AND((AL$33-AL38                                                                                     )&gt;(AL$33-AM$33),(AL$33-AL38                                                                                     )&lt;=0),"Join-"    &amp;AL37,""),"")
&amp;IFERROR(IF(AND((AL$33-AL38-INDEX(Sheep!$V$358:$V$365,AL37,1))&gt;(AL$33-AM$33),(AL$33-AL38-INDEX(Sheep!$V$358:$V$365,AL37,1))&lt;=0),"Scan-"  &amp;AL37,""),"")
&amp;IFERROR(IF(AND((AL$33-AL38-150                                                                            )&gt;(AL$33-AM$33),(AL$33-AL38-150                                                                             )&lt;=0),"Birth-" &amp;AL37,""),"")
&amp;IFERROR(IF(AND((AL$33-AL38-150-Sheep!$R$351                                           )&gt;(AL$33-AM$33),(AL$33-AL38-150-Sheep!$R$351                                            )&lt;=0),"Wean-"&amp;AL37,""),"")
&amp;IFERROR(IF(AND((AL$33-AL38-150-Sheep!$R$352                                           )&gt;(AL$33-AM$33),(AL$33-AL38-150-Sheep!$R$352                                            )&lt;=0),"Alt1-"   &amp;AL37,""),"")
&amp;IFERROR(IF(AND((AL$33-AL38-150-Sheep!$R$353                                           )&gt;(AL$33-AM$33),(AL$33-AL38-150-Sheep!$R$353                                            )&lt;=0),"Alt2-"   &amp;AL37,""),"")</f>
        <v/>
      </c>
      <c r="AM39" s="274" t="str">
        <f xml:space="preserve">                    IF(AND((AM$33                                  -Sheep!$N$249                               )&gt;(AM$33-AN$33),(AM$33                                  -Sheep!$N$249                                )&lt;=0),"Born","")
&amp;                   IF(AND((AM$33-Sheep!$R$351-Sheep!$N$249                                )&gt;(AM$33-AN$33),(AM$33-Sheep!$R$351-Sheep!$N$249                                )&lt;=0),"WeanStd","")
&amp;                   IF(AND((AM$33-Sheep!$R$352-Sheep!$N$249                                )&gt;(AM$33-AN$33),(AM$33-Sheep!$R$352-Sheep!$N$249                                )&lt;=0),"WeanAlt1","")
&amp;                   IF(AND((AM$33-Sheep!$R$353-Sheep!$N$249                                )&gt;(AM$33-AN$33),(AM$33-Sheep!$R$353-Sheep!$N$249                                )&lt;=0),"WeanAlt2","")
&amp;IFERROR(IF(AND((AM$33-AM38                                                                                     )&gt;(AM$33-AN$33),(AM$33-AM38                                                                                     )&lt;=0),"Join-"    &amp;AM37,""),"")
&amp;IFERROR(IF(AND((AM$33-AM38-INDEX(Sheep!$V$358:$V$365,AM37,1))&gt;(AM$33-AN$33),(AM$33-AM38-INDEX(Sheep!$V$358:$V$365,AM37,1))&lt;=0),"Scan-"  &amp;AM37,""),"")
&amp;IFERROR(IF(AND((AM$33-AM38-150                                                                            )&gt;(AM$33-AN$33),(AM$33-AM38-150                                                                             )&lt;=0),"Birth-" &amp;AM37,""),"")
&amp;IFERROR(IF(AND((AM$33-AM38-150-Sheep!$R$351                                           )&gt;(AM$33-AN$33),(AM$33-AM38-150-Sheep!$R$351                                            )&lt;=0),"Wean-"&amp;AM37,""),"")
&amp;IFERROR(IF(AND((AM$33-AM38-150-Sheep!$R$352                                           )&gt;(AM$33-AN$33),(AM$33-AM38-150-Sheep!$R$352                                            )&lt;=0),"Alt1-"   &amp;AM37,""),"")
&amp;IFERROR(IF(AND((AM$33-AM38-150-Sheep!$R$353                                           )&gt;(AM$33-AN$33),(AM$33-AM38-150-Sheep!$R$353                                            )&lt;=0),"Alt2-"   &amp;AM37,""),"")</f>
        <v/>
      </c>
      <c r="AN39" s="274" t="str">
        <f xml:space="preserve">                    IF(AND((AN$33                                  -Sheep!$N$249                               )&gt;(AN$33-AO$33),(AN$33                                  -Sheep!$N$249                                )&lt;=0),"Born","")
&amp;                   IF(AND((AN$33-Sheep!$R$351-Sheep!$N$249                                )&gt;(AN$33-AO$33),(AN$33-Sheep!$R$351-Sheep!$N$249                                )&lt;=0),"WeanStd","")
&amp;                   IF(AND((AN$33-Sheep!$R$352-Sheep!$N$249                                )&gt;(AN$33-AO$33),(AN$33-Sheep!$R$352-Sheep!$N$249                                )&lt;=0),"WeanAlt1","")
&amp;                   IF(AND((AN$33-Sheep!$R$353-Sheep!$N$249                                )&gt;(AN$33-AO$33),(AN$33-Sheep!$R$353-Sheep!$N$249                                )&lt;=0),"WeanAlt2","")
&amp;IFERROR(IF(AND((AN$33-AN38                                                                                     )&gt;(AN$33-AO$33),(AN$33-AN38                                                                                     )&lt;=0),"Join-"    &amp;AN37,""),"")
&amp;IFERROR(IF(AND((AN$33-AN38-INDEX(Sheep!$V$358:$V$365,AN37,1))&gt;(AN$33-AO$33),(AN$33-AN38-INDEX(Sheep!$V$358:$V$365,AN37,1))&lt;=0),"Scan-"  &amp;AN37,""),"")
&amp;IFERROR(IF(AND((AN$33-AN38-150                                                                            )&gt;(AN$33-AO$33),(AN$33-AN38-150                                                                             )&lt;=0),"Birth-" &amp;AN37,""),"")
&amp;IFERROR(IF(AND((AN$33-AN38-150-Sheep!$R$351                                           )&gt;(AN$33-AO$33),(AN$33-AN38-150-Sheep!$R$351                                            )&lt;=0),"Wean-"&amp;AN37,""),"")
&amp;IFERROR(IF(AND((AN$33-AN38-150-Sheep!$R$352                                           )&gt;(AN$33-AO$33),(AN$33-AN38-150-Sheep!$R$352                                            )&lt;=0),"Alt1-"   &amp;AN37,""),"")
&amp;IFERROR(IF(AND((AN$33-AN38-150-Sheep!$R$353                                           )&gt;(AN$33-AO$33),(AN$33-AN38-150-Sheep!$R$353                                            )&lt;=0),"Alt2-"   &amp;AN37,""),"")</f>
        <v/>
      </c>
      <c r="AO39" s="274" t="str">
        <f xml:space="preserve">                    IF(AND((AO$33                                  -Sheep!$N$249                               )&gt;(AO$33-AP$33),(AO$33                                  -Sheep!$N$249                                )&lt;=0),"Born","")
&amp;                   IF(AND((AO$33-Sheep!$R$351-Sheep!$N$249                                )&gt;(AO$33-AP$33),(AO$33-Sheep!$R$351-Sheep!$N$249                                )&lt;=0),"WeanStd","")
&amp;                   IF(AND((AO$33-Sheep!$R$352-Sheep!$N$249                                )&gt;(AO$33-AP$33),(AO$33-Sheep!$R$352-Sheep!$N$249                                )&lt;=0),"WeanAlt1","")
&amp;                   IF(AND((AO$33-Sheep!$R$353-Sheep!$N$249                                )&gt;(AO$33-AP$33),(AO$33-Sheep!$R$353-Sheep!$N$249                                )&lt;=0),"WeanAlt2","")
&amp;IFERROR(IF(AND((AO$33-AO38                                                                                     )&gt;(AO$33-AP$33),(AO$33-AO38                                                                                     )&lt;=0),"Join-"    &amp;AO37,""),"")
&amp;IFERROR(IF(AND((AO$33-AO38-INDEX(Sheep!$V$358:$V$365,AO37,1))&gt;(AO$33-AP$33),(AO$33-AO38-INDEX(Sheep!$V$358:$V$365,AO37,1))&lt;=0),"Scan-"  &amp;AO37,""),"")
&amp;IFERROR(IF(AND((AO$33-AO38-150                                                                            )&gt;(AO$33-AP$33),(AO$33-AO38-150                                                                             )&lt;=0),"Birth-" &amp;AO37,""),"")
&amp;IFERROR(IF(AND((AO$33-AO38-150-Sheep!$R$351                                           )&gt;(AO$33-AP$33),(AO$33-AO38-150-Sheep!$R$351                                            )&lt;=0),"Wean-"&amp;AO37,""),"")
&amp;IFERROR(IF(AND((AO$33-AO38-150-Sheep!$R$352                                           )&gt;(AO$33-AP$33),(AO$33-AO38-150-Sheep!$R$352                                            )&lt;=0),"Alt1-"   &amp;AO37,""),"")
&amp;IFERROR(IF(AND((AO$33-AO38-150-Sheep!$R$353                                           )&gt;(AO$33-AP$33),(AO$33-AO38-150-Sheep!$R$353                                            )&lt;=0),"Alt2-"   &amp;AO37,""),"")</f>
        <v/>
      </c>
      <c r="AP39" s="274" t="str">
        <f xml:space="preserve">                    IF(AND((AP$33                                  -Sheep!$N$249                               )&gt;(AP$33-AQ$33),(AP$33                                  -Sheep!$N$249                                )&lt;=0),"Born","")
&amp;                   IF(AND((AP$33-Sheep!$R$351-Sheep!$N$249                                )&gt;(AP$33-AQ$33),(AP$33-Sheep!$R$351-Sheep!$N$249                                )&lt;=0),"WeanStd","")
&amp;                   IF(AND((AP$33-Sheep!$R$352-Sheep!$N$249                                )&gt;(AP$33-AQ$33),(AP$33-Sheep!$R$352-Sheep!$N$249                                )&lt;=0),"WeanAlt1","")
&amp;                   IF(AND((AP$33-Sheep!$R$353-Sheep!$N$249                                )&gt;(AP$33-AQ$33),(AP$33-Sheep!$R$353-Sheep!$N$249                                )&lt;=0),"WeanAlt2","")
&amp;IFERROR(IF(AND((AP$33-AP38                                                                                     )&gt;(AP$33-AQ$33),(AP$33-AP38                                                                                     )&lt;=0),"Join-"    &amp;AP37,""),"")
&amp;IFERROR(IF(AND((AP$33-AP38-INDEX(Sheep!$V$358:$V$365,AP37,1))&gt;(AP$33-AQ$33),(AP$33-AP38-INDEX(Sheep!$V$358:$V$365,AP37,1))&lt;=0),"Scan-"  &amp;AP37,""),"")
&amp;IFERROR(IF(AND((AP$33-AP38-150                                                                            )&gt;(AP$33-AQ$33),(AP$33-AP38-150                                                                             )&lt;=0),"Birth-" &amp;AP37,""),"")
&amp;IFERROR(IF(AND((AP$33-AP38-150-Sheep!$R$351                                           )&gt;(AP$33-AQ$33),(AP$33-AP38-150-Sheep!$R$351                                            )&lt;=0),"Wean-"&amp;AP37,""),"")
&amp;IFERROR(IF(AND((AP$33-AP38-150-Sheep!$R$352                                           )&gt;(AP$33-AQ$33),(AP$33-AP38-150-Sheep!$R$352                                            )&lt;=0),"Alt1-"   &amp;AP37,""),"")
&amp;IFERROR(IF(AND((AP$33-AP38-150-Sheep!$R$353                                           )&gt;(AP$33-AQ$33),(AP$33-AP38-150-Sheep!$R$353                                            )&lt;=0),"Alt2-"   &amp;AP37,""),"")</f>
        <v/>
      </c>
      <c r="AQ39" s="274" t="str">
        <f xml:space="preserve">                    IF(AND((AQ$33                                  -Sheep!$N$249                               )&gt;(AQ$33-AR$33),(AQ$33                                  -Sheep!$N$249                                )&lt;=0),"Born","")
&amp;                   IF(AND((AQ$33-Sheep!$R$351-Sheep!$N$249                                )&gt;(AQ$33-AR$33),(AQ$33-Sheep!$R$351-Sheep!$N$249                                )&lt;=0),"WeanStd","")
&amp;                   IF(AND((AQ$33-Sheep!$R$352-Sheep!$N$249                                )&gt;(AQ$33-AR$33),(AQ$33-Sheep!$R$352-Sheep!$N$249                                )&lt;=0),"WeanAlt1","")
&amp;                   IF(AND((AQ$33-Sheep!$R$353-Sheep!$N$249                                )&gt;(AQ$33-AR$33),(AQ$33-Sheep!$R$353-Sheep!$N$249                                )&lt;=0),"WeanAlt2","")
&amp;IFERROR(IF(AND((AQ$33-AQ38                                                                                     )&gt;(AQ$33-AR$33),(AQ$33-AQ38                                                                                     )&lt;=0),"Join-"    &amp;AQ37,""),"")
&amp;IFERROR(IF(AND((AQ$33-AQ38-INDEX(Sheep!$V$358:$V$365,AQ37,1))&gt;(AQ$33-AR$33),(AQ$33-AQ38-INDEX(Sheep!$V$358:$V$365,AQ37,1))&lt;=0),"Scan-"  &amp;AQ37,""),"")
&amp;IFERROR(IF(AND((AQ$33-AQ38-150                                                                            )&gt;(AQ$33-AR$33),(AQ$33-AQ38-150                                                                             )&lt;=0),"Birth-" &amp;AQ37,""),"")
&amp;IFERROR(IF(AND((AQ$33-AQ38-150-Sheep!$R$351                                           )&gt;(AQ$33-AR$33),(AQ$33-AQ38-150-Sheep!$R$351                                            )&lt;=0),"Wean-"&amp;AQ37,""),"")
&amp;IFERROR(IF(AND((AQ$33-AQ38-150-Sheep!$R$352                                           )&gt;(AQ$33-AR$33),(AQ$33-AQ38-150-Sheep!$R$352                                            )&lt;=0),"Alt1-"   &amp;AQ37,""),"")
&amp;IFERROR(IF(AND((AQ$33-AQ38-150-Sheep!$R$353                                           )&gt;(AQ$33-AR$33),(AQ$33-AQ38-150-Sheep!$R$353                                            )&lt;=0),"Alt2-"   &amp;AQ37,""),"")</f>
        <v/>
      </c>
      <c r="AR39" s="274" t="str">
        <f xml:space="preserve">                    IF(AND((AR$33                                  -Sheep!$N$249                               )&gt;(AR$33-AS$33),(AR$33                                  -Sheep!$N$249                                )&lt;=0),"Born","")
&amp;                   IF(AND((AR$33-Sheep!$R$351-Sheep!$N$249                                )&gt;(AR$33-AS$33),(AR$33-Sheep!$R$351-Sheep!$N$249                                )&lt;=0),"WeanStd","")
&amp;                   IF(AND((AR$33-Sheep!$R$352-Sheep!$N$249                                )&gt;(AR$33-AS$33),(AR$33-Sheep!$R$352-Sheep!$N$249                                )&lt;=0),"WeanAlt1","")
&amp;                   IF(AND((AR$33-Sheep!$R$353-Sheep!$N$249                                )&gt;(AR$33-AS$33),(AR$33-Sheep!$R$353-Sheep!$N$249                                )&lt;=0),"WeanAlt2","")
&amp;IFERROR(IF(AND((AR$33-AR38                                                                                     )&gt;(AR$33-AS$33),(AR$33-AR38                                                                                     )&lt;=0),"Join-"    &amp;AR37,""),"")
&amp;IFERROR(IF(AND((AR$33-AR38-INDEX(Sheep!$V$358:$V$365,AR37,1))&gt;(AR$33-AS$33),(AR$33-AR38-INDEX(Sheep!$V$358:$V$365,AR37,1))&lt;=0),"Scan-"  &amp;AR37,""),"")
&amp;IFERROR(IF(AND((AR$33-AR38-150                                                                            )&gt;(AR$33-AS$33),(AR$33-AR38-150                                                                             )&lt;=0),"Birth-" &amp;AR37,""),"")
&amp;IFERROR(IF(AND((AR$33-AR38-150-Sheep!$R$351                                           )&gt;(AR$33-AS$33),(AR$33-AR38-150-Sheep!$R$351                                            )&lt;=0),"Wean-"&amp;AR37,""),"")
&amp;IFERROR(IF(AND((AR$33-AR38-150-Sheep!$R$352                                           )&gt;(AR$33-AS$33),(AR$33-AR38-150-Sheep!$R$352                                            )&lt;=0),"Alt1-"   &amp;AR37,""),"")
&amp;IFERROR(IF(AND((AR$33-AR38-150-Sheep!$R$353                                           )&gt;(AR$33-AS$33),(AR$33-AR38-150-Sheep!$R$353                                            )&lt;=0),"Alt2-"   &amp;AR37,""),"")</f>
        <v/>
      </c>
      <c r="AS39" s="274" t="str">
        <f xml:space="preserve">                    IF(AND((AS$33                                  -Sheep!$N$249                               )&gt;(AS$33-AT$33),(AS$33                                  -Sheep!$N$249                                )&lt;=0),"Born","")
&amp;                   IF(AND((AS$33-Sheep!$R$351-Sheep!$N$249                                )&gt;(AS$33-AT$33),(AS$33-Sheep!$R$351-Sheep!$N$249                                )&lt;=0),"WeanStd","")
&amp;                   IF(AND((AS$33-Sheep!$R$352-Sheep!$N$249                                )&gt;(AS$33-AT$33),(AS$33-Sheep!$R$352-Sheep!$N$249                                )&lt;=0),"WeanAlt1","")
&amp;                   IF(AND((AS$33-Sheep!$R$353-Sheep!$N$249                                )&gt;(AS$33-AT$33),(AS$33-Sheep!$R$353-Sheep!$N$249                                )&lt;=0),"WeanAlt2","")
&amp;IFERROR(IF(AND((AS$33-AS38                                                                                     )&gt;(AS$33-AT$33),(AS$33-AS38                                                                                     )&lt;=0),"Join-"    &amp;AS37,""),"")
&amp;IFERROR(IF(AND((AS$33-AS38-INDEX(Sheep!$V$358:$V$365,AS37,1))&gt;(AS$33-AT$33),(AS$33-AS38-INDEX(Sheep!$V$358:$V$365,AS37,1))&lt;=0),"Scan-"  &amp;AS37,""),"")
&amp;IFERROR(IF(AND((AS$33-AS38-150                                                                            )&gt;(AS$33-AT$33),(AS$33-AS38-150                                                                             )&lt;=0),"Birth-" &amp;AS37,""),"")
&amp;IFERROR(IF(AND((AS$33-AS38-150-Sheep!$R$351                                           )&gt;(AS$33-AT$33),(AS$33-AS38-150-Sheep!$R$351                                            )&lt;=0),"Wean-"&amp;AS37,""),"")
&amp;IFERROR(IF(AND((AS$33-AS38-150-Sheep!$R$352                                           )&gt;(AS$33-AT$33),(AS$33-AS38-150-Sheep!$R$352                                            )&lt;=0),"Alt1-"   &amp;AS37,""),"")
&amp;IFERROR(IF(AND((AS$33-AS38-150-Sheep!$R$353                                           )&gt;(AS$33-AT$33),(AS$33-AS38-150-Sheep!$R$353                                            )&lt;=0),"Alt2-"   &amp;AS37,""),"")</f>
        <v/>
      </c>
      <c r="AT39" s="274" t="str">
        <f xml:space="preserve">                    IF(AND((AT$33                                  -Sheep!$N$249                               )&gt;(AT$33-AU$33),(AT$33                                  -Sheep!$N$249                                )&lt;=0),"Born","")
&amp;                   IF(AND((AT$33-Sheep!$R$351-Sheep!$N$249                                )&gt;(AT$33-AU$33),(AT$33-Sheep!$R$351-Sheep!$N$249                                )&lt;=0),"WeanStd","")
&amp;                   IF(AND((AT$33-Sheep!$R$352-Sheep!$N$249                                )&gt;(AT$33-AU$33),(AT$33-Sheep!$R$352-Sheep!$N$249                                )&lt;=0),"WeanAlt1","")
&amp;                   IF(AND((AT$33-Sheep!$R$353-Sheep!$N$249                                )&gt;(AT$33-AU$33),(AT$33-Sheep!$R$353-Sheep!$N$249                                )&lt;=0),"WeanAlt2","")
&amp;IFERROR(IF(AND((AT$33-AT38                                                                                     )&gt;(AT$33-AU$33),(AT$33-AT38                                                                                     )&lt;=0),"Join-"    &amp;AT37,""),"")
&amp;IFERROR(IF(AND((AT$33-AT38-INDEX(Sheep!$V$358:$V$365,AT37,1))&gt;(AT$33-AU$33),(AT$33-AT38-INDEX(Sheep!$V$358:$V$365,AT37,1))&lt;=0),"Scan-"  &amp;AT37,""),"")
&amp;IFERROR(IF(AND((AT$33-AT38-150                                                                            )&gt;(AT$33-AU$33),(AT$33-AT38-150                                                                             )&lt;=0),"Birth-" &amp;AT37,""),"")
&amp;IFERROR(IF(AND((AT$33-AT38-150-Sheep!$R$351                                           )&gt;(AT$33-AU$33),(AT$33-AT38-150-Sheep!$R$351                                            )&lt;=0),"Wean-"&amp;AT37,""),"")
&amp;IFERROR(IF(AND((AT$33-AT38-150-Sheep!$R$352                                           )&gt;(AT$33-AU$33),(AT$33-AT38-150-Sheep!$R$352                                            )&lt;=0),"Alt1-"   &amp;AT37,""),"")
&amp;IFERROR(IF(AND((AT$33-AT38-150-Sheep!$R$353                                           )&gt;(AT$33-AU$33),(AT$33-AT38-150-Sheep!$R$353                                            )&lt;=0),"Alt2-"   &amp;AT37,""),"")</f>
        <v/>
      </c>
      <c r="AU39" s="274" t="str">
        <f xml:space="preserve">                    IF(AND((AU$33                                  -Sheep!$N$249                               )&gt;(AU$33-AV$33),(AU$33                                  -Sheep!$N$249                                )&lt;=0),"Born","")
&amp;                   IF(AND((AU$33-Sheep!$R$351-Sheep!$N$249                                )&gt;(AU$33-AV$33),(AU$33-Sheep!$R$351-Sheep!$N$249                                )&lt;=0),"WeanStd","")
&amp;                   IF(AND((AU$33-Sheep!$R$352-Sheep!$N$249                                )&gt;(AU$33-AV$33),(AU$33-Sheep!$R$352-Sheep!$N$249                                )&lt;=0),"WeanAlt1","")
&amp;                   IF(AND((AU$33-Sheep!$R$353-Sheep!$N$249                                )&gt;(AU$33-AV$33),(AU$33-Sheep!$R$353-Sheep!$N$249                                )&lt;=0),"WeanAlt2","")
&amp;IFERROR(IF(AND((AU$33-AU38                                                                                     )&gt;(AU$33-AV$33),(AU$33-AU38                                                                                     )&lt;=0),"Join-"    &amp;AU37,""),"")
&amp;IFERROR(IF(AND((AU$33-AU38-INDEX(Sheep!$V$358:$V$365,AU37,1))&gt;(AU$33-AV$33),(AU$33-AU38-INDEX(Sheep!$V$358:$V$365,AU37,1))&lt;=0),"Scan-"  &amp;AU37,""),"")
&amp;IFERROR(IF(AND((AU$33-AU38-150                                                                            )&gt;(AU$33-AV$33),(AU$33-AU38-150                                                                             )&lt;=0),"Birth-" &amp;AU37,""),"")
&amp;IFERROR(IF(AND((AU$33-AU38-150-Sheep!$R$351                                           )&gt;(AU$33-AV$33),(AU$33-AU38-150-Sheep!$R$351                                            )&lt;=0),"Wean-"&amp;AU37,""),"")
&amp;IFERROR(IF(AND((AU$33-AU38-150-Sheep!$R$352                                           )&gt;(AU$33-AV$33),(AU$33-AU38-150-Sheep!$R$352                                            )&lt;=0),"Alt1-"   &amp;AU37,""),"")
&amp;IFERROR(IF(AND((AU$33-AU38-150-Sheep!$R$353                                           )&gt;(AU$33-AV$33),(AU$33-AU38-150-Sheep!$R$353                                            )&lt;=0),"Alt2-"   &amp;AU37,""),"")</f>
        <v/>
      </c>
      <c r="AV39" s="274" t="str">
        <f xml:space="preserve">                    IF(AND((AV$33                                  -Sheep!$N$249                               )&gt;(AV$33-AW$33),(AV$33                                  -Sheep!$N$249                                )&lt;=0),"Born","")
&amp;                   IF(AND((AV$33-Sheep!$R$351-Sheep!$N$249                                )&gt;(AV$33-AW$33),(AV$33-Sheep!$R$351-Sheep!$N$249                                )&lt;=0),"WeanStd","")
&amp;                   IF(AND((AV$33-Sheep!$R$352-Sheep!$N$249                                )&gt;(AV$33-AW$33),(AV$33-Sheep!$R$352-Sheep!$N$249                                )&lt;=0),"WeanAlt1","")
&amp;                   IF(AND((AV$33-Sheep!$R$353-Sheep!$N$249                                )&gt;(AV$33-AW$33),(AV$33-Sheep!$R$353-Sheep!$N$249                                )&lt;=0),"WeanAlt2","")
&amp;IFERROR(IF(AND((AV$33-AV38                                                                                     )&gt;(AV$33-AW$33),(AV$33-AV38                                                                                     )&lt;=0),"Join-"    &amp;AV37,""),"")
&amp;IFERROR(IF(AND((AV$33-AV38-INDEX(Sheep!$V$358:$V$365,AV37,1))&gt;(AV$33-AW$33),(AV$33-AV38-INDEX(Sheep!$V$358:$V$365,AV37,1))&lt;=0),"Scan-"  &amp;AV37,""),"")
&amp;IFERROR(IF(AND((AV$33-AV38-150                                                                            )&gt;(AV$33-AW$33),(AV$33-AV38-150                                                                             )&lt;=0),"Birth-" &amp;AV37,""),"")
&amp;IFERROR(IF(AND((AV$33-AV38-150-Sheep!$R$351                                           )&gt;(AV$33-AW$33),(AV$33-AV38-150-Sheep!$R$351                                            )&lt;=0),"Wean-"&amp;AV37,""),"")
&amp;IFERROR(IF(AND((AV$33-AV38-150-Sheep!$R$352                                           )&gt;(AV$33-AW$33),(AV$33-AV38-150-Sheep!$R$352                                            )&lt;=0),"Alt1-"   &amp;AV37,""),"")
&amp;IFERROR(IF(AND((AV$33-AV38-150-Sheep!$R$353                                           )&gt;(AV$33-AW$33),(AV$33-AV38-150-Sheep!$R$353                                            )&lt;=0),"Alt2-"   &amp;AV37,""),"")</f>
        <v/>
      </c>
      <c r="AW39" s="274" t="str">
        <f xml:space="preserve">                    IF(AND((AW$33                                  -Sheep!$N$249                               )&gt;(AW$33-AX$33),(AW$33                                  -Sheep!$N$249                                )&lt;=0),"Born","")
&amp;                   IF(AND((AW$33-Sheep!$R$351-Sheep!$N$249                                )&gt;(AW$33-AX$33),(AW$33-Sheep!$R$351-Sheep!$N$249                                )&lt;=0),"WeanStd","")
&amp;                   IF(AND((AW$33-Sheep!$R$352-Sheep!$N$249                                )&gt;(AW$33-AX$33),(AW$33-Sheep!$R$352-Sheep!$N$249                                )&lt;=0),"WeanAlt1","")
&amp;                   IF(AND((AW$33-Sheep!$R$353-Sheep!$N$249                                )&gt;(AW$33-AX$33),(AW$33-Sheep!$R$353-Sheep!$N$249                                )&lt;=0),"WeanAlt2","")
&amp;IFERROR(IF(AND((AW$33-AW38                                                                                     )&gt;(AW$33-AX$33),(AW$33-AW38                                                                                     )&lt;=0),"Join-"    &amp;AW37,""),"")
&amp;IFERROR(IF(AND((AW$33-AW38-INDEX(Sheep!$V$358:$V$365,AW37,1))&gt;(AW$33-AX$33),(AW$33-AW38-INDEX(Sheep!$V$358:$V$365,AW37,1))&lt;=0),"Scan-"  &amp;AW37,""),"")
&amp;IFERROR(IF(AND((AW$33-AW38-150                                                                            )&gt;(AW$33-AX$33),(AW$33-AW38-150                                                                             )&lt;=0),"Birth-" &amp;AW37,""),"")
&amp;IFERROR(IF(AND((AW$33-AW38-150-Sheep!$R$351                                           )&gt;(AW$33-AX$33),(AW$33-AW38-150-Sheep!$R$351                                            )&lt;=0),"Wean-"&amp;AW37,""),"")
&amp;IFERROR(IF(AND((AW$33-AW38-150-Sheep!$R$352                                           )&gt;(AW$33-AX$33),(AW$33-AW38-150-Sheep!$R$352                                            )&lt;=0),"Alt1-"   &amp;AW37,""),"")
&amp;IFERROR(IF(AND((AW$33-AW38-150-Sheep!$R$353                                           )&gt;(AW$33-AX$33),(AW$33-AW38-150-Sheep!$R$353                                            )&lt;=0),"Alt2-"   &amp;AW37,""),"")</f>
        <v>WeanStd</v>
      </c>
      <c r="AX39" s="274" t="str">
        <f xml:space="preserve">                    IF(AND((AX$33                                  -Sheep!$N$249                               )&gt;(AX$33-AY$33),(AX$33                                  -Sheep!$N$249                                )&lt;=0),"Born","")
&amp;                   IF(AND((AX$33-Sheep!$R$351-Sheep!$N$249                                )&gt;(AX$33-AY$33),(AX$33-Sheep!$R$351-Sheep!$N$249                                )&lt;=0),"WeanStd","")
&amp;                   IF(AND((AX$33-Sheep!$R$352-Sheep!$N$249                                )&gt;(AX$33-AY$33),(AX$33-Sheep!$R$352-Sheep!$N$249                                )&lt;=0),"WeanAlt1","")
&amp;                   IF(AND((AX$33-Sheep!$R$353-Sheep!$N$249                                )&gt;(AX$33-AY$33),(AX$33-Sheep!$R$353-Sheep!$N$249                                )&lt;=0),"WeanAlt2","")
&amp;IFERROR(IF(AND((AX$33-AX38                                                                                     )&gt;(AX$33-AY$33),(AX$33-AX38                                                                                     )&lt;=0),"Join-"    &amp;AX37,""),"")
&amp;IFERROR(IF(AND((AX$33-AX38-INDEX(Sheep!$V$358:$V$365,AX37,1))&gt;(AX$33-AY$33),(AX$33-AX38-INDEX(Sheep!$V$358:$V$365,AX37,1))&lt;=0),"Scan-"  &amp;AX37,""),"")
&amp;IFERROR(IF(AND((AX$33-AX38-150                                                                            )&gt;(AX$33-AY$33),(AX$33-AX38-150                                                                             )&lt;=0),"Birth-" &amp;AX37,""),"")
&amp;IFERROR(IF(AND((AX$33-AX38-150-Sheep!$R$351                                           )&gt;(AX$33-AY$33),(AX$33-AX38-150-Sheep!$R$351                                            )&lt;=0),"Wean-"&amp;AX37,""),"")
&amp;IFERROR(IF(AND((AX$33-AX38-150-Sheep!$R$352                                           )&gt;(AX$33-AY$33),(AX$33-AX38-150-Sheep!$R$352                                            )&lt;=0),"Alt1-"   &amp;AX37,""),"")
&amp;IFERROR(IF(AND((AX$33-AX38-150-Sheep!$R$353                                           )&gt;(AX$33-AY$33),(AX$33-AX38-150-Sheep!$R$353                                            )&lt;=0),"Alt2-"   &amp;AX37,""),"")</f>
        <v/>
      </c>
      <c r="AY39" s="274" t="str">
        <f xml:space="preserve">                    IF(AND((AY$33                                  -Sheep!$N$249                               )&gt;(AY$33-AZ$33),(AY$33                                  -Sheep!$N$249                                )&lt;=0),"Born","")
&amp;                   IF(AND((AY$33-Sheep!$R$351-Sheep!$N$249                                )&gt;(AY$33-AZ$33),(AY$33-Sheep!$R$351-Sheep!$N$249                                )&lt;=0),"WeanStd","")
&amp;                   IF(AND((AY$33-Sheep!$R$352-Sheep!$N$249                                )&gt;(AY$33-AZ$33),(AY$33-Sheep!$R$352-Sheep!$N$249                                )&lt;=0),"WeanAlt1","")
&amp;                   IF(AND((AY$33-Sheep!$R$353-Sheep!$N$249                                )&gt;(AY$33-AZ$33),(AY$33-Sheep!$R$353-Sheep!$N$249                                )&lt;=0),"WeanAlt2","")
&amp;IFERROR(IF(AND((AY$33-AY38                                                                                     )&gt;(AY$33-AZ$33),(AY$33-AY38                                                                                     )&lt;=0),"Join-"    &amp;AY37,""),"")
&amp;IFERROR(IF(AND((AY$33-AY38-INDEX(Sheep!$V$358:$V$365,AY37,1))&gt;(AY$33-AZ$33),(AY$33-AY38-INDEX(Sheep!$V$358:$V$365,AY37,1))&lt;=0),"Scan-"  &amp;AY37,""),"")
&amp;IFERROR(IF(AND((AY$33-AY38-150                                                                            )&gt;(AY$33-AZ$33),(AY$33-AY38-150                                                                             )&lt;=0),"Birth-" &amp;AY37,""),"")
&amp;IFERROR(IF(AND((AY$33-AY38-150-Sheep!$R$351                                           )&gt;(AY$33-AZ$33),(AY$33-AY38-150-Sheep!$R$351                                            )&lt;=0),"Wean-"&amp;AY37,""),"")
&amp;IFERROR(IF(AND((AY$33-AY38-150-Sheep!$R$352                                           )&gt;(AY$33-AZ$33),(AY$33-AY38-150-Sheep!$R$352                                            )&lt;=0),"Alt1-"   &amp;AY37,""),"")
&amp;IFERROR(IF(AND((AY$33-AY38-150-Sheep!$R$353                                           )&gt;(AY$33-AZ$33),(AY$33-AY38-150-Sheep!$R$353                                            )&lt;=0),"Alt2-"   &amp;AY37,""),"")</f>
        <v/>
      </c>
      <c r="AZ39" s="274" t="str">
        <f xml:space="preserve">                    IF(AND((AZ$33                                  -Sheep!$N$249                               )&gt;(AZ$33-BA$33),(AZ$33                                  -Sheep!$N$249                                )&lt;=0),"Born","")
&amp;                   IF(AND((AZ$33-Sheep!$R$351-Sheep!$N$249                                )&gt;(AZ$33-BA$33),(AZ$33-Sheep!$R$351-Sheep!$N$249                                )&lt;=0),"WeanStd","")
&amp;                   IF(AND((AZ$33-Sheep!$R$352-Sheep!$N$249                                )&gt;(AZ$33-BA$33),(AZ$33-Sheep!$R$352-Sheep!$N$249                                )&lt;=0),"WeanAlt1","")
&amp;                   IF(AND((AZ$33-Sheep!$R$353-Sheep!$N$249                                )&gt;(AZ$33-BA$33),(AZ$33-Sheep!$R$353-Sheep!$N$249                                )&lt;=0),"WeanAlt2","")
&amp;IFERROR(IF(AND((AZ$33-AZ38                                                                                     )&gt;(AZ$33-BA$33),(AZ$33-AZ38                                                                                     )&lt;=0),"Join-"    &amp;AZ37,""),"")
&amp;IFERROR(IF(AND((AZ$33-AZ38-INDEX(Sheep!$V$358:$V$365,AZ37,1))&gt;(AZ$33-BA$33),(AZ$33-AZ38-INDEX(Sheep!$V$358:$V$365,AZ37,1))&lt;=0),"Scan-"  &amp;AZ37,""),"")
&amp;IFERROR(IF(AND((AZ$33-AZ38-150                                                                            )&gt;(AZ$33-BA$33),(AZ$33-AZ38-150                                                                             )&lt;=0),"Birth-" &amp;AZ37,""),"")
&amp;IFERROR(IF(AND((AZ$33-AZ38-150-Sheep!$R$351                                           )&gt;(AZ$33-BA$33),(AZ$33-AZ38-150-Sheep!$R$351                                            )&lt;=0),"Wean-"&amp;AZ37,""),"")
&amp;IFERROR(IF(AND((AZ$33-AZ38-150-Sheep!$R$352                                           )&gt;(AZ$33-BA$33),(AZ$33-AZ38-150-Sheep!$R$352                                            )&lt;=0),"Alt1-"   &amp;AZ37,""),"")
&amp;IFERROR(IF(AND((AZ$33-AZ38-150-Sheep!$R$353                                           )&gt;(AZ$33-BA$33),(AZ$33-AZ38-150-Sheep!$R$353                                            )&lt;=0),"Alt2-"   &amp;AZ37,""),"")</f>
        <v/>
      </c>
      <c r="BA39" s="274" t="str">
        <f xml:space="preserve">                    IF(AND((BA$33                                  -Sheep!$N$249                               )&gt;(BA$33-BB$33),(BA$33                                  -Sheep!$N$249                                )&lt;=0),"Born","")
&amp;                   IF(AND((BA$33-Sheep!$R$351-Sheep!$N$249                                )&gt;(BA$33-BB$33),(BA$33-Sheep!$R$351-Sheep!$N$249                                )&lt;=0),"WeanStd","")
&amp;                   IF(AND((BA$33-Sheep!$R$352-Sheep!$N$249                                )&gt;(BA$33-BB$33),(BA$33-Sheep!$R$352-Sheep!$N$249                                )&lt;=0),"WeanAlt1","")
&amp;                   IF(AND((BA$33-Sheep!$R$353-Sheep!$N$249                                )&gt;(BA$33-BB$33),(BA$33-Sheep!$R$353-Sheep!$N$249                                )&lt;=0),"WeanAlt2","")
&amp;IFERROR(IF(AND((BA$33-BA38                                                                                     )&gt;(BA$33-BB$33),(BA$33-BA38                                                                                     )&lt;=0),"Join-"    &amp;BA37,""),"")
&amp;IFERROR(IF(AND((BA$33-BA38-INDEX(Sheep!$V$358:$V$365,BA37,1))&gt;(BA$33-BB$33),(BA$33-BA38-INDEX(Sheep!$V$358:$V$365,BA37,1))&lt;=0),"Scan-"  &amp;BA37,""),"")
&amp;IFERROR(IF(AND((BA$33-BA38-150                                                                            )&gt;(BA$33-BB$33),(BA$33-BA38-150                                                                             )&lt;=0),"Birth-" &amp;BA37,""),"")
&amp;IFERROR(IF(AND((BA$33-BA38-150-Sheep!$R$351                                           )&gt;(BA$33-BB$33),(BA$33-BA38-150-Sheep!$R$351                                            )&lt;=0),"Wean-"&amp;BA37,""),"")
&amp;IFERROR(IF(AND((BA$33-BA38-150-Sheep!$R$352                                           )&gt;(BA$33-BB$33),(BA$33-BA38-150-Sheep!$R$352                                            )&lt;=0),"Alt1-"   &amp;BA37,""),"")
&amp;IFERROR(IF(AND((BA$33-BA38-150-Sheep!$R$353                                           )&gt;(BA$33-BB$33),(BA$33-BA38-150-Sheep!$R$353                                            )&lt;=0),"Alt2-"   &amp;BA37,""),"")</f>
        <v/>
      </c>
      <c r="BB39" s="274" t="str">
        <f xml:space="preserve">                    IF(AND((BB$33                                  -Sheep!$N$249                               )&gt;(BB$33-BC$33),(BB$33                                  -Sheep!$N$249                                )&lt;=0),"Born","")
&amp;                   IF(AND((BB$33-Sheep!$R$351-Sheep!$N$249                                )&gt;(BB$33-BC$33),(BB$33-Sheep!$R$351-Sheep!$N$249                                )&lt;=0),"WeanStd","")
&amp;                   IF(AND((BB$33-Sheep!$R$352-Sheep!$N$249                                )&gt;(BB$33-BC$33),(BB$33-Sheep!$R$352-Sheep!$N$249                                )&lt;=0),"WeanAlt1","")
&amp;                   IF(AND((BB$33-Sheep!$R$353-Sheep!$N$249                                )&gt;(BB$33-BC$33),(BB$33-Sheep!$R$353-Sheep!$N$249                                )&lt;=0),"WeanAlt2","")
&amp;IFERROR(IF(AND((BB$33-BB38                                                                                     )&gt;(BB$33-BC$33),(BB$33-BB38                                                                                     )&lt;=0),"Join-"    &amp;BB37,""),"")
&amp;IFERROR(IF(AND((BB$33-BB38-INDEX(Sheep!$V$358:$V$365,BB37,1))&gt;(BB$33-BC$33),(BB$33-BB38-INDEX(Sheep!$V$358:$V$365,BB37,1))&lt;=0),"Scan-"  &amp;BB37,""),"")
&amp;IFERROR(IF(AND((BB$33-BB38-150                                                                            )&gt;(BB$33-BC$33),(BB$33-BB38-150                                                                             )&lt;=0),"Birth-" &amp;BB37,""),"")
&amp;IFERROR(IF(AND((BB$33-BB38-150-Sheep!$R$351                                           )&gt;(BB$33-BC$33),(BB$33-BB38-150-Sheep!$R$351                                            )&lt;=0),"Wean-"&amp;BB37,""),"")
&amp;IFERROR(IF(AND((BB$33-BB38-150-Sheep!$R$352                                           )&gt;(BB$33-BC$33),(BB$33-BB38-150-Sheep!$R$352                                            )&lt;=0),"Alt1-"   &amp;BB37,""),"")
&amp;IFERROR(IF(AND((BB$33-BB38-150-Sheep!$R$353                                           )&gt;(BB$33-BC$33),(BB$33-BB38-150-Sheep!$R$353                                            )&lt;=0),"Alt2-"   &amp;BB37,""),"")</f>
        <v>WeanAlt1</v>
      </c>
      <c r="BC39" s="274" t="str">
        <f xml:space="preserve">                    IF(AND((BC$33                                  -Sheep!$N$249                               )&gt;(BC$33-BD$33),(BC$33                                  -Sheep!$N$249                                )&lt;=0),"Born","")
&amp;                   IF(AND((BC$33-Sheep!$R$351-Sheep!$N$249                                )&gt;(BC$33-BD$33),(BC$33-Sheep!$R$351-Sheep!$N$249                                )&lt;=0),"WeanStd","")
&amp;                   IF(AND((BC$33-Sheep!$R$352-Sheep!$N$249                                )&gt;(BC$33-BD$33),(BC$33-Sheep!$R$352-Sheep!$N$249                                )&lt;=0),"WeanAlt1","")
&amp;                   IF(AND((BC$33-Sheep!$R$353-Sheep!$N$249                                )&gt;(BC$33-BD$33),(BC$33-Sheep!$R$353-Sheep!$N$249                                )&lt;=0),"WeanAlt2","")
&amp;IFERROR(IF(AND((BC$33-BC38                                                                                     )&gt;(BC$33-BD$33),(BC$33-BC38                                                                                     )&lt;=0),"Join-"    &amp;BC37,""),"")
&amp;IFERROR(IF(AND((BC$33-BC38-INDEX(Sheep!$V$358:$V$365,BC37,1))&gt;(BC$33-BD$33),(BC$33-BC38-INDEX(Sheep!$V$358:$V$365,BC37,1))&lt;=0),"Scan-"  &amp;BC37,""),"")
&amp;IFERROR(IF(AND((BC$33-BC38-150                                                                            )&gt;(BC$33-BD$33),(BC$33-BC38-150                                                                             )&lt;=0),"Birth-" &amp;BC37,""),"")
&amp;IFERROR(IF(AND((BC$33-BC38-150-Sheep!$R$351                                           )&gt;(BC$33-BD$33),(BC$33-BC38-150-Sheep!$R$351                                            )&lt;=0),"Wean-"&amp;BC37,""),"")
&amp;IFERROR(IF(AND((BC$33-BC38-150-Sheep!$R$352                                           )&gt;(BC$33-BD$33),(BC$33-BC38-150-Sheep!$R$352                                            )&lt;=0),"Alt1-"   &amp;BC37,""),"")
&amp;IFERROR(IF(AND((BC$33-BC38-150-Sheep!$R$353                                           )&gt;(BC$33-BD$33),(BC$33-BC38-150-Sheep!$R$353                                            )&lt;=0),"Alt2-"   &amp;BC37,""),"")</f>
        <v/>
      </c>
      <c r="BD39" s="274" t="str">
        <f xml:space="preserve">                    IF(AND((BD$33                                  -Sheep!$N$249                               )&gt;(BD$33-BE$33),(BD$33                                  -Sheep!$N$249                                )&lt;=0),"Born","")
&amp;                   IF(AND((BD$33-Sheep!$R$351-Sheep!$N$249                                )&gt;(BD$33-BE$33),(BD$33-Sheep!$R$351-Sheep!$N$249                                )&lt;=0),"WeanStd","")
&amp;                   IF(AND((BD$33-Sheep!$R$352-Sheep!$N$249                                )&gt;(BD$33-BE$33),(BD$33-Sheep!$R$352-Sheep!$N$249                                )&lt;=0),"WeanAlt1","")
&amp;                   IF(AND((BD$33-Sheep!$R$353-Sheep!$N$249                                )&gt;(BD$33-BE$33),(BD$33-Sheep!$R$353-Sheep!$N$249                                )&lt;=0),"WeanAlt2","")
&amp;IFERROR(IF(AND((BD$33-BD38                                                                                     )&gt;(BD$33-BE$33),(BD$33-BD38                                                                                     )&lt;=0),"Join-"    &amp;BD37,""),"")
&amp;IFERROR(IF(AND((BD$33-BD38-INDEX(Sheep!$V$358:$V$365,BD37,1))&gt;(BD$33-BE$33),(BD$33-BD38-INDEX(Sheep!$V$358:$V$365,BD37,1))&lt;=0),"Scan-"  &amp;BD37,""),"")
&amp;IFERROR(IF(AND((BD$33-BD38-150                                                                            )&gt;(BD$33-BE$33),(BD$33-BD38-150                                                                             )&lt;=0),"Birth-" &amp;BD37,""),"")
&amp;IFERROR(IF(AND((BD$33-BD38-150-Sheep!$R$351                                           )&gt;(BD$33-BE$33),(BD$33-BD38-150-Sheep!$R$351                                            )&lt;=0),"Wean-"&amp;BD37,""),"")
&amp;IFERROR(IF(AND((BD$33-BD38-150-Sheep!$R$352                                           )&gt;(BD$33-BE$33),(BD$33-BD38-150-Sheep!$R$352                                            )&lt;=0),"Alt1-"   &amp;BD37,""),"")
&amp;IFERROR(IF(AND((BD$33-BD38-150-Sheep!$R$353                                           )&gt;(BD$33-BE$33),(BD$33-BD38-150-Sheep!$R$353                                            )&lt;=0),"Alt2-"   &amp;BD37,""),"")</f>
        <v/>
      </c>
      <c r="BE39" s="274" t="str">
        <f xml:space="preserve">                    IF(AND((BE$33                                  -Sheep!$N$249                               )&gt;(BE$33-BF$33),(BE$33                                  -Sheep!$N$249                                )&lt;=0),"Born","")
&amp;                   IF(AND((BE$33-Sheep!$R$351-Sheep!$N$249                                )&gt;(BE$33-BF$33),(BE$33-Sheep!$R$351-Sheep!$N$249                                )&lt;=0),"WeanStd","")
&amp;                   IF(AND((BE$33-Sheep!$R$352-Sheep!$N$249                                )&gt;(BE$33-BF$33),(BE$33-Sheep!$R$352-Sheep!$N$249                                )&lt;=0),"WeanAlt1","")
&amp;                   IF(AND((BE$33-Sheep!$R$353-Sheep!$N$249                                )&gt;(BE$33-BF$33),(BE$33-Sheep!$R$353-Sheep!$N$249                                )&lt;=0),"WeanAlt2","")
&amp;IFERROR(IF(AND((BE$33-BE38                                                                                     )&gt;(BE$33-BF$33),(BE$33-BE38                                                                                     )&lt;=0),"Join-"    &amp;BE37,""),"")
&amp;IFERROR(IF(AND((BE$33-BE38-INDEX(Sheep!$V$358:$V$365,BE37,1))&gt;(BE$33-BF$33),(BE$33-BE38-INDEX(Sheep!$V$358:$V$365,BE37,1))&lt;=0),"Scan-"  &amp;BE37,""),"")
&amp;IFERROR(IF(AND((BE$33-BE38-150                                                                            )&gt;(BE$33-BF$33),(BE$33-BE38-150                                                                             )&lt;=0),"Birth-" &amp;BE37,""),"")
&amp;IFERROR(IF(AND((BE$33-BE38-150-Sheep!$R$351                                           )&gt;(BE$33-BF$33),(BE$33-BE38-150-Sheep!$R$351                                            )&lt;=0),"Wean-"&amp;BE37,""),"")
&amp;IFERROR(IF(AND((BE$33-BE38-150-Sheep!$R$352                                           )&gt;(BE$33-BF$33),(BE$33-BE38-150-Sheep!$R$352                                            )&lt;=0),"Alt1-"   &amp;BE37,""),"")
&amp;IFERROR(IF(AND((BE$33-BE38-150-Sheep!$R$353                                           )&gt;(BE$33-BF$33),(BE$33-BE38-150-Sheep!$R$353                                            )&lt;=0),"Alt2-"   &amp;BE37,""),"")</f>
        <v/>
      </c>
      <c r="BF39" s="274" t="str">
        <f xml:space="preserve">                    IF(AND((BF$33                                  -Sheep!$N$249                               )&gt;(BF$33-BG$33),(BF$33                                  -Sheep!$N$249                                )&lt;=0),"Born","")
&amp;                   IF(AND((BF$33-Sheep!$R$351-Sheep!$N$249                                )&gt;(BF$33-BG$33),(BF$33-Sheep!$R$351-Sheep!$N$249                                )&lt;=0),"WeanStd","")
&amp;                   IF(AND((BF$33-Sheep!$R$352-Sheep!$N$249                                )&gt;(BF$33-BG$33),(BF$33-Sheep!$R$352-Sheep!$N$249                                )&lt;=0),"WeanAlt1","")
&amp;                   IF(AND((BF$33-Sheep!$R$353-Sheep!$N$249                                )&gt;(BF$33-BG$33),(BF$33-Sheep!$R$353-Sheep!$N$249                                )&lt;=0),"WeanAlt2","")
&amp;IFERROR(IF(AND((BF$33-BF38                                                                                     )&gt;(BF$33-BG$33),(BF$33-BF38                                                                                     )&lt;=0),"Join-"    &amp;BF37,""),"")
&amp;IFERROR(IF(AND((BF$33-BF38-INDEX(Sheep!$V$358:$V$365,BF37,1))&gt;(BF$33-BG$33),(BF$33-BF38-INDEX(Sheep!$V$358:$V$365,BF37,1))&lt;=0),"Scan-"  &amp;BF37,""),"")
&amp;IFERROR(IF(AND((BF$33-BF38-150                                                                            )&gt;(BF$33-BG$33),(BF$33-BF38-150                                                                             )&lt;=0),"Birth-" &amp;BF37,""),"")
&amp;IFERROR(IF(AND((BF$33-BF38-150-Sheep!$R$351                                           )&gt;(BF$33-BG$33),(BF$33-BF38-150-Sheep!$R$351                                            )&lt;=0),"Wean-"&amp;BF37,""),"")
&amp;IFERROR(IF(AND((BF$33-BF38-150-Sheep!$R$352                                           )&gt;(BF$33-BG$33),(BF$33-BF38-150-Sheep!$R$352                                            )&lt;=0),"Alt1-"   &amp;BF37,""),"")
&amp;IFERROR(IF(AND((BF$33-BF38-150-Sheep!$R$353                                           )&gt;(BF$33-BG$33),(BF$33-BF38-150-Sheep!$R$353                                            )&lt;=0),"Alt2-"   &amp;BF37,""),"")</f>
        <v>WeanAlt2</v>
      </c>
      <c r="BG39" s="274" t="str">
        <f xml:space="preserve">                    IF(AND((BG$33                                  -Sheep!$N$249                               )&gt;(BG$33-BH$33),(BG$33                                  -Sheep!$N$249                                )&lt;=0),"Born","")
&amp;                   IF(AND((BG$33-Sheep!$R$351-Sheep!$N$249                                )&gt;(BG$33-BH$33),(BG$33-Sheep!$R$351-Sheep!$N$249                                )&lt;=0),"WeanStd","")
&amp;                   IF(AND((BG$33-Sheep!$R$352-Sheep!$N$249                                )&gt;(BG$33-BH$33),(BG$33-Sheep!$R$352-Sheep!$N$249                                )&lt;=0),"WeanAlt1","")
&amp;                   IF(AND((BG$33-Sheep!$R$353-Sheep!$N$249                                )&gt;(BG$33-BH$33),(BG$33-Sheep!$R$353-Sheep!$N$249                                )&lt;=0),"WeanAlt2","")
&amp;IFERROR(IF(AND((BG$33-BG38                                                                                     )&gt;(BG$33-BH$33),(BG$33-BG38                                                                                     )&lt;=0),"Join-"    &amp;BG37,""),"")
&amp;IFERROR(IF(AND((BG$33-BG38-INDEX(Sheep!$V$358:$V$365,BG37,1))&gt;(BG$33-BH$33),(BG$33-BG38-INDEX(Sheep!$V$358:$V$365,BG37,1))&lt;=0),"Scan-"  &amp;BG37,""),"")
&amp;IFERROR(IF(AND((BG$33-BG38-150                                                                            )&gt;(BG$33-BH$33),(BG$33-BG38-150                                                                             )&lt;=0),"Birth-" &amp;BG37,""),"")
&amp;IFERROR(IF(AND((BG$33-BG38-150-Sheep!$R$351                                           )&gt;(BG$33-BH$33),(BG$33-BG38-150-Sheep!$R$351                                            )&lt;=0),"Wean-"&amp;BG37,""),"")
&amp;IFERROR(IF(AND((BG$33-BG38-150-Sheep!$R$352                                           )&gt;(BG$33-BH$33),(BG$33-BG38-150-Sheep!$R$352                                            )&lt;=0),"Alt1-"   &amp;BG37,""),"")
&amp;IFERROR(IF(AND((BG$33-BG38-150-Sheep!$R$353                                           )&gt;(BG$33-BH$33),(BG$33-BG38-150-Sheep!$R$353                                            )&lt;=0),"Alt2-"   &amp;BG37,""),"")</f>
        <v/>
      </c>
      <c r="BH39" s="274" t="str">
        <f xml:space="preserve">                    IF(AND((BH$33                                  -Sheep!$N$249                               )&gt;(BH$33-BI$33),(BH$33                                  -Sheep!$N$249                                )&lt;=0),"Born","")
&amp;                   IF(AND((BH$33-Sheep!$R$351-Sheep!$N$249                                )&gt;(BH$33-BI$33),(BH$33-Sheep!$R$351-Sheep!$N$249                                )&lt;=0),"WeanStd","")
&amp;                   IF(AND((BH$33-Sheep!$R$352-Sheep!$N$249                                )&gt;(BH$33-BI$33),(BH$33-Sheep!$R$352-Sheep!$N$249                                )&lt;=0),"WeanAlt1","")
&amp;                   IF(AND((BH$33-Sheep!$R$353-Sheep!$N$249                                )&gt;(BH$33-BI$33),(BH$33-Sheep!$R$353-Sheep!$N$249                                )&lt;=0),"WeanAlt2","")
&amp;IFERROR(IF(AND((BH$33-BH38                                                                                     )&gt;(BH$33-BI$33),(BH$33-BH38                                                                                     )&lt;=0),"Join-"    &amp;BH37,""),"")
&amp;IFERROR(IF(AND((BH$33-BH38-INDEX(Sheep!$V$358:$V$365,BH37,1))&gt;(BH$33-BI$33),(BH$33-BH38-INDEX(Sheep!$V$358:$V$365,BH37,1))&lt;=0),"Scan-"  &amp;BH37,""),"")
&amp;IFERROR(IF(AND((BH$33-BH38-150                                                                            )&gt;(BH$33-BI$33),(BH$33-BH38-150                                                                             )&lt;=0),"Birth-" &amp;BH37,""),"")
&amp;IFERROR(IF(AND((BH$33-BH38-150-Sheep!$R$351                                           )&gt;(BH$33-BI$33),(BH$33-BH38-150-Sheep!$R$351                                            )&lt;=0),"Wean-"&amp;BH37,""),"")
&amp;IFERROR(IF(AND((BH$33-BH38-150-Sheep!$R$352                                           )&gt;(BH$33-BI$33),(BH$33-BH38-150-Sheep!$R$352                                            )&lt;=0),"Alt1-"   &amp;BH37,""),"")
&amp;IFERROR(IF(AND((BH$33-BH38-150-Sheep!$R$353                                           )&gt;(BH$33-BI$33),(BH$33-BH38-150-Sheep!$R$353                                            )&lt;=0),"Alt2-"   &amp;BH37,""),"")</f>
        <v/>
      </c>
      <c r="BI39" s="274" t="str">
        <f xml:space="preserve">                    IF(AND((BI$33                                  -Sheep!$N$249                               )&gt;(BI$33-BJ$33),(BI$33                                  -Sheep!$N$249                                )&lt;=0),"Born","")
&amp;                   IF(AND((BI$33-Sheep!$R$351-Sheep!$N$249                                )&gt;(BI$33-BJ$33),(BI$33-Sheep!$R$351-Sheep!$N$249                                )&lt;=0),"WeanStd","")
&amp;                   IF(AND((BI$33-Sheep!$R$352-Sheep!$N$249                                )&gt;(BI$33-BJ$33),(BI$33-Sheep!$R$352-Sheep!$N$249                                )&lt;=0),"WeanAlt1","")
&amp;                   IF(AND((BI$33-Sheep!$R$353-Sheep!$N$249                                )&gt;(BI$33-BJ$33),(BI$33-Sheep!$R$353-Sheep!$N$249                                )&lt;=0),"WeanAlt2","")
&amp;IFERROR(IF(AND((BI$33-BI38                                                                                     )&gt;(BI$33-BJ$33),(BI$33-BI38                                                                                     )&lt;=0),"Join-"    &amp;BI37,""),"")
&amp;IFERROR(IF(AND((BI$33-BI38-INDEX(Sheep!$V$358:$V$365,BI37,1))&gt;(BI$33-BJ$33),(BI$33-BI38-INDEX(Sheep!$V$358:$V$365,BI37,1))&lt;=0),"Scan-"  &amp;BI37,""),"")
&amp;IFERROR(IF(AND((BI$33-BI38-150                                                                            )&gt;(BI$33-BJ$33),(BI$33-BI38-150                                                                             )&lt;=0),"Birth-" &amp;BI37,""),"")
&amp;IFERROR(IF(AND((BI$33-BI38-150-Sheep!$R$351                                           )&gt;(BI$33-BJ$33),(BI$33-BI38-150-Sheep!$R$351                                            )&lt;=0),"Wean-"&amp;BI37,""),"")
&amp;IFERROR(IF(AND((BI$33-BI38-150-Sheep!$R$352                                           )&gt;(BI$33-BJ$33),(BI$33-BI38-150-Sheep!$R$352                                            )&lt;=0),"Alt1-"   &amp;BI37,""),"")
&amp;IFERROR(IF(AND((BI$33-BI38-150-Sheep!$R$353                                           )&gt;(BI$33-BJ$33),(BI$33-BI38-150-Sheep!$R$353                                            )&lt;=0),"Alt2-"   &amp;BI37,""),"")</f>
        <v/>
      </c>
      <c r="BJ39" s="274" t="str">
        <f xml:space="preserve">                    IF(AND((BJ$33                                  -Sheep!$N$249                               )&gt;(BJ$33-BK$33),(BJ$33                                  -Sheep!$N$249                                )&lt;=0),"Born","")
&amp;                   IF(AND((BJ$33-Sheep!$R$351-Sheep!$N$249                                )&gt;(BJ$33-BK$33),(BJ$33-Sheep!$R$351-Sheep!$N$249                                )&lt;=0),"WeanStd","")
&amp;                   IF(AND((BJ$33-Sheep!$R$352-Sheep!$N$249                                )&gt;(BJ$33-BK$33),(BJ$33-Sheep!$R$352-Sheep!$N$249                                )&lt;=0),"WeanAlt1","")
&amp;                   IF(AND((BJ$33-Sheep!$R$353-Sheep!$N$249                                )&gt;(BJ$33-BK$33),(BJ$33-Sheep!$R$353-Sheep!$N$249                                )&lt;=0),"WeanAlt2","")
&amp;IFERROR(IF(AND((BJ$33-BJ38                                                                                     )&gt;(BJ$33-BK$33),(BJ$33-BJ38                                                                                     )&lt;=0),"Join-"    &amp;BJ37,""),"")
&amp;IFERROR(IF(AND((BJ$33-BJ38-INDEX(Sheep!$V$358:$V$365,BJ37,1))&gt;(BJ$33-BK$33),(BJ$33-BJ38-INDEX(Sheep!$V$358:$V$365,BJ37,1))&lt;=0),"Scan-"  &amp;BJ37,""),"")
&amp;IFERROR(IF(AND((BJ$33-BJ38-150                                                                            )&gt;(BJ$33-BK$33),(BJ$33-BJ38-150                                                                             )&lt;=0),"Birth-" &amp;BJ37,""),"")
&amp;IFERROR(IF(AND((BJ$33-BJ38-150-Sheep!$R$351                                           )&gt;(BJ$33-BK$33),(BJ$33-BJ38-150-Sheep!$R$351                                            )&lt;=0),"Wean-"&amp;BJ37,""),"")
&amp;IFERROR(IF(AND((BJ$33-BJ38-150-Sheep!$R$352                                           )&gt;(BJ$33-BK$33),(BJ$33-BJ38-150-Sheep!$R$352                                            )&lt;=0),"Alt1-"   &amp;BJ37,""),"")
&amp;IFERROR(IF(AND((BJ$33-BJ38-150-Sheep!$R$353                                           )&gt;(BJ$33-BK$33),(BJ$33-BJ38-150-Sheep!$R$353                                            )&lt;=0),"Alt2-"   &amp;BJ37,""),"")</f>
        <v/>
      </c>
      <c r="BK39" s="274" t="str">
        <f xml:space="preserve">                    IF(AND((BK$33                                  -Sheep!$N$249                               )&gt;(BK$33-BL$33),(BK$33                                  -Sheep!$N$249                                )&lt;=0),"Born","")
&amp;                   IF(AND((BK$33-Sheep!$R$351-Sheep!$N$249                                )&gt;(BK$33-BL$33),(BK$33-Sheep!$R$351-Sheep!$N$249                                )&lt;=0),"WeanStd","")
&amp;                   IF(AND((BK$33-Sheep!$R$352-Sheep!$N$249                                )&gt;(BK$33-BL$33),(BK$33-Sheep!$R$352-Sheep!$N$249                                )&lt;=0),"WeanAlt1","")
&amp;                   IF(AND((BK$33-Sheep!$R$353-Sheep!$N$249                                )&gt;(BK$33-BL$33),(BK$33-Sheep!$R$353-Sheep!$N$249                                )&lt;=0),"WeanAlt2","")
&amp;IFERROR(IF(AND((BK$33-BK38                                                                                     )&gt;(BK$33-BL$33),(BK$33-BK38                                                                                     )&lt;=0),"Join-"    &amp;BK37,""),"")
&amp;IFERROR(IF(AND((BK$33-BK38-INDEX(Sheep!$V$358:$V$365,BK37,1))&gt;(BK$33-BL$33),(BK$33-BK38-INDEX(Sheep!$V$358:$V$365,BK37,1))&lt;=0),"Scan-"  &amp;BK37,""),"")
&amp;IFERROR(IF(AND((BK$33-BK38-150                                                                            )&gt;(BK$33-BL$33),(BK$33-BK38-150                                                                             )&lt;=0),"Birth-" &amp;BK37,""),"")
&amp;IFERROR(IF(AND((BK$33-BK38-150-Sheep!$R$351                                           )&gt;(BK$33-BL$33),(BK$33-BK38-150-Sheep!$R$351                                            )&lt;=0),"Wean-"&amp;BK37,""),"")
&amp;IFERROR(IF(AND((BK$33-BK38-150-Sheep!$R$352                                           )&gt;(BK$33-BL$33),(BK$33-BK38-150-Sheep!$R$352                                            )&lt;=0),"Alt1-"   &amp;BK37,""),"")
&amp;IFERROR(IF(AND((BK$33-BK38-150-Sheep!$R$353                                           )&gt;(BK$33-BL$33),(BK$33-BK38-150-Sheep!$R$353                                            )&lt;=0),"Alt2-"   &amp;BK37,""),"")</f>
        <v/>
      </c>
      <c r="BL39" s="274" t="str">
        <f xml:space="preserve">                    IF(AND((BL$33                                  -Sheep!$N$249                               )&gt;(BL$33-BM$33),(BL$33                                  -Sheep!$N$249                                )&lt;=0),"Born","")
&amp;                   IF(AND((BL$33-Sheep!$R$351-Sheep!$N$249                                )&gt;(BL$33-BM$33),(BL$33-Sheep!$R$351-Sheep!$N$249                                )&lt;=0),"WeanStd","")
&amp;                   IF(AND((BL$33-Sheep!$R$352-Sheep!$N$249                                )&gt;(BL$33-BM$33),(BL$33-Sheep!$R$352-Sheep!$N$249                                )&lt;=0),"WeanAlt1","")
&amp;                   IF(AND((BL$33-Sheep!$R$353-Sheep!$N$249                                )&gt;(BL$33-BM$33),(BL$33-Sheep!$R$353-Sheep!$N$249                                )&lt;=0),"WeanAlt2","")
&amp;IFERROR(IF(AND((BL$33-BL38                                                                                     )&gt;(BL$33-BM$33),(BL$33-BL38                                                                                     )&lt;=0),"Join-"    &amp;BL37,""),"")
&amp;IFERROR(IF(AND((BL$33-BL38-INDEX(Sheep!$V$358:$V$365,BL37,1))&gt;(BL$33-BM$33),(BL$33-BL38-INDEX(Sheep!$V$358:$V$365,BL37,1))&lt;=0),"Scan-"  &amp;BL37,""),"")
&amp;IFERROR(IF(AND((BL$33-BL38-150                                                                            )&gt;(BL$33-BM$33),(BL$33-BL38-150                                                                             )&lt;=0),"Birth-" &amp;BL37,""),"")
&amp;IFERROR(IF(AND((BL$33-BL38-150-Sheep!$R$351                                           )&gt;(BL$33-BM$33),(BL$33-BL38-150-Sheep!$R$351                                            )&lt;=0),"Wean-"&amp;BL37,""),"")
&amp;IFERROR(IF(AND((BL$33-BL38-150-Sheep!$R$352                                           )&gt;(BL$33-BM$33),(BL$33-BL38-150-Sheep!$R$352                                            )&lt;=0),"Alt1-"   &amp;BL37,""),"")
&amp;IFERROR(IF(AND((BL$33-BL38-150-Sheep!$R$353                                           )&gt;(BL$33-BM$33),(BL$33-BL38-150-Sheep!$R$353                                            )&lt;=0),"Alt2-"   &amp;BL37,""),"")</f>
        <v/>
      </c>
      <c r="BM39" s="274" t="str">
        <f xml:space="preserve">                    IF(AND((BM$33                                  -Sheep!$N$249                               )&gt;(BM$33-BN$33),(BM$33                                  -Sheep!$N$249                                )&lt;=0),"Born","")
&amp;                   IF(AND((BM$33-Sheep!$R$351-Sheep!$N$249                                )&gt;(BM$33-BN$33),(BM$33-Sheep!$R$351-Sheep!$N$249                                )&lt;=0),"WeanStd","")
&amp;                   IF(AND((BM$33-Sheep!$R$352-Sheep!$N$249                                )&gt;(BM$33-BN$33),(BM$33-Sheep!$R$352-Sheep!$N$249                                )&lt;=0),"WeanAlt1","")
&amp;                   IF(AND((BM$33-Sheep!$R$353-Sheep!$N$249                                )&gt;(BM$33-BN$33),(BM$33-Sheep!$R$353-Sheep!$N$249                                )&lt;=0),"WeanAlt2","")
&amp;IFERROR(IF(AND((BM$33-BM38                                                                                     )&gt;(BM$33-BN$33),(BM$33-BM38                                                                                     )&lt;=0),"Join-"    &amp;BM37,""),"")
&amp;IFERROR(IF(AND((BM$33-BM38-INDEX(Sheep!$V$358:$V$365,BM37,1))&gt;(BM$33-BN$33),(BM$33-BM38-INDEX(Sheep!$V$358:$V$365,BM37,1))&lt;=0),"Scan-"  &amp;BM37,""),"")
&amp;IFERROR(IF(AND((BM$33-BM38-150                                                                            )&gt;(BM$33-BN$33),(BM$33-BM38-150                                                                             )&lt;=0),"Birth-" &amp;BM37,""),"")
&amp;IFERROR(IF(AND((BM$33-BM38-150-Sheep!$R$351                                           )&gt;(BM$33-BN$33),(BM$33-BM38-150-Sheep!$R$351                                            )&lt;=0),"Wean-"&amp;BM37,""),"")
&amp;IFERROR(IF(AND((BM$33-BM38-150-Sheep!$R$352                                           )&gt;(BM$33-BN$33),(BM$33-BM38-150-Sheep!$R$352                                            )&lt;=0),"Alt1-"   &amp;BM37,""),"")
&amp;IFERROR(IF(AND((BM$33-BM38-150-Sheep!$R$353                                           )&gt;(BM$33-BN$33),(BM$33-BM38-150-Sheep!$R$353                                            )&lt;=0),"Alt2-"   &amp;BM37,""),"")</f>
        <v/>
      </c>
      <c r="BN39" s="274" t="str">
        <f xml:space="preserve">                    IF(AND((BN$33                                  -Sheep!$N$249                               )&gt;(BN$33-BO$33),(BN$33                                  -Sheep!$N$249                                )&lt;=0),"Born","")
&amp;                   IF(AND((BN$33-Sheep!$R$351-Sheep!$N$249                                )&gt;(BN$33-BO$33),(BN$33-Sheep!$R$351-Sheep!$N$249                                )&lt;=0),"WeanStd","")
&amp;                   IF(AND((BN$33-Sheep!$R$352-Sheep!$N$249                                )&gt;(BN$33-BO$33),(BN$33-Sheep!$R$352-Sheep!$N$249                                )&lt;=0),"WeanAlt1","")
&amp;                   IF(AND((BN$33-Sheep!$R$353-Sheep!$N$249                                )&gt;(BN$33-BO$33),(BN$33-Sheep!$R$353-Sheep!$N$249                                )&lt;=0),"WeanAlt2","")
&amp;IFERROR(IF(AND((BN$33-BN38                                                                                     )&gt;(BN$33-BO$33),(BN$33-BN38                                                                                     )&lt;=0),"Join-"    &amp;BN37,""),"")
&amp;IFERROR(IF(AND((BN$33-BN38-INDEX(Sheep!$V$358:$V$365,BN37,1))&gt;(BN$33-BO$33),(BN$33-BN38-INDEX(Sheep!$V$358:$V$365,BN37,1))&lt;=0),"Scan-"  &amp;BN37,""),"")
&amp;IFERROR(IF(AND((BN$33-BN38-150                                                                            )&gt;(BN$33-BO$33),(BN$33-BN38-150                                                                             )&lt;=0),"Birth-" &amp;BN37,""),"")
&amp;IFERROR(IF(AND((BN$33-BN38-150-Sheep!$R$351                                           )&gt;(BN$33-BO$33),(BN$33-BN38-150-Sheep!$R$351                                            )&lt;=0),"Wean-"&amp;BN37,""),"")
&amp;IFERROR(IF(AND((BN$33-BN38-150-Sheep!$R$352                                           )&gt;(BN$33-BO$33),(BN$33-BN38-150-Sheep!$R$352                                            )&lt;=0),"Alt1-"   &amp;BN37,""),"")
&amp;IFERROR(IF(AND((BN$33-BN38-150-Sheep!$R$353                                           )&gt;(BN$33-BO$33),(BN$33-BN38-150-Sheep!$R$353                                            )&lt;=0),"Alt2-"   &amp;BN37,""),"")</f>
        <v/>
      </c>
      <c r="BO39" s="274" t="str">
        <f xml:space="preserve">                    IF(AND((BO$33                                  -Sheep!$N$249                               )&gt;(BO$33-BP$33),(BO$33                                  -Sheep!$N$249                                )&lt;=0),"Born","")
&amp;                   IF(AND((BO$33-Sheep!$R$351-Sheep!$N$249                                )&gt;(BO$33-BP$33),(BO$33-Sheep!$R$351-Sheep!$N$249                                )&lt;=0),"WeanStd","")
&amp;                   IF(AND((BO$33-Sheep!$R$352-Sheep!$N$249                                )&gt;(BO$33-BP$33),(BO$33-Sheep!$R$352-Sheep!$N$249                                )&lt;=0),"WeanAlt1","")
&amp;                   IF(AND((BO$33-Sheep!$R$353-Sheep!$N$249                                )&gt;(BO$33-BP$33),(BO$33-Sheep!$R$353-Sheep!$N$249                                )&lt;=0),"WeanAlt2","")
&amp;IFERROR(IF(AND((BO$33-BO38                                                                                     )&gt;(BO$33-BP$33),(BO$33-BO38                                                                                     )&lt;=0),"Join-"    &amp;BO37,""),"")
&amp;IFERROR(IF(AND((BO$33-BO38-INDEX(Sheep!$V$358:$V$365,BO37,1))&gt;(BO$33-BP$33),(BO$33-BO38-INDEX(Sheep!$V$358:$V$365,BO37,1))&lt;=0),"Scan-"  &amp;BO37,""),"")
&amp;IFERROR(IF(AND((BO$33-BO38-150                                                                            )&gt;(BO$33-BP$33),(BO$33-BO38-150                                                                             )&lt;=0),"Birth-" &amp;BO37,""),"")
&amp;IFERROR(IF(AND((BO$33-BO38-150-Sheep!$R$351                                           )&gt;(BO$33-BP$33),(BO$33-BO38-150-Sheep!$R$351                                            )&lt;=0),"Wean-"&amp;BO37,""),"")
&amp;IFERROR(IF(AND((BO$33-BO38-150-Sheep!$R$352                                           )&gt;(BO$33-BP$33),(BO$33-BO38-150-Sheep!$R$352                                            )&lt;=0),"Alt1-"   &amp;BO37,""),"")
&amp;IFERROR(IF(AND((BO$33-BO38-150-Sheep!$R$353                                           )&gt;(BO$33-BP$33),(BO$33-BO38-150-Sheep!$R$353                                            )&lt;=0),"Alt2-"   &amp;BO37,""),"")</f>
        <v>Join-1</v>
      </c>
      <c r="BP39" s="274" t="str">
        <f xml:space="preserve">                    IF(AND((BP$33                                  -Sheep!$N$249                               )&gt;(BP$33-BQ$33),(BP$33                                  -Sheep!$N$249                                )&lt;=0),"Born","")
&amp;                   IF(AND((BP$33-Sheep!$R$351-Sheep!$N$249                                )&gt;(BP$33-BQ$33),(BP$33-Sheep!$R$351-Sheep!$N$249                                )&lt;=0),"WeanStd","")
&amp;                   IF(AND((BP$33-Sheep!$R$352-Sheep!$N$249                                )&gt;(BP$33-BQ$33),(BP$33-Sheep!$R$352-Sheep!$N$249                                )&lt;=0),"WeanAlt1","")
&amp;                   IF(AND((BP$33-Sheep!$R$353-Sheep!$N$249                                )&gt;(BP$33-BQ$33),(BP$33-Sheep!$R$353-Sheep!$N$249                                )&lt;=0),"WeanAlt2","")
&amp;IFERROR(IF(AND((BP$33-BP38                                                                                     )&gt;(BP$33-BQ$33),(BP$33-BP38                                                                                     )&lt;=0),"Join-"    &amp;BP37,""),"")
&amp;IFERROR(IF(AND((BP$33-BP38-INDEX(Sheep!$V$358:$V$365,BP37,1))&gt;(BP$33-BQ$33),(BP$33-BP38-INDEX(Sheep!$V$358:$V$365,BP37,1))&lt;=0),"Scan-"  &amp;BP37,""),"")
&amp;IFERROR(IF(AND((BP$33-BP38-150                                                                            )&gt;(BP$33-BQ$33),(BP$33-BP38-150                                                                             )&lt;=0),"Birth-" &amp;BP37,""),"")
&amp;IFERROR(IF(AND((BP$33-BP38-150-Sheep!$R$351                                           )&gt;(BP$33-BQ$33),(BP$33-BP38-150-Sheep!$R$351                                            )&lt;=0),"Wean-"&amp;BP37,""),"")
&amp;IFERROR(IF(AND((BP$33-BP38-150-Sheep!$R$352                                           )&gt;(BP$33-BQ$33),(BP$33-BP38-150-Sheep!$R$352                                            )&lt;=0),"Alt1-"   &amp;BP37,""),"")
&amp;IFERROR(IF(AND((BP$33-BP38-150-Sheep!$R$353                                           )&gt;(BP$33-BQ$33),(BP$33-BP38-150-Sheep!$R$353                                            )&lt;=0),"Alt2-"   &amp;BP37,""),"")</f>
        <v/>
      </c>
      <c r="BQ39" s="274" t="str">
        <f xml:space="preserve">                    IF(AND((BQ$33                                  -Sheep!$N$249                               )&gt;(BQ$33-BR$33),(BQ$33                                  -Sheep!$N$249                                )&lt;=0),"Born","")
&amp;                   IF(AND((BQ$33-Sheep!$R$351-Sheep!$N$249                                )&gt;(BQ$33-BR$33),(BQ$33-Sheep!$R$351-Sheep!$N$249                                )&lt;=0),"WeanStd","")
&amp;                   IF(AND((BQ$33-Sheep!$R$352-Sheep!$N$249                                )&gt;(BQ$33-BR$33),(BQ$33-Sheep!$R$352-Sheep!$N$249                                )&lt;=0),"WeanAlt1","")
&amp;                   IF(AND((BQ$33-Sheep!$R$353-Sheep!$N$249                                )&gt;(BQ$33-BR$33),(BQ$33-Sheep!$R$353-Sheep!$N$249                                )&lt;=0),"WeanAlt2","")
&amp;IFERROR(IF(AND((BQ$33-BQ38                                                                                     )&gt;(BQ$33-BR$33),(BQ$33-BQ38                                                                                     )&lt;=0),"Join-"    &amp;BQ37,""),"")
&amp;IFERROR(IF(AND((BQ$33-BQ38-INDEX(Sheep!$V$358:$V$365,BQ37,1))&gt;(BQ$33-BR$33),(BQ$33-BQ38-INDEX(Sheep!$V$358:$V$365,BQ37,1))&lt;=0),"Scan-"  &amp;BQ37,""),"")
&amp;IFERROR(IF(AND((BQ$33-BQ38-150                                                                            )&gt;(BQ$33-BR$33),(BQ$33-BQ38-150                                                                             )&lt;=0),"Birth-" &amp;BQ37,""),"")
&amp;IFERROR(IF(AND((BQ$33-BQ38-150-Sheep!$R$351                                           )&gt;(BQ$33-BR$33),(BQ$33-BQ38-150-Sheep!$R$351                                            )&lt;=0),"Wean-"&amp;BQ37,""),"")
&amp;IFERROR(IF(AND((BQ$33-BQ38-150-Sheep!$R$352                                           )&gt;(BQ$33-BR$33),(BQ$33-BQ38-150-Sheep!$R$352                                            )&lt;=0),"Alt1-"   &amp;BQ37,""),"")
&amp;IFERROR(IF(AND((BQ$33-BQ38-150-Sheep!$R$353                                           )&gt;(BQ$33-BR$33),(BQ$33-BQ38-150-Sheep!$R$353                                            )&lt;=0),"Alt2-"   &amp;BQ37,""),"")</f>
        <v/>
      </c>
      <c r="BR39" s="274" t="str">
        <f xml:space="preserve">                    IF(AND((BR$33                                  -Sheep!$N$249                               )&gt;(BR$33-BS$33),(BR$33                                  -Sheep!$N$249                                )&lt;=0),"Born","")
&amp;                   IF(AND((BR$33-Sheep!$R$351-Sheep!$N$249                                )&gt;(BR$33-BS$33),(BR$33-Sheep!$R$351-Sheep!$N$249                                )&lt;=0),"WeanStd","")
&amp;                   IF(AND((BR$33-Sheep!$R$352-Sheep!$N$249                                )&gt;(BR$33-BS$33),(BR$33-Sheep!$R$352-Sheep!$N$249                                )&lt;=0),"WeanAlt1","")
&amp;                   IF(AND((BR$33-Sheep!$R$353-Sheep!$N$249                                )&gt;(BR$33-BS$33),(BR$33-Sheep!$R$353-Sheep!$N$249                                )&lt;=0),"WeanAlt2","")
&amp;IFERROR(IF(AND((BR$33-BR38                                                                                     )&gt;(BR$33-BS$33),(BR$33-BR38                                                                                     )&lt;=0),"Join-"    &amp;BR37,""),"")
&amp;IFERROR(IF(AND((BR$33-BR38-INDEX(Sheep!$V$358:$V$365,BR37,1))&gt;(BR$33-BS$33),(BR$33-BR38-INDEX(Sheep!$V$358:$V$365,BR37,1))&lt;=0),"Scan-"  &amp;BR37,""),"")
&amp;IFERROR(IF(AND((BR$33-BR38-150                                                                            )&gt;(BR$33-BS$33),(BR$33-BR38-150                                                                             )&lt;=0),"Birth-" &amp;BR37,""),"")
&amp;IFERROR(IF(AND((BR$33-BR38-150-Sheep!$R$351                                           )&gt;(BR$33-BS$33),(BR$33-BR38-150-Sheep!$R$351                                            )&lt;=0),"Wean-"&amp;BR37,""),"")
&amp;IFERROR(IF(AND((BR$33-BR38-150-Sheep!$R$352                                           )&gt;(BR$33-BS$33),(BR$33-BR38-150-Sheep!$R$352                                            )&lt;=0),"Alt1-"   &amp;BR37,""),"")
&amp;IFERROR(IF(AND((BR$33-BR38-150-Sheep!$R$353                                           )&gt;(BR$33-BS$33),(BR$33-BR38-150-Sheep!$R$353                                            )&lt;=0),"Alt2-"   &amp;BR37,""),"")</f>
        <v/>
      </c>
      <c r="BS39" s="274" t="str">
        <f xml:space="preserve">                    IF(AND((BS$33                                  -Sheep!$N$249                               )&gt;(BS$33-BT$33),(BS$33                                  -Sheep!$N$249                                )&lt;=0),"Born","")
&amp;                   IF(AND((BS$33-Sheep!$R$351-Sheep!$N$249                                )&gt;(BS$33-BT$33),(BS$33-Sheep!$R$351-Sheep!$N$249                                )&lt;=0),"WeanStd","")
&amp;                   IF(AND((BS$33-Sheep!$R$352-Sheep!$N$249                                )&gt;(BS$33-BT$33),(BS$33-Sheep!$R$352-Sheep!$N$249                                )&lt;=0),"WeanAlt1","")
&amp;                   IF(AND((BS$33-Sheep!$R$353-Sheep!$N$249                                )&gt;(BS$33-BT$33),(BS$33-Sheep!$R$353-Sheep!$N$249                                )&lt;=0),"WeanAlt2","")
&amp;IFERROR(IF(AND((BS$33-BS38                                                                                     )&gt;(BS$33-BT$33),(BS$33-BS38                                                                                     )&lt;=0),"Join-"    &amp;BS37,""),"")
&amp;IFERROR(IF(AND((BS$33-BS38-INDEX(Sheep!$V$358:$V$365,BS37,1))&gt;(BS$33-BT$33),(BS$33-BS38-INDEX(Sheep!$V$358:$V$365,BS37,1))&lt;=0),"Scan-"  &amp;BS37,""),"")
&amp;IFERROR(IF(AND((BS$33-BS38-150                                                                            )&gt;(BS$33-BT$33),(BS$33-BS38-150                                                                             )&lt;=0),"Birth-" &amp;BS37,""),"")
&amp;IFERROR(IF(AND((BS$33-BS38-150-Sheep!$R$351                                           )&gt;(BS$33-BT$33),(BS$33-BS38-150-Sheep!$R$351                                            )&lt;=0),"Wean-"&amp;BS37,""),"")
&amp;IFERROR(IF(AND((BS$33-BS38-150-Sheep!$R$352                                           )&gt;(BS$33-BT$33),(BS$33-BS38-150-Sheep!$R$352                                            )&lt;=0),"Alt1-"   &amp;BS37,""),"")
&amp;IFERROR(IF(AND((BS$33-BS38-150-Sheep!$R$353                                           )&gt;(BS$33-BT$33),(BS$33-BS38-150-Sheep!$R$353                                            )&lt;=0),"Alt2-"   &amp;BS37,""),"")</f>
        <v/>
      </c>
      <c r="BT39" s="274" t="str">
        <f xml:space="preserve">                    IF(AND((BT$33                                  -Sheep!$N$249                               )&gt;(BT$33-BU$33),(BT$33                                  -Sheep!$N$249                                )&lt;=0),"Born","")
&amp;                   IF(AND((BT$33-Sheep!$R$351-Sheep!$N$249                                )&gt;(BT$33-BU$33),(BT$33-Sheep!$R$351-Sheep!$N$249                                )&lt;=0),"WeanStd","")
&amp;                   IF(AND((BT$33-Sheep!$R$352-Sheep!$N$249                                )&gt;(BT$33-BU$33),(BT$33-Sheep!$R$352-Sheep!$N$249                                )&lt;=0),"WeanAlt1","")
&amp;                   IF(AND((BT$33-Sheep!$R$353-Sheep!$N$249                                )&gt;(BT$33-BU$33),(BT$33-Sheep!$R$353-Sheep!$N$249                                )&lt;=0),"WeanAlt2","")
&amp;IFERROR(IF(AND((BT$33-BT38                                                                                     )&gt;(BT$33-BU$33),(BT$33-BT38                                                                                     )&lt;=0),"Join-"    &amp;BT37,""),"")
&amp;IFERROR(IF(AND((BT$33-BT38-INDEX(Sheep!$V$358:$V$365,BT37,1))&gt;(BT$33-BU$33),(BT$33-BT38-INDEX(Sheep!$V$358:$V$365,BT37,1))&lt;=0),"Scan-"  &amp;BT37,""),"")
&amp;IFERROR(IF(AND((BT$33-BT38-150                                                                            )&gt;(BT$33-BU$33),(BT$33-BT38-150                                                                             )&lt;=0),"Birth-" &amp;BT37,""),"")
&amp;IFERROR(IF(AND((BT$33-BT38-150-Sheep!$R$351                                           )&gt;(BT$33-BU$33),(BT$33-BT38-150-Sheep!$R$351                                            )&lt;=0),"Wean-"&amp;BT37,""),"")
&amp;IFERROR(IF(AND((BT$33-BT38-150-Sheep!$R$352                                           )&gt;(BT$33-BU$33),(BT$33-BT38-150-Sheep!$R$352                                            )&lt;=0),"Alt1-"   &amp;BT37,""),"")
&amp;IFERROR(IF(AND((BT$33-BT38-150-Sheep!$R$353                                           )&gt;(BT$33-BU$33),(BT$33-BT38-150-Sheep!$R$353                                            )&lt;=0),"Alt2-"   &amp;BT37,""),"")</f>
        <v/>
      </c>
      <c r="BU39" s="274" t="str">
        <f xml:space="preserve">                    IF(AND((BU$33                                  -Sheep!$N$249                               )&gt;(BU$33-BV$33),(BU$33                                  -Sheep!$N$249                                )&lt;=0),"Born","")
&amp;                   IF(AND((BU$33-Sheep!$R$351-Sheep!$N$249                                )&gt;(BU$33-BV$33),(BU$33-Sheep!$R$351-Sheep!$N$249                                )&lt;=0),"WeanStd","")
&amp;                   IF(AND((BU$33-Sheep!$R$352-Sheep!$N$249                                )&gt;(BU$33-BV$33),(BU$33-Sheep!$R$352-Sheep!$N$249                                )&lt;=0),"WeanAlt1","")
&amp;                   IF(AND((BU$33-Sheep!$R$353-Sheep!$N$249                                )&gt;(BU$33-BV$33),(BU$33-Sheep!$R$353-Sheep!$N$249                                )&lt;=0),"WeanAlt2","")
&amp;IFERROR(IF(AND((BU$33-BU38                                                                                     )&gt;(BU$33-BV$33),(BU$33-BU38                                                                                     )&lt;=0),"Join-"    &amp;BU37,""),"")
&amp;IFERROR(IF(AND((BU$33-BU38-INDEX(Sheep!$V$358:$V$365,BU37,1))&gt;(BU$33-BV$33),(BU$33-BU38-INDEX(Sheep!$V$358:$V$365,BU37,1))&lt;=0),"Scan-"  &amp;BU37,""),"")
&amp;IFERROR(IF(AND((BU$33-BU38-150                                                                            )&gt;(BU$33-BV$33),(BU$33-BU38-150                                                                             )&lt;=0),"Birth-" &amp;BU37,""),"")
&amp;IFERROR(IF(AND((BU$33-BU38-150-Sheep!$R$351                                           )&gt;(BU$33-BV$33),(BU$33-BU38-150-Sheep!$R$351                                            )&lt;=0),"Wean-"&amp;BU37,""),"")
&amp;IFERROR(IF(AND((BU$33-BU38-150-Sheep!$R$352                                           )&gt;(BU$33-BV$33),(BU$33-BU38-150-Sheep!$R$352                                            )&lt;=0),"Alt1-"   &amp;BU37,""),"")
&amp;IFERROR(IF(AND((BU$33-BU38-150-Sheep!$R$353                                           )&gt;(BU$33-BV$33),(BU$33-BU38-150-Sheep!$R$353                                            )&lt;=0),"Alt2-"   &amp;BU37,""),"")</f>
        <v/>
      </c>
      <c r="BV39" s="274" t="str">
        <f xml:space="preserve">                    IF(AND((BV$33                                  -Sheep!$N$249                               )&gt;(BV$33-BW$33),(BV$33                                  -Sheep!$N$249                                )&lt;=0),"Born","")
&amp;                   IF(AND((BV$33-Sheep!$R$351-Sheep!$N$249                                )&gt;(BV$33-BW$33),(BV$33-Sheep!$R$351-Sheep!$N$249                                )&lt;=0),"WeanStd","")
&amp;                   IF(AND((BV$33-Sheep!$R$352-Sheep!$N$249                                )&gt;(BV$33-BW$33),(BV$33-Sheep!$R$352-Sheep!$N$249                                )&lt;=0),"WeanAlt1","")
&amp;                   IF(AND((BV$33-Sheep!$R$353-Sheep!$N$249                                )&gt;(BV$33-BW$33),(BV$33-Sheep!$R$353-Sheep!$N$249                                )&lt;=0),"WeanAlt2","")
&amp;IFERROR(IF(AND((BV$33-BV38                                                                                     )&gt;(BV$33-BW$33),(BV$33-BV38                                                                                     )&lt;=0),"Join-"    &amp;BV37,""),"")
&amp;IFERROR(IF(AND((BV$33-BV38-INDEX(Sheep!$V$358:$V$365,BV37,1))&gt;(BV$33-BW$33),(BV$33-BV38-INDEX(Sheep!$V$358:$V$365,BV37,1))&lt;=0),"Scan-"  &amp;BV37,""),"")
&amp;IFERROR(IF(AND((BV$33-BV38-150                                                                            )&gt;(BV$33-BW$33),(BV$33-BV38-150                                                                             )&lt;=0),"Birth-" &amp;BV37,""),"")
&amp;IFERROR(IF(AND((BV$33-BV38-150-Sheep!$R$351                                           )&gt;(BV$33-BW$33),(BV$33-BV38-150-Sheep!$R$351                                            )&lt;=0),"Wean-"&amp;BV37,""),"")
&amp;IFERROR(IF(AND((BV$33-BV38-150-Sheep!$R$352                                           )&gt;(BV$33-BW$33),(BV$33-BV38-150-Sheep!$R$352                                            )&lt;=0),"Alt1-"   &amp;BV37,""),"")
&amp;IFERROR(IF(AND((BV$33-BV38-150-Sheep!$R$353                                           )&gt;(BV$33-BW$33),(BV$33-BV38-150-Sheep!$R$353                                            )&lt;=0),"Alt2-"   &amp;BV37,""),"")</f>
        <v/>
      </c>
      <c r="BW39" s="274" t="str">
        <f xml:space="preserve">                    IF(AND((BW$33                                  -Sheep!$N$249                               )&gt;(BW$33-BX$33),(BW$33                                  -Sheep!$N$249                                )&lt;=0),"Born","")
&amp;                   IF(AND((BW$33-Sheep!$R$351-Sheep!$N$249                                )&gt;(BW$33-BX$33),(BW$33-Sheep!$R$351-Sheep!$N$249                                )&lt;=0),"WeanStd","")
&amp;                   IF(AND((BW$33-Sheep!$R$352-Sheep!$N$249                                )&gt;(BW$33-BX$33),(BW$33-Sheep!$R$352-Sheep!$N$249                                )&lt;=0),"WeanAlt1","")
&amp;                   IF(AND((BW$33-Sheep!$R$353-Sheep!$N$249                                )&gt;(BW$33-BX$33),(BW$33-Sheep!$R$353-Sheep!$N$249                                )&lt;=0),"WeanAlt2","")
&amp;IFERROR(IF(AND((BW$33-BW38                                                                                     )&gt;(BW$33-BX$33),(BW$33-BW38                                                                                     )&lt;=0),"Join-"    &amp;BW37,""),"")
&amp;IFERROR(IF(AND((BW$33-BW38-INDEX(Sheep!$V$358:$V$365,BW37,1))&gt;(BW$33-BX$33),(BW$33-BW38-INDEX(Sheep!$V$358:$V$365,BW37,1))&lt;=0),"Scan-"  &amp;BW37,""),"")
&amp;IFERROR(IF(AND((BW$33-BW38-150                                                                            )&gt;(BW$33-BX$33),(BW$33-BW38-150                                                                             )&lt;=0),"Birth-" &amp;BW37,""),"")
&amp;IFERROR(IF(AND((BW$33-BW38-150-Sheep!$R$351                                           )&gt;(BW$33-BX$33),(BW$33-BW38-150-Sheep!$R$351                                            )&lt;=0),"Wean-"&amp;BW37,""),"")
&amp;IFERROR(IF(AND((BW$33-BW38-150-Sheep!$R$352                                           )&gt;(BW$33-BX$33),(BW$33-BW38-150-Sheep!$R$352                                            )&lt;=0),"Alt1-"   &amp;BW37,""),"")
&amp;IFERROR(IF(AND((BW$33-BW38-150-Sheep!$R$353                                           )&gt;(BW$33-BX$33),(BW$33-BW38-150-Sheep!$R$353                                            )&lt;=0),"Alt2-"   &amp;BW37,""),"")</f>
        <v/>
      </c>
      <c r="BX39" s="274" t="str">
        <f xml:space="preserve">                    IF(AND((BX$33                                  -Sheep!$N$249                               )&gt;(BX$33-BY$33),(BX$33                                  -Sheep!$N$249                                )&lt;=0),"Born","")
&amp;                   IF(AND((BX$33-Sheep!$R$351-Sheep!$N$249                                )&gt;(BX$33-BY$33),(BX$33-Sheep!$R$351-Sheep!$N$249                                )&lt;=0),"WeanStd","")
&amp;                   IF(AND((BX$33-Sheep!$R$352-Sheep!$N$249                                )&gt;(BX$33-BY$33),(BX$33-Sheep!$R$352-Sheep!$N$249                                )&lt;=0),"WeanAlt1","")
&amp;                   IF(AND((BX$33-Sheep!$R$353-Sheep!$N$249                                )&gt;(BX$33-BY$33),(BX$33-Sheep!$R$353-Sheep!$N$249                                )&lt;=0),"WeanAlt2","")
&amp;IFERROR(IF(AND((BX$33-BX38                                                                                     )&gt;(BX$33-BY$33),(BX$33-BX38                                                                                     )&lt;=0),"Join-"    &amp;BX37,""),"")
&amp;IFERROR(IF(AND((BX$33-BX38-INDEX(Sheep!$V$358:$V$365,BX37,1))&gt;(BX$33-BY$33),(BX$33-BX38-INDEX(Sheep!$V$358:$V$365,BX37,1))&lt;=0),"Scan-"  &amp;BX37,""),"")
&amp;IFERROR(IF(AND((BX$33-BX38-150                                                                            )&gt;(BX$33-BY$33),(BX$33-BX38-150                                                                             )&lt;=0),"Birth-" &amp;BX37,""),"")
&amp;IFERROR(IF(AND((BX$33-BX38-150-Sheep!$R$351                                           )&gt;(BX$33-BY$33),(BX$33-BX38-150-Sheep!$R$351                                            )&lt;=0),"Wean-"&amp;BX37,""),"")
&amp;IFERROR(IF(AND((BX$33-BX38-150-Sheep!$R$352                                           )&gt;(BX$33-BY$33),(BX$33-BX38-150-Sheep!$R$352                                            )&lt;=0),"Alt1-"   &amp;BX37,""),"")
&amp;IFERROR(IF(AND((BX$33-BX38-150-Sheep!$R$353                                           )&gt;(BX$33-BY$33),(BX$33-BX38-150-Sheep!$R$353                                            )&lt;=0),"Alt2-"   &amp;BX37,""),"")</f>
        <v/>
      </c>
      <c r="BY39" s="274" t="str">
        <f xml:space="preserve">                    IF(AND((BY$33                                  -Sheep!$N$249                               )&gt;(BY$33-BZ$33),(BY$33                                  -Sheep!$N$249                                )&lt;=0),"Born","")
&amp;                   IF(AND((BY$33-Sheep!$R$351-Sheep!$N$249                                )&gt;(BY$33-BZ$33),(BY$33-Sheep!$R$351-Sheep!$N$249                                )&lt;=0),"WeanStd","")
&amp;                   IF(AND((BY$33-Sheep!$R$352-Sheep!$N$249                                )&gt;(BY$33-BZ$33),(BY$33-Sheep!$R$352-Sheep!$N$249                                )&lt;=0),"WeanAlt1","")
&amp;                   IF(AND((BY$33-Sheep!$R$353-Sheep!$N$249                                )&gt;(BY$33-BZ$33),(BY$33-Sheep!$R$353-Sheep!$N$249                                )&lt;=0),"WeanAlt2","")
&amp;IFERROR(IF(AND((BY$33-BY38                                                                                     )&gt;(BY$33-BZ$33),(BY$33-BY38                                                                                     )&lt;=0),"Join-"    &amp;BY37,""),"")
&amp;IFERROR(IF(AND((BY$33-BY38-INDEX(Sheep!$V$358:$V$365,BY37,1))&gt;(BY$33-BZ$33),(BY$33-BY38-INDEX(Sheep!$V$358:$V$365,BY37,1))&lt;=0),"Scan-"  &amp;BY37,""),"")
&amp;IFERROR(IF(AND((BY$33-BY38-150                                                                            )&gt;(BY$33-BZ$33),(BY$33-BY38-150                                                                             )&lt;=0),"Birth-" &amp;BY37,""),"")
&amp;IFERROR(IF(AND((BY$33-BY38-150-Sheep!$R$351                                           )&gt;(BY$33-BZ$33),(BY$33-BY38-150-Sheep!$R$351                                            )&lt;=0),"Wean-"&amp;BY37,""),"")
&amp;IFERROR(IF(AND((BY$33-BY38-150-Sheep!$R$352                                           )&gt;(BY$33-BZ$33),(BY$33-BY38-150-Sheep!$R$352                                            )&lt;=0),"Alt1-"   &amp;BY37,""),"")
&amp;IFERROR(IF(AND((BY$33-BY38-150-Sheep!$R$353                                           )&gt;(BY$33-BZ$33),(BY$33-BY38-150-Sheep!$R$353                                            )&lt;=0),"Alt2-"   &amp;BY37,""),"")</f>
        <v>Scan-1</v>
      </c>
      <c r="BZ39" s="274" t="str">
        <f xml:space="preserve">                    IF(AND((BZ$33                                  -Sheep!$N$249                               )&gt;(BZ$33-CA$33),(BZ$33                                  -Sheep!$N$249                                )&lt;=0),"Born","")
&amp;                   IF(AND((BZ$33-Sheep!$R$351-Sheep!$N$249                                )&gt;(BZ$33-CA$33),(BZ$33-Sheep!$R$351-Sheep!$N$249                                )&lt;=0),"WeanStd","")
&amp;                   IF(AND((BZ$33-Sheep!$R$352-Sheep!$N$249                                )&gt;(BZ$33-CA$33),(BZ$33-Sheep!$R$352-Sheep!$N$249                                )&lt;=0),"WeanAlt1","")
&amp;                   IF(AND((BZ$33-Sheep!$R$353-Sheep!$N$249                                )&gt;(BZ$33-CA$33),(BZ$33-Sheep!$R$353-Sheep!$N$249                                )&lt;=0),"WeanAlt2","")
&amp;IFERROR(IF(AND((BZ$33-BZ38                                                                                     )&gt;(BZ$33-CA$33),(BZ$33-BZ38                                                                                     )&lt;=0),"Join-"    &amp;BZ37,""),"")
&amp;IFERROR(IF(AND((BZ$33-BZ38-INDEX(Sheep!$V$358:$V$365,BZ37,1))&gt;(BZ$33-CA$33),(BZ$33-BZ38-INDEX(Sheep!$V$358:$V$365,BZ37,1))&lt;=0),"Scan-"  &amp;BZ37,""),"")
&amp;IFERROR(IF(AND((BZ$33-BZ38-150                                                                            )&gt;(BZ$33-CA$33),(BZ$33-BZ38-150                                                                             )&lt;=0),"Birth-" &amp;BZ37,""),"")
&amp;IFERROR(IF(AND((BZ$33-BZ38-150-Sheep!$R$351                                           )&gt;(BZ$33-CA$33),(BZ$33-BZ38-150-Sheep!$R$351                                            )&lt;=0),"Wean-"&amp;BZ37,""),"")
&amp;IFERROR(IF(AND((BZ$33-BZ38-150-Sheep!$R$352                                           )&gt;(BZ$33-CA$33),(BZ$33-BZ38-150-Sheep!$R$352                                            )&lt;=0),"Alt1-"   &amp;BZ37,""),"")
&amp;IFERROR(IF(AND((BZ$33-BZ38-150-Sheep!$R$353                                           )&gt;(BZ$33-CA$33),(BZ$33-BZ38-150-Sheep!$R$353                                            )&lt;=0),"Alt2-"   &amp;BZ37,""),"")</f>
        <v/>
      </c>
      <c r="CA39" s="274" t="str">
        <f xml:space="preserve">                    IF(AND((CA$33                                  -Sheep!$N$249                               )&gt;(CA$33-CB$33),(CA$33                                  -Sheep!$N$249                                )&lt;=0),"Born","")
&amp;                   IF(AND((CA$33-Sheep!$R$351-Sheep!$N$249                                )&gt;(CA$33-CB$33),(CA$33-Sheep!$R$351-Sheep!$N$249                                )&lt;=0),"WeanStd","")
&amp;                   IF(AND((CA$33-Sheep!$R$352-Sheep!$N$249                                )&gt;(CA$33-CB$33),(CA$33-Sheep!$R$352-Sheep!$N$249                                )&lt;=0),"WeanAlt1","")
&amp;                   IF(AND((CA$33-Sheep!$R$353-Sheep!$N$249                                )&gt;(CA$33-CB$33),(CA$33-Sheep!$R$353-Sheep!$N$249                                )&lt;=0),"WeanAlt2","")
&amp;IFERROR(IF(AND((CA$33-CA38                                                                                     )&gt;(CA$33-CB$33),(CA$33-CA38                                                                                     )&lt;=0),"Join-"    &amp;CA37,""),"")
&amp;IFERROR(IF(AND((CA$33-CA38-INDEX(Sheep!$V$358:$V$365,CA37,1))&gt;(CA$33-CB$33),(CA$33-CA38-INDEX(Sheep!$V$358:$V$365,CA37,1))&lt;=0),"Scan-"  &amp;CA37,""),"")
&amp;IFERROR(IF(AND((CA$33-CA38-150                                                                            )&gt;(CA$33-CB$33),(CA$33-CA38-150                                                                             )&lt;=0),"Birth-" &amp;CA37,""),"")
&amp;IFERROR(IF(AND((CA$33-CA38-150-Sheep!$R$351                                           )&gt;(CA$33-CB$33),(CA$33-CA38-150-Sheep!$R$351                                            )&lt;=0),"Wean-"&amp;CA37,""),"")
&amp;IFERROR(IF(AND((CA$33-CA38-150-Sheep!$R$352                                           )&gt;(CA$33-CB$33),(CA$33-CA38-150-Sheep!$R$352                                            )&lt;=0),"Alt1-"   &amp;CA37,""),"")
&amp;IFERROR(IF(AND((CA$33-CA38-150-Sheep!$R$353                                           )&gt;(CA$33-CB$33),(CA$33-CA38-150-Sheep!$R$353                                            )&lt;=0),"Alt2-"   &amp;CA37,""),"")</f>
        <v/>
      </c>
      <c r="CB39" s="274" t="str">
        <f xml:space="preserve">                    IF(AND((CB$33                                  -Sheep!$N$249                               )&gt;(CB$33-CC$33),(CB$33                                  -Sheep!$N$249                                )&lt;=0),"Born","")
&amp;                   IF(AND((CB$33-Sheep!$R$351-Sheep!$N$249                                )&gt;(CB$33-CC$33),(CB$33-Sheep!$R$351-Sheep!$N$249                                )&lt;=0),"WeanStd","")
&amp;                   IF(AND((CB$33-Sheep!$R$352-Sheep!$N$249                                )&gt;(CB$33-CC$33),(CB$33-Sheep!$R$352-Sheep!$N$249                                )&lt;=0),"WeanAlt1","")
&amp;                   IF(AND((CB$33-Sheep!$R$353-Sheep!$N$249                                )&gt;(CB$33-CC$33),(CB$33-Sheep!$R$353-Sheep!$N$249                                )&lt;=0),"WeanAlt2","")
&amp;IFERROR(IF(AND((CB$33-CB38                                                                                     )&gt;(CB$33-CC$33),(CB$33-CB38                                                                                     )&lt;=0),"Join-"    &amp;CB37,""),"")
&amp;IFERROR(IF(AND((CB$33-CB38-INDEX(Sheep!$V$358:$V$365,CB37,1))&gt;(CB$33-CC$33),(CB$33-CB38-INDEX(Sheep!$V$358:$V$365,CB37,1))&lt;=0),"Scan-"  &amp;CB37,""),"")
&amp;IFERROR(IF(AND((CB$33-CB38-150                                                                            )&gt;(CB$33-CC$33),(CB$33-CB38-150                                                                             )&lt;=0),"Birth-" &amp;CB37,""),"")
&amp;IFERROR(IF(AND((CB$33-CB38-150-Sheep!$R$351                                           )&gt;(CB$33-CC$33),(CB$33-CB38-150-Sheep!$R$351                                            )&lt;=0),"Wean-"&amp;CB37,""),"")
&amp;IFERROR(IF(AND((CB$33-CB38-150-Sheep!$R$352                                           )&gt;(CB$33-CC$33),(CB$33-CB38-150-Sheep!$R$352                                            )&lt;=0),"Alt1-"   &amp;CB37,""),"")
&amp;IFERROR(IF(AND((CB$33-CB38-150-Sheep!$R$353                                           )&gt;(CB$33-CC$33),(CB$33-CB38-150-Sheep!$R$353                                            )&lt;=0),"Alt2-"   &amp;CB37,""),"")</f>
        <v/>
      </c>
      <c r="CC39" s="274" t="str">
        <f xml:space="preserve">                    IF(AND((CC$33                                  -Sheep!$N$249                               )&gt;(CC$33-CD$33),(CC$33                                  -Sheep!$N$249                                )&lt;=0),"Born","")
&amp;                   IF(AND((CC$33-Sheep!$R$351-Sheep!$N$249                                )&gt;(CC$33-CD$33),(CC$33-Sheep!$R$351-Sheep!$N$249                                )&lt;=0),"WeanStd","")
&amp;                   IF(AND((CC$33-Sheep!$R$352-Sheep!$N$249                                )&gt;(CC$33-CD$33),(CC$33-Sheep!$R$352-Sheep!$N$249                                )&lt;=0),"WeanAlt1","")
&amp;                   IF(AND((CC$33-Sheep!$R$353-Sheep!$N$249                                )&gt;(CC$33-CD$33),(CC$33-Sheep!$R$353-Sheep!$N$249                                )&lt;=0),"WeanAlt2","")
&amp;IFERROR(IF(AND((CC$33-CC38                                                                                     )&gt;(CC$33-CD$33),(CC$33-CC38                                                                                     )&lt;=0),"Join-"    &amp;CC37,""),"")
&amp;IFERROR(IF(AND((CC$33-CC38-INDEX(Sheep!$V$358:$V$365,CC37,1))&gt;(CC$33-CD$33),(CC$33-CC38-INDEX(Sheep!$V$358:$V$365,CC37,1))&lt;=0),"Scan-"  &amp;CC37,""),"")
&amp;IFERROR(IF(AND((CC$33-CC38-150                                                                            )&gt;(CC$33-CD$33),(CC$33-CC38-150                                                                             )&lt;=0),"Birth-" &amp;CC37,""),"")
&amp;IFERROR(IF(AND((CC$33-CC38-150-Sheep!$R$351                                           )&gt;(CC$33-CD$33),(CC$33-CC38-150-Sheep!$R$351                                            )&lt;=0),"Wean-"&amp;CC37,""),"")
&amp;IFERROR(IF(AND((CC$33-CC38-150-Sheep!$R$352                                           )&gt;(CC$33-CD$33),(CC$33-CC38-150-Sheep!$R$352                                            )&lt;=0),"Alt1-"   &amp;CC37,""),"")
&amp;IFERROR(IF(AND((CC$33-CC38-150-Sheep!$R$353                                           )&gt;(CC$33-CD$33),(CC$33-CC38-150-Sheep!$R$353                                            )&lt;=0),"Alt2-"   &amp;CC37,""),"")</f>
        <v/>
      </c>
      <c r="CD39" s="274" t="str">
        <f xml:space="preserve">                    IF(AND((CD$33                                  -Sheep!$N$249                               )&gt;(CD$33-CE$33),(CD$33                                  -Sheep!$N$249                                )&lt;=0),"Born","")
&amp;                   IF(AND((CD$33-Sheep!$R$351-Sheep!$N$249                                )&gt;(CD$33-CE$33),(CD$33-Sheep!$R$351-Sheep!$N$249                                )&lt;=0),"WeanStd","")
&amp;                   IF(AND((CD$33-Sheep!$R$352-Sheep!$N$249                                )&gt;(CD$33-CE$33),(CD$33-Sheep!$R$352-Sheep!$N$249                                )&lt;=0),"WeanAlt1","")
&amp;                   IF(AND((CD$33-Sheep!$R$353-Sheep!$N$249                                )&gt;(CD$33-CE$33),(CD$33-Sheep!$R$353-Sheep!$N$249                                )&lt;=0),"WeanAlt2","")
&amp;IFERROR(IF(AND((CD$33-CD38                                                                                     )&gt;(CD$33-CE$33),(CD$33-CD38                                                                                     )&lt;=0),"Join-"    &amp;CD37,""),"")
&amp;IFERROR(IF(AND((CD$33-CD38-INDEX(Sheep!$V$358:$V$365,CD37,1))&gt;(CD$33-CE$33),(CD$33-CD38-INDEX(Sheep!$V$358:$V$365,CD37,1))&lt;=0),"Scan-"  &amp;CD37,""),"")
&amp;IFERROR(IF(AND((CD$33-CD38-150                                                                            )&gt;(CD$33-CE$33),(CD$33-CD38-150                                                                             )&lt;=0),"Birth-" &amp;CD37,""),"")
&amp;IFERROR(IF(AND((CD$33-CD38-150-Sheep!$R$351                                           )&gt;(CD$33-CE$33),(CD$33-CD38-150-Sheep!$R$351                                            )&lt;=0),"Wean-"&amp;CD37,""),"")
&amp;IFERROR(IF(AND((CD$33-CD38-150-Sheep!$R$352                                           )&gt;(CD$33-CE$33),(CD$33-CD38-150-Sheep!$R$352                                            )&lt;=0),"Alt1-"   &amp;CD37,""),"")
&amp;IFERROR(IF(AND((CD$33-CD38-150-Sheep!$R$353                                           )&gt;(CD$33-CE$33),(CD$33-CD38-150-Sheep!$R$353                                            )&lt;=0),"Alt2-"   &amp;CD37,""),"")</f>
        <v/>
      </c>
      <c r="CE39" s="274" t="str">
        <f xml:space="preserve">                    IF(AND((CE$33                                  -Sheep!$N$249                               )&gt;(CE$33-CF$33),(CE$33                                  -Sheep!$N$249                                )&lt;=0),"Born","")
&amp;                   IF(AND((CE$33-Sheep!$R$351-Sheep!$N$249                                )&gt;(CE$33-CF$33),(CE$33-Sheep!$R$351-Sheep!$N$249                                )&lt;=0),"WeanStd","")
&amp;                   IF(AND((CE$33-Sheep!$R$352-Sheep!$N$249                                )&gt;(CE$33-CF$33),(CE$33-Sheep!$R$352-Sheep!$N$249                                )&lt;=0),"WeanAlt1","")
&amp;                   IF(AND((CE$33-Sheep!$R$353-Sheep!$N$249                                )&gt;(CE$33-CF$33),(CE$33-Sheep!$R$353-Sheep!$N$249                                )&lt;=0),"WeanAlt2","")
&amp;IFERROR(IF(AND((CE$33-CE38                                                                                     )&gt;(CE$33-CF$33),(CE$33-CE38                                                                                     )&lt;=0),"Join-"    &amp;CE37,""),"")
&amp;IFERROR(IF(AND((CE$33-CE38-INDEX(Sheep!$V$358:$V$365,CE37,1))&gt;(CE$33-CF$33),(CE$33-CE38-INDEX(Sheep!$V$358:$V$365,CE37,1))&lt;=0),"Scan-"  &amp;CE37,""),"")
&amp;IFERROR(IF(AND((CE$33-CE38-150                                                                            )&gt;(CE$33-CF$33),(CE$33-CE38-150                                                                             )&lt;=0),"Birth-" &amp;CE37,""),"")
&amp;IFERROR(IF(AND((CE$33-CE38-150-Sheep!$R$351                                           )&gt;(CE$33-CF$33),(CE$33-CE38-150-Sheep!$R$351                                            )&lt;=0),"Wean-"&amp;CE37,""),"")
&amp;IFERROR(IF(AND((CE$33-CE38-150-Sheep!$R$352                                           )&gt;(CE$33-CF$33),(CE$33-CE38-150-Sheep!$R$352                                            )&lt;=0),"Alt1-"   &amp;CE37,""),"")
&amp;IFERROR(IF(AND((CE$33-CE38-150-Sheep!$R$353                                           )&gt;(CE$33-CF$33),(CE$33-CE38-150-Sheep!$R$353                                            )&lt;=0),"Alt2-"   &amp;CE37,""),"")</f>
        <v/>
      </c>
      <c r="CF39" s="274" t="str">
        <f xml:space="preserve">                    IF(AND((CF$33                                  -Sheep!$N$249                               )&gt;(CF$33-CG$33),(CF$33                                  -Sheep!$N$249                                )&lt;=0),"Born","")
&amp;                   IF(AND((CF$33-Sheep!$R$351-Sheep!$N$249                                )&gt;(CF$33-CG$33),(CF$33-Sheep!$R$351-Sheep!$N$249                                )&lt;=0),"WeanStd","")
&amp;                   IF(AND((CF$33-Sheep!$R$352-Sheep!$N$249                                )&gt;(CF$33-CG$33),(CF$33-Sheep!$R$352-Sheep!$N$249                                )&lt;=0),"WeanAlt1","")
&amp;                   IF(AND((CF$33-Sheep!$R$353-Sheep!$N$249                                )&gt;(CF$33-CG$33),(CF$33-Sheep!$R$353-Sheep!$N$249                                )&lt;=0),"WeanAlt2","")
&amp;IFERROR(IF(AND((CF$33-CF38                                                                                     )&gt;(CF$33-CG$33),(CF$33-CF38                                                                                     )&lt;=0),"Join-"    &amp;CF37,""),"")
&amp;IFERROR(IF(AND((CF$33-CF38-INDEX(Sheep!$V$358:$V$365,CF37,1))&gt;(CF$33-CG$33),(CF$33-CF38-INDEX(Sheep!$V$358:$V$365,CF37,1))&lt;=0),"Scan-"  &amp;CF37,""),"")
&amp;IFERROR(IF(AND((CF$33-CF38-150                                                                            )&gt;(CF$33-CG$33),(CF$33-CF38-150                                                                             )&lt;=0),"Birth-" &amp;CF37,""),"")
&amp;IFERROR(IF(AND((CF$33-CF38-150-Sheep!$R$351                                           )&gt;(CF$33-CG$33),(CF$33-CF38-150-Sheep!$R$351                                            )&lt;=0),"Wean-"&amp;CF37,""),"")
&amp;IFERROR(IF(AND((CF$33-CF38-150-Sheep!$R$352                                           )&gt;(CF$33-CG$33),(CF$33-CF38-150-Sheep!$R$352                                            )&lt;=0),"Alt1-"   &amp;CF37,""),"")
&amp;IFERROR(IF(AND((CF$33-CF38-150-Sheep!$R$353                                           )&gt;(CF$33-CG$33),(CF$33-CF38-150-Sheep!$R$353                                            )&lt;=0),"Alt2-"   &amp;CF37,""),"")</f>
        <v/>
      </c>
      <c r="CG39" s="274" t="str">
        <f xml:space="preserve">                    IF(AND((CG$33                                  -Sheep!$N$249                               )&gt;(CG$33-CH$33),(CG$33                                  -Sheep!$N$249                                )&lt;=0),"Born","")
&amp;                   IF(AND((CG$33-Sheep!$R$351-Sheep!$N$249                                )&gt;(CG$33-CH$33),(CG$33-Sheep!$R$351-Sheep!$N$249                                )&lt;=0),"WeanStd","")
&amp;                   IF(AND((CG$33-Sheep!$R$352-Sheep!$N$249                                )&gt;(CG$33-CH$33),(CG$33-Sheep!$R$352-Sheep!$N$249                                )&lt;=0),"WeanAlt1","")
&amp;                   IF(AND((CG$33-Sheep!$R$353-Sheep!$N$249                                )&gt;(CG$33-CH$33),(CG$33-Sheep!$R$353-Sheep!$N$249                                )&lt;=0),"WeanAlt2","")
&amp;IFERROR(IF(AND((CG$33-CG38                                                                                     )&gt;(CG$33-CH$33),(CG$33-CG38                                                                                     )&lt;=0),"Join-"    &amp;CG37,""),"")
&amp;IFERROR(IF(AND((CG$33-CG38-INDEX(Sheep!$V$358:$V$365,CG37,1))&gt;(CG$33-CH$33),(CG$33-CG38-INDEX(Sheep!$V$358:$V$365,CG37,1))&lt;=0),"Scan-"  &amp;CG37,""),"")
&amp;IFERROR(IF(AND((CG$33-CG38-150                                                                            )&gt;(CG$33-CH$33),(CG$33-CG38-150                                                                             )&lt;=0),"Birth-" &amp;CG37,""),"")
&amp;IFERROR(IF(AND((CG$33-CG38-150-Sheep!$R$351                                           )&gt;(CG$33-CH$33),(CG$33-CG38-150-Sheep!$R$351                                            )&lt;=0),"Wean-"&amp;CG37,""),"")
&amp;IFERROR(IF(AND((CG$33-CG38-150-Sheep!$R$352                                           )&gt;(CG$33-CH$33),(CG$33-CG38-150-Sheep!$R$352                                            )&lt;=0),"Alt1-"   &amp;CG37,""),"")
&amp;IFERROR(IF(AND((CG$33-CG38-150-Sheep!$R$353                                           )&gt;(CG$33-CH$33),(CG$33-CG38-150-Sheep!$R$353                                            )&lt;=0),"Alt2-"   &amp;CG37,""),"")</f>
        <v/>
      </c>
      <c r="CH39" s="274" t="str">
        <f xml:space="preserve">                    IF(AND((CH$33                                  -Sheep!$N$249                               )&gt;(CH$33-CI$33),(CH$33                                  -Sheep!$N$249                                )&lt;=0),"Born","")
&amp;                   IF(AND((CH$33-Sheep!$R$351-Sheep!$N$249                                )&gt;(CH$33-CI$33),(CH$33-Sheep!$R$351-Sheep!$N$249                                )&lt;=0),"WeanStd","")
&amp;                   IF(AND((CH$33-Sheep!$R$352-Sheep!$N$249                                )&gt;(CH$33-CI$33),(CH$33-Sheep!$R$352-Sheep!$N$249                                )&lt;=0),"WeanAlt1","")
&amp;                   IF(AND((CH$33-Sheep!$R$353-Sheep!$N$249                                )&gt;(CH$33-CI$33),(CH$33-Sheep!$R$353-Sheep!$N$249                                )&lt;=0),"WeanAlt2","")
&amp;IFERROR(IF(AND((CH$33-CH38                                                                                     )&gt;(CH$33-CI$33),(CH$33-CH38                                                                                     )&lt;=0),"Join-"    &amp;CH37,""),"")
&amp;IFERROR(IF(AND((CH$33-CH38-INDEX(Sheep!$V$358:$V$365,CH37,1))&gt;(CH$33-CI$33),(CH$33-CH38-INDEX(Sheep!$V$358:$V$365,CH37,1))&lt;=0),"Scan-"  &amp;CH37,""),"")
&amp;IFERROR(IF(AND((CH$33-CH38-150                                                                            )&gt;(CH$33-CI$33),(CH$33-CH38-150                                                                             )&lt;=0),"Birth-" &amp;CH37,""),"")
&amp;IFERROR(IF(AND((CH$33-CH38-150-Sheep!$R$351                                           )&gt;(CH$33-CI$33),(CH$33-CH38-150-Sheep!$R$351                                            )&lt;=0),"Wean-"&amp;CH37,""),"")
&amp;IFERROR(IF(AND((CH$33-CH38-150-Sheep!$R$352                                           )&gt;(CH$33-CI$33),(CH$33-CH38-150-Sheep!$R$352                                            )&lt;=0),"Alt1-"   &amp;CH37,""),"")
&amp;IFERROR(IF(AND((CH$33-CH38-150-Sheep!$R$353                                           )&gt;(CH$33-CI$33),(CH$33-CH38-150-Sheep!$R$353                                            )&lt;=0),"Alt2-"   &amp;CH37,""),"")</f>
        <v/>
      </c>
      <c r="CI39" s="274" t="str">
        <f xml:space="preserve">                    IF(AND((CI$33                                  -Sheep!$N$249                               )&gt;(CI$33-CJ$33),(CI$33                                  -Sheep!$N$249                                )&lt;=0),"Born","")
&amp;                   IF(AND((CI$33-Sheep!$R$351-Sheep!$N$249                                )&gt;(CI$33-CJ$33),(CI$33-Sheep!$R$351-Sheep!$N$249                                )&lt;=0),"WeanStd","")
&amp;                   IF(AND((CI$33-Sheep!$R$352-Sheep!$N$249                                )&gt;(CI$33-CJ$33),(CI$33-Sheep!$R$352-Sheep!$N$249                                )&lt;=0),"WeanAlt1","")
&amp;                   IF(AND((CI$33-Sheep!$R$353-Sheep!$N$249                                )&gt;(CI$33-CJ$33),(CI$33-Sheep!$R$353-Sheep!$N$249                                )&lt;=0),"WeanAlt2","")
&amp;IFERROR(IF(AND((CI$33-CI38                                                                                     )&gt;(CI$33-CJ$33),(CI$33-CI38                                                                                     )&lt;=0),"Join-"    &amp;CI37,""),"")
&amp;IFERROR(IF(AND((CI$33-CI38-INDEX(Sheep!$V$358:$V$365,CI37,1))&gt;(CI$33-CJ$33),(CI$33-CI38-INDEX(Sheep!$V$358:$V$365,CI37,1))&lt;=0),"Scan-"  &amp;CI37,""),"")
&amp;IFERROR(IF(AND((CI$33-CI38-150                                                                            )&gt;(CI$33-CJ$33),(CI$33-CI38-150                                                                             )&lt;=0),"Birth-" &amp;CI37,""),"")
&amp;IFERROR(IF(AND((CI$33-CI38-150-Sheep!$R$351                                           )&gt;(CI$33-CJ$33),(CI$33-CI38-150-Sheep!$R$351                                            )&lt;=0),"Wean-"&amp;CI37,""),"")
&amp;IFERROR(IF(AND((CI$33-CI38-150-Sheep!$R$352                                           )&gt;(CI$33-CJ$33),(CI$33-CI38-150-Sheep!$R$352                                            )&lt;=0),"Alt1-"   &amp;CI37,""),"")
&amp;IFERROR(IF(AND((CI$33-CI38-150-Sheep!$R$353                                           )&gt;(CI$33-CJ$33),(CI$33-CI38-150-Sheep!$R$353                                            )&lt;=0),"Alt2-"   &amp;CI37,""),"")</f>
        <v/>
      </c>
      <c r="CJ39" s="274" t="str">
        <f xml:space="preserve">                    IF(AND((CJ$33                                  -Sheep!$N$249                               )&gt;(CJ$33-CK$33),(CJ$33                                  -Sheep!$N$249                                )&lt;=0),"Born","")
&amp;                   IF(AND((CJ$33-Sheep!$R$351-Sheep!$N$249                                )&gt;(CJ$33-CK$33),(CJ$33-Sheep!$R$351-Sheep!$N$249                                )&lt;=0),"WeanStd","")
&amp;                   IF(AND((CJ$33-Sheep!$R$352-Sheep!$N$249                                )&gt;(CJ$33-CK$33),(CJ$33-Sheep!$R$352-Sheep!$N$249                                )&lt;=0),"WeanAlt1","")
&amp;                   IF(AND((CJ$33-Sheep!$R$353-Sheep!$N$249                                )&gt;(CJ$33-CK$33),(CJ$33-Sheep!$R$353-Sheep!$N$249                                )&lt;=0),"WeanAlt2","")
&amp;IFERROR(IF(AND((CJ$33-CJ38                                                                                     )&gt;(CJ$33-CK$33),(CJ$33-CJ38                                                                                     )&lt;=0),"Join-"    &amp;CJ37,""),"")
&amp;IFERROR(IF(AND((CJ$33-CJ38-INDEX(Sheep!$V$358:$V$365,CJ37,1))&gt;(CJ$33-CK$33),(CJ$33-CJ38-INDEX(Sheep!$V$358:$V$365,CJ37,1))&lt;=0),"Scan-"  &amp;CJ37,""),"")
&amp;IFERROR(IF(AND((CJ$33-CJ38-150                                                                            )&gt;(CJ$33-CK$33),(CJ$33-CJ38-150                                                                             )&lt;=0),"Birth-" &amp;CJ37,""),"")
&amp;IFERROR(IF(AND((CJ$33-CJ38-150-Sheep!$R$351                                           )&gt;(CJ$33-CK$33),(CJ$33-CJ38-150-Sheep!$R$351                                            )&lt;=0),"Wean-"&amp;CJ37,""),"")
&amp;IFERROR(IF(AND((CJ$33-CJ38-150-Sheep!$R$352                                           )&gt;(CJ$33-CK$33),(CJ$33-CJ38-150-Sheep!$R$352                                            )&lt;=0),"Alt1-"   &amp;CJ37,""),"")
&amp;IFERROR(IF(AND((CJ$33-CJ38-150-Sheep!$R$353                                           )&gt;(CJ$33-CK$33),(CJ$33-CJ38-150-Sheep!$R$353                                            )&lt;=0),"Alt2-"   &amp;CJ37,""),"")</f>
        <v/>
      </c>
      <c r="CK39" s="274" t="str">
        <f xml:space="preserve">                    IF(AND((CK$33                                  -Sheep!$N$249                               )&gt;(CK$33-CL$33),(CK$33                                  -Sheep!$N$249                                )&lt;=0),"Born","")
&amp;                   IF(AND((CK$33-Sheep!$R$351-Sheep!$N$249                                )&gt;(CK$33-CL$33),(CK$33-Sheep!$R$351-Sheep!$N$249                                )&lt;=0),"WeanStd","")
&amp;                   IF(AND((CK$33-Sheep!$R$352-Sheep!$N$249                                )&gt;(CK$33-CL$33),(CK$33-Sheep!$R$352-Sheep!$N$249                                )&lt;=0),"WeanAlt1","")
&amp;                   IF(AND((CK$33-Sheep!$R$353-Sheep!$N$249                                )&gt;(CK$33-CL$33),(CK$33-Sheep!$R$353-Sheep!$N$249                                )&lt;=0),"WeanAlt2","")
&amp;IFERROR(IF(AND((CK$33-CK38                                                                                     )&gt;(CK$33-CL$33),(CK$33-CK38                                                                                     )&lt;=0),"Join-"    &amp;CK37,""),"")
&amp;IFERROR(IF(AND((CK$33-CK38-INDEX(Sheep!$V$358:$V$365,CK37,1))&gt;(CK$33-CL$33),(CK$33-CK38-INDEX(Sheep!$V$358:$V$365,CK37,1))&lt;=0),"Scan-"  &amp;CK37,""),"")
&amp;IFERROR(IF(AND((CK$33-CK38-150                                                                            )&gt;(CK$33-CL$33),(CK$33-CK38-150                                                                             )&lt;=0),"Birth-" &amp;CK37,""),"")
&amp;IFERROR(IF(AND((CK$33-CK38-150-Sheep!$R$351                                           )&gt;(CK$33-CL$33),(CK$33-CK38-150-Sheep!$R$351                                            )&lt;=0),"Wean-"&amp;CK37,""),"")
&amp;IFERROR(IF(AND((CK$33-CK38-150-Sheep!$R$352                                           )&gt;(CK$33-CL$33),(CK$33-CK38-150-Sheep!$R$352                                            )&lt;=0),"Alt1-"   &amp;CK37,""),"")
&amp;IFERROR(IF(AND((CK$33-CK38-150-Sheep!$R$353                                           )&gt;(CK$33-CL$33),(CK$33-CK38-150-Sheep!$R$353                                            )&lt;=0),"Alt2-"   &amp;CK37,""),"")</f>
        <v>Birth-1</v>
      </c>
      <c r="CL39" s="274" t="str">
        <f xml:space="preserve">                    IF(AND((CL$33                                  -Sheep!$N$249                               )&gt;(CL$33-CM$33),(CL$33                                  -Sheep!$N$249                                )&lt;=0),"Born","")
&amp;                   IF(AND((CL$33-Sheep!$R$351-Sheep!$N$249                                )&gt;(CL$33-CM$33),(CL$33-Sheep!$R$351-Sheep!$N$249                                )&lt;=0),"WeanStd","")
&amp;                   IF(AND((CL$33-Sheep!$R$352-Sheep!$N$249                                )&gt;(CL$33-CM$33),(CL$33-Sheep!$R$352-Sheep!$N$249                                )&lt;=0),"WeanAlt1","")
&amp;                   IF(AND((CL$33-Sheep!$R$353-Sheep!$N$249                                )&gt;(CL$33-CM$33),(CL$33-Sheep!$R$353-Sheep!$N$249                                )&lt;=0),"WeanAlt2","")
&amp;IFERROR(IF(AND((CL$33-CL38                                                                                     )&gt;(CL$33-CM$33),(CL$33-CL38                                                                                     )&lt;=0),"Join-"    &amp;CL37,""),"")
&amp;IFERROR(IF(AND((CL$33-CL38-INDEX(Sheep!$V$358:$V$365,CL37,1))&gt;(CL$33-CM$33),(CL$33-CL38-INDEX(Sheep!$V$358:$V$365,CL37,1))&lt;=0),"Scan-"  &amp;CL37,""),"")
&amp;IFERROR(IF(AND((CL$33-CL38-150                                                                            )&gt;(CL$33-CM$33),(CL$33-CL38-150                                                                             )&lt;=0),"Birth-" &amp;CL37,""),"")
&amp;IFERROR(IF(AND((CL$33-CL38-150-Sheep!$R$351                                           )&gt;(CL$33-CM$33),(CL$33-CL38-150-Sheep!$R$351                                            )&lt;=0),"Wean-"&amp;CL37,""),"")
&amp;IFERROR(IF(AND((CL$33-CL38-150-Sheep!$R$352                                           )&gt;(CL$33-CM$33),(CL$33-CL38-150-Sheep!$R$352                                            )&lt;=0),"Alt1-"   &amp;CL37,""),"")
&amp;IFERROR(IF(AND((CL$33-CL38-150-Sheep!$R$353                                           )&gt;(CL$33-CM$33),(CL$33-CL38-150-Sheep!$R$353                                            )&lt;=0),"Alt2-"   &amp;CL37,""),"")</f>
        <v/>
      </c>
      <c r="CM39" s="274" t="str">
        <f xml:space="preserve">                    IF(AND((CM$33                                  -Sheep!$N$249                               )&gt;(CM$33-CN$33),(CM$33                                  -Sheep!$N$249                                )&lt;=0),"Born","")
&amp;                   IF(AND((CM$33-Sheep!$R$351-Sheep!$N$249                                )&gt;(CM$33-CN$33),(CM$33-Sheep!$R$351-Sheep!$N$249                                )&lt;=0),"WeanStd","")
&amp;                   IF(AND((CM$33-Sheep!$R$352-Sheep!$N$249                                )&gt;(CM$33-CN$33),(CM$33-Sheep!$R$352-Sheep!$N$249                                )&lt;=0),"WeanAlt1","")
&amp;                   IF(AND((CM$33-Sheep!$R$353-Sheep!$N$249                                )&gt;(CM$33-CN$33),(CM$33-Sheep!$R$353-Sheep!$N$249                                )&lt;=0),"WeanAlt2","")
&amp;IFERROR(IF(AND((CM$33-CM38                                                                                     )&gt;(CM$33-CN$33),(CM$33-CM38                                                                                     )&lt;=0),"Join-"    &amp;CM37,""),"")
&amp;IFERROR(IF(AND((CM$33-CM38-INDEX(Sheep!$V$358:$V$365,CM37,1))&gt;(CM$33-CN$33),(CM$33-CM38-INDEX(Sheep!$V$358:$V$365,CM37,1))&lt;=0),"Scan-"  &amp;CM37,""),"")
&amp;IFERROR(IF(AND((CM$33-CM38-150                                                                            )&gt;(CM$33-CN$33),(CM$33-CM38-150                                                                             )&lt;=0),"Birth-" &amp;CM37,""),"")
&amp;IFERROR(IF(AND((CM$33-CM38-150-Sheep!$R$351                                           )&gt;(CM$33-CN$33),(CM$33-CM38-150-Sheep!$R$351                                            )&lt;=0),"Wean-"&amp;CM37,""),"")
&amp;IFERROR(IF(AND((CM$33-CM38-150-Sheep!$R$352                                           )&gt;(CM$33-CN$33),(CM$33-CM38-150-Sheep!$R$352                                            )&lt;=0),"Alt1-"   &amp;CM37,""),"")
&amp;IFERROR(IF(AND((CM$33-CM38-150-Sheep!$R$353                                           )&gt;(CM$33-CN$33),(CM$33-CM38-150-Sheep!$R$353                                            )&lt;=0),"Alt2-"   &amp;CM37,""),"")</f>
        <v/>
      </c>
      <c r="CN39" s="274" t="str">
        <f xml:space="preserve">                    IF(AND((CN$33                                  -Sheep!$N$249                               )&gt;(CN$33-CO$33),(CN$33                                  -Sheep!$N$249                                )&lt;=0),"Born","")
&amp;                   IF(AND((CN$33-Sheep!$R$351-Sheep!$N$249                                )&gt;(CN$33-CO$33),(CN$33-Sheep!$R$351-Sheep!$N$249                                )&lt;=0),"WeanStd","")
&amp;                   IF(AND((CN$33-Sheep!$R$352-Sheep!$N$249                                )&gt;(CN$33-CO$33),(CN$33-Sheep!$R$352-Sheep!$N$249                                )&lt;=0),"WeanAlt1","")
&amp;                   IF(AND((CN$33-Sheep!$R$353-Sheep!$N$249                                )&gt;(CN$33-CO$33),(CN$33-Sheep!$R$353-Sheep!$N$249                                )&lt;=0),"WeanAlt2","")
&amp;IFERROR(IF(AND((CN$33-CN38                                                                                     )&gt;(CN$33-CO$33),(CN$33-CN38                                                                                     )&lt;=0),"Join-"    &amp;CN37,""),"")
&amp;IFERROR(IF(AND((CN$33-CN38-INDEX(Sheep!$V$358:$V$365,CN37,1))&gt;(CN$33-CO$33),(CN$33-CN38-INDEX(Sheep!$V$358:$V$365,CN37,1))&lt;=0),"Scan-"  &amp;CN37,""),"")
&amp;IFERROR(IF(AND((CN$33-CN38-150                                                                            )&gt;(CN$33-CO$33),(CN$33-CN38-150                                                                             )&lt;=0),"Birth-" &amp;CN37,""),"")
&amp;IFERROR(IF(AND((CN$33-CN38-150-Sheep!$R$351                                           )&gt;(CN$33-CO$33),(CN$33-CN38-150-Sheep!$R$351                                            )&lt;=0),"Wean-"&amp;CN37,""),"")
&amp;IFERROR(IF(AND((CN$33-CN38-150-Sheep!$R$352                                           )&gt;(CN$33-CO$33),(CN$33-CN38-150-Sheep!$R$352                                            )&lt;=0),"Alt1-"   &amp;CN37,""),"")
&amp;IFERROR(IF(AND((CN$33-CN38-150-Sheep!$R$353                                           )&gt;(CN$33-CO$33),(CN$33-CN38-150-Sheep!$R$353                                            )&lt;=0),"Alt2-"   &amp;CN37,""),"")</f>
        <v/>
      </c>
      <c r="CO39" s="274" t="str">
        <f xml:space="preserve">                    IF(AND((CO$33                                  -Sheep!$N$249                               )&gt;(CO$33-CP$33),(CO$33                                  -Sheep!$N$249                                )&lt;=0),"Born","")
&amp;                   IF(AND((CO$33-Sheep!$R$351-Sheep!$N$249                                )&gt;(CO$33-CP$33),(CO$33-Sheep!$R$351-Sheep!$N$249                                )&lt;=0),"WeanStd","")
&amp;                   IF(AND((CO$33-Sheep!$R$352-Sheep!$N$249                                )&gt;(CO$33-CP$33),(CO$33-Sheep!$R$352-Sheep!$N$249                                )&lt;=0),"WeanAlt1","")
&amp;                   IF(AND((CO$33-Sheep!$R$353-Sheep!$N$249                                )&gt;(CO$33-CP$33),(CO$33-Sheep!$R$353-Sheep!$N$249                                )&lt;=0),"WeanAlt2","")
&amp;IFERROR(IF(AND((CO$33-CO38                                                                                     )&gt;(CO$33-CP$33),(CO$33-CO38                                                                                     )&lt;=0),"Join-"    &amp;CO37,""),"")
&amp;IFERROR(IF(AND((CO$33-CO38-INDEX(Sheep!$V$358:$V$365,CO37,1))&gt;(CO$33-CP$33),(CO$33-CO38-INDEX(Sheep!$V$358:$V$365,CO37,1))&lt;=0),"Scan-"  &amp;CO37,""),"")
&amp;IFERROR(IF(AND((CO$33-CO38-150                                                                            )&gt;(CO$33-CP$33),(CO$33-CO38-150                                                                             )&lt;=0),"Birth-" &amp;CO37,""),"")
&amp;IFERROR(IF(AND((CO$33-CO38-150-Sheep!$R$351                                           )&gt;(CO$33-CP$33),(CO$33-CO38-150-Sheep!$R$351                                            )&lt;=0),"Wean-"&amp;CO37,""),"")
&amp;IFERROR(IF(AND((CO$33-CO38-150-Sheep!$R$352                                           )&gt;(CO$33-CP$33),(CO$33-CO38-150-Sheep!$R$352                                            )&lt;=0),"Alt1-"   &amp;CO37,""),"")
&amp;IFERROR(IF(AND((CO$33-CO38-150-Sheep!$R$353                                           )&gt;(CO$33-CP$33),(CO$33-CO38-150-Sheep!$R$353                                            )&lt;=0),"Alt2-"   &amp;CO37,""),"")</f>
        <v/>
      </c>
      <c r="CP39" s="274" t="str">
        <f xml:space="preserve">                    IF(AND((CP$33                                  -Sheep!$N$249                               )&gt;(CP$33-CQ$33),(CP$33                                  -Sheep!$N$249                                )&lt;=0),"Born","")
&amp;                   IF(AND((CP$33-Sheep!$R$351-Sheep!$N$249                                )&gt;(CP$33-CQ$33),(CP$33-Sheep!$R$351-Sheep!$N$249                                )&lt;=0),"WeanStd","")
&amp;                   IF(AND((CP$33-Sheep!$R$352-Sheep!$N$249                                )&gt;(CP$33-CQ$33),(CP$33-Sheep!$R$352-Sheep!$N$249                                )&lt;=0),"WeanAlt1","")
&amp;                   IF(AND((CP$33-Sheep!$R$353-Sheep!$N$249                                )&gt;(CP$33-CQ$33),(CP$33-Sheep!$R$353-Sheep!$N$249                                )&lt;=0),"WeanAlt2","")
&amp;IFERROR(IF(AND((CP$33-CP38                                                                                     )&gt;(CP$33-CQ$33),(CP$33-CP38                                                                                     )&lt;=0),"Join-"    &amp;CP37,""),"")
&amp;IFERROR(IF(AND((CP$33-CP38-INDEX(Sheep!$V$358:$V$365,CP37,1))&gt;(CP$33-CQ$33),(CP$33-CP38-INDEX(Sheep!$V$358:$V$365,CP37,1))&lt;=0),"Scan-"  &amp;CP37,""),"")
&amp;IFERROR(IF(AND((CP$33-CP38-150                                                                            )&gt;(CP$33-CQ$33),(CP$33-CP38-150                                                                             )&lt;=0),"Birth-" &amp;CP37,""),"")
&amp;IFERROR(IF(AND((CP$33-CP38-150-Sheep!$R$351                                           )&gt;(CP$33-CQ$33),(CP$33-CP38-150-Sheep!$R$351                                            )&lt;=0),"Wean-"&amp;CP37,""),"")
&amp;IFERROR(IF(AND((CP$33-CP38-150-Sheep!$R$352                                           )&gt;(CP$33-CQ$33),(CP$33-CP38-150-Sheep!$R$352                                            )&lt;=0),"Alt1-"   &amp;CP37,""),"")
&amp;IFERROR(IF(AND((CP$33-CP38-150-Sheep!$R$353                                           )&gt;(CP$33-CQ$33),(CP$33-CP38-150-Sheep!$R$353                                            )&lt;=0),"Alt2-"   &amp;CP37,""),"")</f>
        <v/>
      </c>
      <c r="CQ39" s="274" t="str">
        <f xml:space="preserve">                    IF(AND((CQ$33                                  -Sheep!$N$249                               )&gt;(CQ$33-CR$33),(CQ$33                                  -Sheep!$N$249                                )&lt;=0),"Born","")
&amp;                   IF(AND((CQ$33-Sheep!$R$351-Sheep!$N$249                                )&gt;(CQ$33-CR$33),(CQ$33-Sheep!$R$351-Sheep!$N$249                                )&lt;=0),"WeanStd","")
&amp;                   IF(AND((CQ$33-Sheep!$R$352-Sheep!$N$249                                )&gt;(CQ$33-CR$33),(CQ$33-Sheep!$R$352-Sheep!$N$249                                )&lt;=0),"WeanAlt1","")
&amp;                   IF(AND((CQ$33-Sheep!$R$353-Sheep!$N$249                                )&gt;(CQ$33-CR$33),(CQ$33-Sheep!$R$353-Sheep!$N$249                                )&lt;=0),"WeanAlt2","")
&amp;IFERROR(IF(AND((CQ$33-CQ38                                                                                     )&gt;(CQ$33-CR$33),(CQ$33-CQ38                                                                                     )&lt;=0),"Join-"    &amp;CQ37,""),"")
&amp;IFERROR(IF(AND((CQ$33-CQ38-INDEX(Sheep!$V$358:$V$365,CQ37,1))&gt;(CQ$33-CR$33),(CQ$33-CQ38-INDEX(Sheep!$V$358:$V$365,CQ37,1))&lt;=0),"Scan-"  &amp;CQ37,""),"")
&amp;IFERROR(IF(AND((CQ$33-CQ38-150                                                                            )&gt;(CQ$33-CR$33),(CQ$33-CQ38-150                                                                             )&lt;=0),"Birth-" &amp;CQ37,""),"")
&amp;IFERROR(IF(AND((CQ$33-CQ38-150-Sheep!$R$351                                           )&gt;(CQ$33-CR$33),(CQ$33-CQ38-150-Sheep!$R$351                                            )&lt;=0),"Wean-"&amp;CQ37,""),"")
&amp;IFERROR(IF(AND((CQ$33-CQ38-150-Sheep!$R$352                                           )&gt;(CQ$33-CR$33),(CQ$33-CQ38-150-Sheep!$R$352                                            )&lt;=0),"Alt1-"   &amp;CQ37,""),"")
&amp;IFERROR(IF(AND((CQ$33-CQ38-150-Sheep!$R$353                                           )&gt;(CQ$33-CR$33),(CQ$33-CQ38-150-Sheep!$R$353                                            )&lt;=0),"Alt2-"   &amp;CQ37,""),"")</f>
        <v/>
      </c>
      <c r="CR39" s="274" t="str">
        <f xml:space="preserve">                    IF(AND((CR$33                                  -Sheep!$N$249                               )&gt;(CR$33-CS$33),(CR$33                                  -Sheep!$N$249                                )&lt;=0),"Born","")
&amp;                   IF(AND((CR$33-Sheep!$R$351-Sheep!$N$249                                )&gt;(CR$33-CS$33),(CR$33-Sheep!$R$351-Sheep!$N$249                                )&lt;=0),"WeanStd","")
&amp;                   IF(AND((CR$33-Sheep!$R$352-Sheep!$N$249                                )&gt;(CR$33-CS$33),(CR$33-Sheep!$R$352-Sheep!$N$249                                )&lt;=0),"WeanAlt1","")
&amp;                   IF(AND((CR$33-Sheep!$R$353-Sheep!$N$249                                )&gt;(CR$33-CS$33),(CR$33-Sheep!$R$353-Sheep!$N$249                                )&lt;=0),"WeanAlt2","")
&amp;IFERROR(IF(AND((CR$33-CR38                                                                                     )&gt;(CR$33-CS$33),(CR$33-CR38                                                                                     )&lt;=0),"Join-"    &amp;CR37,""),"")
&amp;IFERROR(IF(AND((CR$33-CR38-INDEX(Sheep!$V$358:$V$365,CR37,1))&gt;(CR$33-CS$33),(CR$33-CR38-INDEX(Sheep!$V$358:$V$365,CR37,1))&lt;=0),"Scan-"  &amp;CR37,""),"")
&amp;IFERROR(IF(AND((CR$33-CR38-150                                                                            )&gt;(CR$33-CS$33),(CR$33-CR38-150                                                                             )&lt;=0),"Birth-" &amp;CR37,""),"")
&amp;IFERROR(IF(AND((CR$33-CR38-150-Sheep!$R$351                                           )&gt;(CR$33-CS$33),(CR$33-CR38-150-Sheep!$R$351                                            )&lt;=0),"Wean-"&amp;CR37,""),"")
&amp;IFERROR(IF(AND((CR$33-CR38-150-Sheep!$R$352                                           )&gt;(CR$33-CS$33),(CR$33-CR38-150-Sheep!$R$352                                            )&lt;=0),"Alt1-"   &amp;CR37,""),"")
&amp;IFERROR(IF(AND((CR$33-CR38-150-Sheep!$R$353                                           )&gt;(CR$33-CS$33),(CR$33-CR38-150-Sheep!$R$353                                            )&lt;=0),"Alt2-"   &amp;CR37,""),"")</f>
        <v/>
      </c>
      <c r="CS39" s="274" t="str">
        <f xml:space="preserve">                    IF(AND((CS$33                                  -Sheep!$N$249                               )&gt;(CS$33-CT$33),(CS$33                                  -Sheep!$N$249                                )&lt;=0),"Born","")
&amp;                   IF(AND((CS$33-Sheep!$R$351-Sheep!$N$249                                )&gt;(CS$33-CT$33),(CS$33-Sheep!$R$351-Sheep!$N$249                                )&lt;=0),"WeanStd","")
&amp;                   IF(AND((CS$33-Sheep!$R$352-Sheep!$N$249                                )&gt;(CS$33-CT$33),(CS$33-Sheep!$R$352-Sheep!$N$249                                )&lt;=0),"WeanAlt1","")
&amp;                   IF(AND((CS$33-Sheep!$R$353-Sheep!$N$249                                )&gt;(CS$33-CT$33),(CS$33-Sheep!$R$353-Sheep!$N$249                                )&lt;=0),"WeanAlt2","")
&amp;IFERROR(IF(AND((CS$33-CS38                                                                                     )&gt;(CS$33-CT$33),(CS$33-CS38                                                                                     )&lt;=0),"Join-"    &amp;CS37,""),"")
&amp;IFERROR(IF(AND((CS$33-CS38-INDEX(Sheep!$V$358:$V$365,CS37,1))&gt;(CS$33-CT$33),(CS$33-CS38-INDEX(Sheep!$V$358:$V$365,CS37,1))&lt;=0),"Scan-"  &amp;CS37,""),"")
&amp;IFERROR(IF(AND((CS$33-CS38-150                                                                            )&gt;(CS$33-CT$33),(CS$33-CS38-150                                                                             )&lt;=0),"Birth-" &amp;CS37,""),"")
&amp;IFERROR(IF(AND((CS$33-CS38-150-Sheep!$R$351                                           )&gt;(CS$33-CT$33),(CS$33-CS38-150-Sheep!$R$351                                            )&lt;=0),"Wean-"&amp;CS37,""),"")
&amp;IFERROR(IF(AND((CS$33-CS38-150-Sheep!$R$352                                           )&gt;(CS$33-CT$33),(CS$33-CS38-150-Sheep!$R$352                                            )&lt;=0),"Alt1-"   &amp;CS37,""),"")
&amp;IFERROR(IF(AND((CS$33-CS38-150-Sheep!$R$353                                           )&gt;(CS$33-CT$33),(CS$33-CS38-150-Sheep!$R$353                                            )&lt;=0),"Alt2-"   &amp;CS37,""),"")</f>
        <v/>
      </c>
      <c r="CT39" s="274" t="str">
        <f xml:space="preserve">                    IF(AND((CT$33                                  -Sheep!$N$249                               )&gt;(CT$33-CU$33),(CT$33                                  -Sheep!$N$249                                )&lt;=0),"Born","")
&amp;                   IF(AND((CT$33-Sheep!$R$351-Sheep!$N$249                                )&gt;(CT$33-CU$33),(CT$33-Sheep!$R$351-Sheep!$N$249                                )&lt;=0),"WeanStd","")
&amp;                   IF(AND((CT$33-Sheep!$R$352-Sheep!$N$249                                )&gt;(CT$33-CU$33),(CT$33-Sheep!$R$352-Sheep!$N$249                                )&lt;=0),"WeanAlt1","")
&amp;                   IF(AND((CT$33-Sheep!$R$353-Sheep!$N$249                                )&gt;(CT$33-CU$33),(CT$33-Sheep!$R$353-Sheep!$N$249                                )&lt;=0),"WeanAlt2","")
&amp;IFERROR(IF(AND((CT$33-CT38                                                                                     )&gt;(CT$33-CU$33),(CT$33-CT38                                                                                     )&lt;=0),"Join-"    &amp;CT37,""),"")
&amp;IFERROR(IF(AND((CT$33-CT38-INDEX(Sheep!$V$358:$V$365,CT37,1))&gt;(CT$33-CU$33),(CT$33-CT38-INDEX(Sheep!$V$358:$V$365,CT37,1))&lt;=0),"Scan-"  &amp;CT37,""),"")
&amp;IFERROR(IF(AND((CT$33-CT38-150                                                                            )&gt;(CT$33-CU$33),(CT$33-CT38-150                                                                             )&lt;=0),"Birth-" &amp;CT37,""),"")
&amp;IFERROR(IF(AND((CT$33-CT38-150-Sheep!$R$351                                           )&gt;(CT$33-CU$33),(CT$33-CT38-150-Sheep!$R$351                                            )&lt;=0),"Wean-"&amp;CT37,""),"")
&amp;IFERROR(IF(AND((CT$33-CT38-150-Sheep!$R$352                                           )&gt;(CT$33-CU$33),(CT$33-CT38-150-Sheep!$R$352                                            )&lt;=0),"Alt1-"   &amp;CT37,""),"")
&amp;IFERROR(IF(AND((CT$33-CT38-150-Sheep!$R$353                                           )&gt;(CT$33-CU$33),(CT$33-CT38-150-Sheep!$R$353                                            )&lt;=0),"Alt2-"   &amp;CT37,""),"")</f>
        <v/>
      </c>
      <c r="CU39" s="274" t="str">
        <f xml:space="preserve">                    IF(AND((CU$33                                  -Sheep!$N$249                               )&gt;(CU$33-CV$33),(CU$33                                  -Sheep!$N$249                                )&lt;=0),"Born","")
&amp;                   IF(AND((CU$33-Sheep!$R$351-Sheep!$N$249                                )&gt;(CU$33-CV$33),(CU$33-Sheep!$R$351-Sheep!$N$249                                )&lt;=0),"WeanStd","")
&amp;                   IF(AND((CU$33-Sheep!$R$352-Sheep!$N$249                                )&gt;(CU$33-CV$33),(CU$33-Sheep!$R$352-Sheep!$N$249                                )&lt;=0),"WeanAlt1","")
&amp;                   IF(AND((CU$33-Sheep!$R$353-Sheep!$N$249                                )&gt;(CU$33-CV$33),(CU$33-Sheep!$R$353-Sheep!$N$249                                )&lt;=0),"WeanAlt2","")
&amp;IFERROR(IF(AND((CU$33-CU38                                                                                     )&gt;(CU$33-CV$33),(CU$33-CU38                                                                                     )&lt;=0),"Join-"    &amp;CU37,""),"")
&amp;IFERROR(IF(AND((CU$33-CU38-INDEX(Sheep!$V$358:$V$365,CU37,1))&gt;(CU$33-CV$33),(CU$33-CU38-INDEX(Sheep!$V$358:$V$365,CU37,1))&lt;=0),"Scan-"  &amp;CU37,""),"")
&amp;IFERROR(IF(AND((CU$33-CU38-150                                                                            )&gt;(CU$33-CV$33),(CU$33-CU38-150                                                                             )&lt;=0),"Birth-" &amp;CU37,""),"")
&amp;IFERROR(IF(AND((CU$33-CU38-150-Sheep!$R$351                                           )&gt;(CU$33-CV$33),(CU$33-CU38-150-Sheep!$R$351                                            )&lt;=0),"Wean-"&amp;CU37,""),"")
&amp;IFERROR(IF(AND((CU$33-CU38-150-Sheep!$R$352                                           )&gt;(CU$33-CV$33),(CU$33-CU38-150-Sheep!$R$352                                            )&lt;=0),"Alt1-"   &amp;CU37,""),"")
&amp;IFERROR(IF(AND((CU$33-CU38-150-Sheep!$R$353                                           )&gt;(CU$33-CV$33),(CU$33-CU38-150-Sheep!$R$353                                            )&lt;=0),"Alt2-"   &amp;CU37,""),"")</f>
        <v/>
      </c>
      <c r="CV39" s="274" t="str">
        <f xml:space="preserve">                    IF(AND((CV$33                                  -Sheep!$N$249                               )&gt;(CV$33-CW$33),(CV$33                                  -Sheep!$N$249                                )&lt;=0),"Born","")
&amp;                   IF(AND((CV$33-Sheep!$R$351-Sheep!$N$249                                )&gt;(CV$33-CW$33),(CV$33-Sheep!$R$351-Sheep!$N$249                                )&lt;=0),"WeanStd","")
&amp;                   IF(AND((CV$33-Sheep!$R$352-Sheep!$N$249                                )&gt;(CV$33-CW$33),(CV$33-Sheep!$R$352-Sheep!$N$249                                )&lt;=0),"WeanAlt1","")
&amp;                   IF(AND((CV$33-Sheep!$R$353-Sheep!$N$249                                )&gt;(CV$33-CW$33),(CV$33-Sheep!$R$353-Sheep!$N$249                                )&lt;=0),"WeanAlt2","")
&amp;IFERROR(IF(AND((CV$33-CV38                                                                                     )&gt;(CV$33-CW$33),(CV$33-CV38                                                                                     )&lt;=0),"Join-"    &amp;CV37,""),"")
&amp;IFERROR(IF(AND((CV$33-CV38-INDEX(Sheep!$V$358:$V$365,CV37,1))&gt;(CV$33-CW$33),(CV$33-CV38-INDEX(Sheep!$V$358:$V$365,CV37,1))&lt;=0),"Scan-"  &amp;CV37,""),"")
&amp;IFERROR(IF(AND((CV$33-CV38-150                                                                            )&gt;(CV$33-CW$33),(CV$33-CV38-150                                                                             )&lt;=0),"Birth-" &amp;CV37,""),"")
&amp;IFERROR(IF(AND((CV$33-CV38-150-Sheep!$R$351                                           )&gt;(CV$33-CW$33),(CV$33-CV38-150-Sheep!$R$351                                            )&lt;=0),"Wean-"&amp;CV37,""),"")
&amp;IFERROR(IF(AND((CV$33-CV38-150-Sheep!$R$352                                           )&gt;(CV$33-CW$33),(CV$33-CV38-150-Sheep!$R$352                                            )&lt;=0),"Alt1-"   &amp;CV37,""),"")
&amp;IFERROR(IF(AND((CV$33-CV38-150-Sheep!$R$353                                           )&gt;(CV$33-CW$33),(CV$33-CV38-150-Sheep!$R$353                                            )&lt;=0),"Alt2-"   &amp;CV37,""),"")</f>
        <v/>
      </c>
      <c r="CW39" s="274" t="str">
        <f xml:space="preserve">                    IF(AND((CW$33                                  -Sheep!$N$249                               )&gt;(CW$33-CX$33),(CW$33                                  -Sheep!$N$249                                )&lt;=0),"Born","")
&amp;                   IF(AND((CW$33-Sheep!$R$351-Sheep!$N$249                                )&gt;(CW$33-CX$33),(CW$33-Sheep!$R$351-Sheep!$N$249                                )&lt;=0),"WeanStd","")
&amp;                   IF(AND((CW$33-Sheep!$R$352-Sheep!$N$249                                )&gt;(CW$33-CX$33),(CW$33-Sheep!$R$352-Sheep!$N$249                                )&lt;=0),"WeanAlt1","")
&amp;                   IF(AND((CW$33-Sheep!$R$353-Sheep!$N$249                                )&gt;(CW$33-CX$33),(CW$33-Sheep!$R$353-Sheep!$N$249                                )&lt;=0),"WeanAlt2","")
&amp;IFERROR(IF(AND((CW$33-CW38                                                                                     )&gt;(CW$33-CX$33),(CW$33-CW38                                                                                     )&lt;=0),"Join-"    &amp;CW37,""),"")
&amp;IFERROR(IF(AND((CW$33-CW38-INDEX(Sheep!$V$358:$V$365,CW37,1))&gt;(CW$33-CX$33),(CW$33-CW38-INDEX(Sheep!$V$358:$V$365,CW37,1))&lt;=0),"Scan-"  &amp;CW37,""),"")
&amp;IFERROR(IF(AND((CW$33-CW38-150                                                                            )&gt;(CW$33-CX$33),(CW$33-CW38-150                                                                             )&lt;=0),"Birth-" &amp;CW37,""),"")
&amp;IFERROR(IF(AND((CW$33-CW38-150-Sheep!$R$351                                           )&gt;(CW$33-CX$33),(CW$33-CW38-150-Sheep!$R$351                                            )&lt;=0),"Wean-"&amp;CW37,""),"")
&amp;IFERROR(IF(AND((CW$33-CW38-150-Sheep!$R$352                                           )&gt;(CW$33-CX$33),(CW$33-CW38-150-Sheep!$R$352                                            )&lt;=0),"Alt1-"   &amp;CW37,""),"")
&amp;IFERROR(IF(AND((CW$33-CW38-150-Sheep!$R$353                                           )&gt;(CW$33-CX$33),(CW$33-CW38-150-Sheep!$R$353                                            )&lt;=0),"Alt2-"   &amp;CW37,""),"")</f>
        <v>Wean-1</v>
      </c>
      <c r="CX39" s="274" t="str">
        <f xml:space="preserve">                    IF(AND((CX$33                                  -Sheep!$N$249                               )&gt;(CX$33-CY$33),(CX$33                                  -Sheep!$N$249                                )&lt;=0),"Born","")
&amp;                   IF(AND((CX$33-Sheep!$R$351-Sheep!$N$249                                )&gt;(CX$33-CY$33),(CX$33-Sheep!$R$351-Sheep!$N$249                                )&lt;=0),"WeanStd","")
&amp;                   IF(AND((CX$33-Sheep!$R$352-Sheep!$N$249                                )&gt;(CX$33-CY$33),(CX$33-Sheep!$R$352-Sheep!$N$249                                )&lt;=0),"WeanAlt1","")
&amp;                   IF(AND((CX$33-Sheep!$R$353-Sheep!$N$249                                )&gt;(CX$33-CY$33),(CX$33-Sheep!$R$353-Sheep!$N$249                                )&lt;=0),"WeanAlt2","")
&amp;IFERROR(IF(AND((CX$33-CX38                                                                                     )&gt;(CX$33-CY$33),(CX$33-CX38                                                                                     )&lt;=0),"Join-"    &amp;CX37,""),"")
&amp;IFERROR(IF(AND((CX$33-CX38-INDEX(Sheep!$V$358:$V$365,CX37,1))&gt;(CX$33-CY$33),(CX$33-CX38-INDEX(Sheep!$V$358:$V$365,CX37,1))&lt;=0),"Scan-"  &amp;CX37,""),"")
&amp;IFERROR(IF(AND((CX$33-CX38-150                                                                            )&gt;(CX$33-CY$33),(CX$33-CX38-150                                                                             )&lt;=0),"Birth-" &amp;CX37,""),"")
&amp;IFERROR(IF(AND((CX$33-CX38-150-Sheep!$R$351                                           )&gt;(CX$33-CY$33),(CX$33-CX38-150-Sheep!$R$351                                            )&lt;=0),"Wean-"&amp;CX37,""),"")
&amp;IFERROR(IF(AND((CX$33-CX38-150-Sheep!$R$352                                           )&gt;(CX$33-CY$33),(CX$33-CX38-150-Sheep!$R$352                                            )&lt;=0),"Alt1-"   &amp;CX37,""),"")
&amp;IFERROR(IF(AND((CX$33-CX38-150-Sheep!$R$353                                           )&gt;(CX$33-CY$33),(CX$33-CX38-150-Sheep!$R$353                                            )&lt;=0),"Alt2-"   &amp;CX37,""),"")</f>
        <v/>
      </c>
      <c r="CY39" s="274" t="str">
        <f xml:space="preserve">                    IF(AND((CY$33                                  -Sheep!$N$249                               )&gt;(CY$33-CZ$33),(CY$33                                  -Sheep!$N$249                                )&lt;=0),"Born","")
&amp;                   IF(AND((CY$33-Sheep!$R$351-Sheep!$N$249                                )&gt;(CY$33-CZ$33),(CY$33-Sheep!$R$351-Sheep!$N$249                                )&lt;=0),"WeanStd","")
&amp;                   IF(AND((CY$33-Sheep!$R$352-Sheep!$N$249                                )&gt;(CY$33-CZ$33),(CY$33-Sheep!$R$352-Sheep!$N$249                                )&lt;=0),"WeanAlt1","")
&amp;                   IF(AND((CY$33-Sheep!$R$353-Sheep!$N$249                                )&gt;(CY$33-CZ$33),(CY$33-Sheep!$R$353-Sheep!$N$249                                )&lt;=0),"WeanAlt2","")
&amp;IFERROR(IF(AND((CY$33-CY38                                                                                     )&gt;(CY$33-CZ$33),(CY$33-CY38                                                                                     )&lt;=0),"Join-"    &amp;CY37,""),"")
&amp;IFERROR(IF(AND((CY$33-CY38-INDEX(Sheep!$V$358:$V$365,CY37,1))&gt;(CY$33-CZ$33),(CY$33-CY38-INDEX(Sheep!$V$358:$V$365,CY37,1))&lt;=0),"Scan-"  &amp;CY37,""),"")
&amp;IFERROR(IF(AND((CY$33-CY38-150                                                                            )&gt;(CY$33-CZ$33),(CY$33-CY38-150                                                                             )&lt;=0),"Birth-" &amp;CY37,""),"")
&amp;IFERROR(IF(AND((CY$33-CY38-150-Sheep!$R$351                                           )&gt;(CY$33-CZ$33),(CY$33-CY38-150-Sheep!$R$351                                            )&lt;=0),"Wean-"&amp;CY37,""),"")
&amp;IFERROR(IF(AND((CY$33-CY38-150-Sheep!$R$352                                           )&gt;(CY$33-CZ$33),(CY$33-CY38-150-Sheep!$R$352                                            )&lt;=0),"Alt1-"   &amp;CY37,""),"")
&amp;IFERROR(IF(AND((CY$33-CY38-150-Sheep!$R$353                                           )&gt;(CY$33-CZ$33),(CY$33-CY38-150-Sheep!$R$353                                            )&lt;=0),"Alt2-"   &amp;CY37,""),"")</f>
        <v/>
      </c>
      <c r="CZ39" s="274" t="str">
        <f xml:space="preserve">                    IF(AND((CZ$33                                  -Sheep!$N$249                               )&gt;(CZ$33-DA$33),(CZ$33                                  -Sheep!$N$249                                )&lt;=0),"Born","")
&amp;                   IF(AND((CZ$33-Sheep!$R$351-Sheep!$N$249                                )&gt;(CZ$33-DA$33),(CZ$33-Sheep!$R$351-Sheep!$N$249                                )&lt;=0),"WeanStd","")
&amp;                   IF(AND((CZ$33-Sheep!$R$352-Sheep!$N$249                                )&gt;(CZ$33-DA$33),(CZ$33-Sheep!$R$352-Sheep!$N$249                                )&lt;=0),"WeanAlt1","")
&amp;                   IF(AND((CZ$33-Sheep!$R$353-Sheep!$N$249                                )&gt;(CZ$33-DA$33),(CZ$33-Sheep!$R$353-Sheep!$N$249                                )&lt;=0),"WeanAlt2","")
&amp;IFERROR(IF(AND((CZ$33-CZ38                                                                                     )&gt;(CZ$33-DA$33),(CZ$33-CZ38                                                                                     )&lt;=0),"Join-"    &amp;CZ37,""),"")
&amp;IFERROR(IF(AND((CZ$33-CZ38-INDEX(Sheep!$V$358:$V$365,CZ37,1))&gt;(CZ$33-DA$33),(CZ$33-CZ38-INDEX(Sheep!$V$358:$V$365,CZ37,1))&lt;=0),"Scan-"  &amp;CZ37,""),"")
&amp;IFERROR(IF(AND((CZ$33-CZ38-150                                                                            )&gt;(CZ$33-DA$33),(CZ$33-CZ38-150                                                                             )&lt;=0),"Birth-" &amp;CZ37,""),"")
&amp;IFERROR(IF(AND((CZ$33-CZ38-150-Sheep!$R$351                                           )&gt;(CZ$33-DA$33),(CZ$33-CZ38-150-Sheep!$R$351                                            )&lt;=0),"Wean-"&amp;CZ37,""),"")
&amp;IFERROR(IF(AND((CZ$33-CZ38-150-Sheep!$R$352                                           )&gt;(CZ$33-DA$33),(CZ$33-CZ38-150-Sheep!$R$352                                            )&lt;=0),"Alt1-"   &amp;CZ37,""),"")
&amp;IFERROR(IF(AND((CZ$33-CZ38-150-Sheep!$R$353                                           )&gt;(CZ$33-DA$33),(CZ$33-CZ38-150-Sheep!$R$353                                            )&lt;=0),"Alt2-"   &amp;CZ37,""),"")</f>
        <v/>
      </c>
      <c r="DA39" s="274" t="str">
        <f xml:space="preserve">                    IF(AND((DA$33                                  -Sheep!$N$249                               )&gt;(DA$33-DB$33),(DA$33                                  -Sheep!$N$249                                )&lt;=0),"Born","")
&amp;                   IF(AND((DA$33-Sheep!$R$351-Sheep!$N$249                                )&gt;(DA$33-DB$33),(DA$33-Sheep!$R$351-Sheep!$N$249                                )&lt;=0),"WeanStd","")
&amp;                   IF(AND((DA$33-Sheep!$R$352-Sheep!$N$249                                )&gt;(DA$33-DB$33),(DA$33-Sheep!$R$352-Sheep!$N$249                                )&lt;=0),"WeanAlt1","")
&amp;                   IF(AND((DA$33-Sheep!$R$353-Sheep!$N$249                                )&gt;(DA$33-DB$33),(DA$33-Sheep!$R$353-Sheep!$N$249                                )&lt;=0),"WeanAlt2","")
&amp;IFERROR(IF(AND((DA$33-DA38                                                                                     )&gt;(DA$33-DB$33),(DA$33-DA38                                                                                     )&lt;=0),"Join-"    &amp;DA37,""),"")
&amp;IFERROR(IF(AND((DA$33-DA38-INDEX(Sheep!$V$358:$V$365,DA37,1))&gt;(DA$33-DB$33),(DA$33-DA38-INDEX(Sheep!$V$358:$V$365,DA37,1))&lt;=0),"Scan-"  &amp;DA37,""),"")
&amp;IFERROR(IF(AND((DA$33-DA38-150                                                                            )&gt;(DA$33-DB$33),(DA$33-DA38-150                                                                             )&lt;=0),"Birth-" &amp;DA37,""),"")
&amp;IFERROR(IF(AND((DA$33-DA38-150-Sheep!$R$351                                           )&gt;(DA$33-DB$33),(DA$33-DA38-150-Sheep!$R$351                                            )&lt;=0),"Wean-"&amp;DA37,""),"")
&amp;IFERROR(IF(AND((DA$33-DA38-150-Sheep!$R$352                                           )&gt;(DA$33-DB$33),(DA$33-DA38-150-Sheep!$R$352                                            )&lt;=0),"Alt1-"   &amp;DA37,""),"")
&amp;IFERROR(IF(AND((DA$33-DA38-150-Sheep!$R$353                                           )&gt;(DA$33-DB$33),(DA$33-DA38-150-Sheep!$R$353                                            )&lt;=0),"Alt2-"   &amp;DA37,""),"")</f>
        <v/>
      </c>
      <c r="DB39" s="274" t="str">
        <f xml:space="preserve">                    IF(AND((DB$33                                  -Sheep!$N$249                               )&gt;(DB$33-DC$33),(DB$33                                  -Sheep!$N$249                                )&lt;=0),"Born","")
&amp;                   IF(AND((DB$33-Sheep!$R$351-Sheep!$N$249                                )&gt;(DB$33-DC$33),(DB$33-Sheep!$R$351-Sheep!$N$249                                )&lt;=0),"WeanStd","")
&amp;                   IF(AND((DB$33-Sheep!$R$352-Sheep!$N$249                                )&gt;(DB$33-DC$33),(DB$33-Sheep!$R$352-Sheep!$N$249                                )&lt;=0),"WeanAlt1","")
&amp;                   IF(AND((DB$33-Sheep!$R$353-Sheep!$N$249                                )&gt;(DB$33-DC$33),(DB$33-Sheep!$R$353-Sheep!$N$249                                )&lt;=0),"WeanAlt2","")
&amp;IFERROR(IF(AND((DB$33-DB38                                                                                     )&gt;(DB$33-DC$33),(DB$33-DB38                                                                                     )&lt;=0),"Join-"    &amp;DB37,""),"")
&amp;IFERROR(IF(AND((DB$33-DB38-INDEX(Sheep!$V$358:$V$365,DB37,1))&gt;(DB$33-DC$33),(DB$33-DB38-INDEX(Sheep!$V$358:$V$365,DB37,1))&lt;=0),"Scan-"  &amp;DB37,""),"")
&amp;IFERROR(IF(AND((DB$33-DB38-150                                                                            )&gt;(DB$33-DC$33),(DB$33-DB38-150                                                                             )&lt;=0),"Birth-" &amp;DB37,""),"")
&amp;IFERROR(IF(AND((DB$33-DB38-150-Sheep!$R$351                                           )&gt;(DB$33-DC$33),(DB$33-DB38-150-Sheep!$R$351                                            )&lt;=0),"Wean-"&amp;DB37,""),"")
&amp;IFERROR(IF(AND((DB$33-DB38-150-Sheep!$R$352                                           )&gt;(DB$33-DC$33),(DB$33-DB38-150-Sheep!$R$352                                            )&lt;=0),"Alt1-"   &amp;DB37,""),"")
&amp;IFERROR(IF(AND((DB$33-DB38-150-Sheep!$R$353                                           )&gt;(DB$33-DC$33),(DB$33-DB38-150-Sheep!$R$353                                            )&lt;=0),"Alt2-"   &amp;DB37,""),"")</f>
        <v>Alt1-1</v>
      </c>
      <c r="DC39" s="274" t="str">
        <f xml:space="preserve">                    IF(AND((DC$33                                  -Sheep!$N$249                               )&gt;(DC$33-DD$33),(DC$33                                  -Sheep!$N$249                                )&lt;=0),"Born","")
&amp;                   IF(AND((DC$33-Sheep!$R$351-Sheep!$N$249                                )&gt;(DC$33-DD$33),(DC$33-Sheep!$R$351-Sheep!$N$249                                )&lt;=0),"WeanStd","")
&amp;                   IF(AND((DC$33-Sheep!$R$352-Sheep!$N$249                                )&gt;(DC$33-DD$33),(DC$33-Sheep!$R$352-Sheep!$N$249                                )&lt;=0),"WeanAlt1","")
&amp;                   IF(AND((DC$33-Sheep!$R$353-Sheep!$N$249                                )&gt;(DC$33-DD$33),(DC$33-Sheep!$R$353-Sheep!$N$249                                )&lt;=0),"WeanAlt2","")
&amp;IFERROR(IF(AND((DC$33-DC38                                                                                     )&gt;(DC$33-DD$33),(DC$33-DC38                                                                                     )&lt;=0),"Join-"    &amp;DC37,""),"")
&amp;IFERROR(IF(AND((DC$33-DC38-INDEX(Sheep!$V$358:$V$365,DC37,1))&gt;(DC$33-DD$33),(DC$33-DC38-INDEX(Sheep!$V$358:$V$365,DC37,1))&lt;=0),"Scan-"  &amp;DC37,""),"")
&amp;IFERROR(IF(AND((DC$33-DC38-150                                                                            )&gt;(DC$33-DD$33),(DC$33-DC38-150                                                                             )&lt;=0),"Birth-" &amp;DC37,""),"")
&amp;IFERROR(IF(AND((DC$33-DC38-150-Sheep!$R$351                                           )&gt;(DC$33-DD$33),(DC$33-DC38-150-Sheep!$R$351                                            )&lt;=0),"Wean-"&amp;DC37,""),"")
&amp;IFERROR(IF(AND((DC$33-DC38-150-Sheep!$R$352                                           )&gt;(DC$33-DD$33),(DC$33-DC38-150-Sheep!$R$352                                            )&lt;=0),"Alt1-"   &amp;DC37,""),"")
&amp;IFERROR(IF(AND((DC$33-DC38-150-Sheep!$R$353                                           )&gt;(DC$33-DD$33),(DC$33-DC38-150-Sheep!$R$353                                            )&lt;=0),"Alt2-"   &amp;DC37,""),"")</f>
        <v/>
      </c>
      <c r="DD39" s="274" t="str">
        <f xml:space="preserve">                    IF(AND((DD$33                                  -Sheep!$N$249                               )&gt;(DD$33-DE$33),(DD$33                                  -Sheep!$N$249                                )&lt;=0),"Born","")
&amp;                   IF(AND((DD$33-Sheep!$R$351-Sheep!$N$249                                )&gt;(DD$33-DE$33),(DD$33-Sheep!$R$351-Sheep!$N$249                                )&lt;=0),"WeanStd","")
&amp;                   IF(AND((DD$33-Sheep!$R$352-Sheep!$N$249                                )&gt;(DD$33-DE$33),(DD$33-Sheep!$R$352-Sheep!$N$249                                )&lt;=0),"WeanAlt1","")
&amp;                   IF(AND((DD$33-Sheep!$R$353-Sheep!$N$249                                )&gt;(DD$33-DE$33),(DD$33-Sheep!$R$353-Sheep!$N$249                                )&lt;=0),"WeanAlt2","")
&amp;IFERROR(IF(AND((DD$33-DD38                                                                                     )&gt;(DD$33-DE$33),(DD$33-DD38                                                                                     )&lt;=0),"Join-"    &amp;DD37,""),"")
&amp;IFERROR(IF(AND((DD$33-DD38-INDEX(Sheep!$V$358:$V$365,DD37,1))&gt;(DD$33-DE$33),(DD$33-DD38-INDEX(Sheep!$V$358:$V$365,DD37,1))&lt;=0),"Scan-"  &amp;DD37,""),"")
&amp;IFERROR(IF(AND((DD$33-DD38-150                                                                            )&gt;(DD$33-DE$33),(DD$33-DD38-150                                                                             )&lt;=0),"Birth-" &amp;DD37,""),"")
&amp;IFERROR(IF(AND((DD$33-DD38-150-Sheep!$R$351                                           )&gt;(DD$33-DE$33),(DD$33-DD38-150-Sheep!$R$351                                            )&lt;=0),"Wean-"&amp;DD37,""),"")
&amp;IFERROR(IF(AND((DD$33-DD38-150-Sheep!$R$352                                           )&gt;(DD$33-DE$33),(DD$33-DD38-150-Sheep!$R$352                                            )&lt;=0),"Alt1-"   &amp;DD37,""),"")
&amp;IFERROR(IF(AND((DD$33-DD38-150-Sheep!$R$353                                           )&gt;(DD$33-DE$33),(DD$33-DD38-150-Sheep!$R$353                                            )&lt;=0),"Alt2-"   &amp;DD37,""),"")</f>
        <v/>
      </c>
      <c r="DE39" s="274" t="str">
        <f xml:space="preserve">                    IF(AND((DE$33                                  -Sheep!$N$249                               )&gt;(DE$33-DF$33),(DE$33                                  -Sheep!$N$249                                )&lt;=0),"Born","")
&amp;                   IF(AND((DE$33-Sheep!$R$351-Sheep!$N$249                                )&gt;(DE$33-DF$33),(DE$33-Sheep!$R$351-Sheep!$N$249                                )&lt;=0),"WeanStd","")
&amp;                   IF(AND((DE$33-Sheep!$R$352-Sheep!$N$249                                )&gt;(DE$33-DF$33),(DE$33-Sheep!$R$352-Sheep!$N$249                                )&lt;=0),"WeanAlt1","")
&amp;                   IF(AND((DE$33-Sheep!$R$353-Sheep!$N$249                                )&gt;(DE$33-DF$33),(DE$33-Sheep!$R$353-Sheep!$N$249                                )&lt;=0),"WeanAlt2","")
&amp;IFERROR(IF(AND((DE$33-DE38                                                                                     )&gt;(DE$33-DF$33),(DE$33-DE38                                                                                     )&lt;=0),"Join-"    &amp;DE37,""),"")
&amp;IFERROR(IF(AND((DE$33-DE38-INDEX(Sheep!$V$358:$V$365,DE37,1))&gt;(DE$33-DF$33),(DE$33-DE38-INDEX(Sheep!$V$358:$V$365,DE37,1))&lt;=0),"Scan-"  &amp;DE37,""),"")
&amp;IFERROR(IF(AND((DE$33-DE38-150                                                                            )&gt;(DE$33-DF$33),(DE$33-DE38-150                                                                             )&lt;=0),"Birth-" &amp;DE37,""),"")
&amp;IFERROR(IF(AND((DE$33-DE38-150-Sheep!$R$351                                           )&gt;(DE$33-DF$33),(DE$33-DE38-150-Sheep!$R$351                                            )&lt;=0),"Wean-"&amp;DE37,""),"")
&amp;IFERROR(IF(AND((DE$33-DE38-150-Sheep!$R$352                                           )&gt;(DE$33-DF$33),(DE$33-DE38-150-Sheep!$R$352                                            )&lt;=0),"Alt1-"   &amp;DE37,""),"")
&amp;IFERROR(IF(AND((DE$33-DE38-150-Sheep!$R$353                                           )&gt;(DE$33-DF$33),(DE$33-DE38-150-Sheep!$R$353                                            )&lt;=0),"Alt2-"   &amp;DE37,""),"")</f>
        <v/>
      </c>
      <c r="DF39" s="274" t="str">
        <f xml:space="preserve">                    IF(AND((DF$33                                  -Sheep!$N$249                               )&gt;(DF$33-DG$33),(DF$33                                  -Sheep!$N$249                                )&lt;=0),"Born","")
&amp;                   IF(AND((DF$33-Sheep!$R$351-Sheep!$N$249                                )&gt;(DF$33-DG$33),(DF$33-Sheep!$R$351-Sheep!$N$249                                )&lt;=0),"WeanStd","")
&amp;                   IF(AND((DF$33-Sheep!$R$352-Sheep!$N$249                                )&gt;(DF$33-DG$33),(DF$33-Sheep!$R$352-Sheep!$N$249                                )&lt;=0),"WeanAlt1","")
&amp;                   IF(AND((DF$33-Sheep!$R$353-Sheep!$N$249                                )&gt;(DF$33-DG$33),(DF$33-Sheep!$R$353-Sheep!$N$249                                )&lt;=0),"WeanAlt2","")
&amp;IFERROR(IF(AND((DF$33-DF38                                                                                     )&gt;(DF$33-DG$33),(DF$33-DF38                                                                                     )&lt;=0),"Join-"    &amp;DF37,""),"")
&amp;IFERROR(IF(AND((DF$33-DF38-INDEX(Sheep!$V$358:$V$365,DF37,1))&gt;(DF$33-DG$33),(DF$33-DF38-INDEX(Sheep!$V$358:$V$365,DF37,1))&lt;=0),"Scan-"  &amp;DF37,""),"")
&amp;IFERROR(IF(AND((DF$33-DF38-150                                                                            )&gt;(DF$33-DG$33),(DF$33-DF38-150                                                                             )&lt;=0),"Birth-" &amp;DF37,""),"")
&amp;IFERROR(IF(AND((DF$33-DF38-150-Sheep!$R$351                                           )&gt;(DF$33-DG$33),(DF$33-DF38-150-Sheep!$R$351                                            )&lt;=0),"Wean-"&amp;DF37,""),"")
&amp;IFERROR(IF(AND((DF$33-DF38-150-Sheep!$R$352                                           )&gt;(DF$33-DG$33),(DF$33-DF38-150-Sheep!$R$352                                            )&lt;=0),"Alt1-"   &amp;DF37,""),"")
&amp;IFERROR(IF(AND((DF$33-DF38-150-Sheep!$R$353                                           )&gt;(DF$33-DG$33),(DF$33-DF38-150-Sheep!$R$353                                            )&lt;=0),"Alt2-"   &amp;DF37,""),"")</f>
        <v>Alt2-1</v>
      </c>
      <c r="DG39" s="274" t="str">
        <f xml:space="preserve">                    IF(AND((DG$33                                  -Sheep!$N$249                               )&gt;(DG$33-DH$33),(DG$33                                  -Sheep!$N$249                                )&lt;=0),"Born","")
&amp;                   IF(AND((DG$33-Sheep!$R$351-Sheep!$N$249                                )&gt;(DG$33-DH$33),(DG$33-Sheep!$R$351-Sheep!$N$249                                )&lt;=0),"WeanStd","")
&amp;                   IF(AND((DG$33-Sheep!$R$352-Sheep!$N$249                                )&gt;(DG$33-DH$33),(DG$33-Sheep!$R$352-Sheep!$N$249                                )&lt;=0),"WeanAlt1","")
&amp;                   IF(AND((DG$33-Sheep!$R$353-Sheep!$N$249                                )&gt;(DG$33-DH$33),(DG$33-Sheep!$R$353-Sheep!$N$249                                )&lt;=0),"WeanAlt2","")
&amp;IFERROR(IF(AND((DG$33-DG38                                                                                     )&gt;(DG$33-DH$33),(DG$33-DG38                                                                                     )&lt;=0),"Join-"    &amp;DG37,""),"")
&amp;IFERROR(IF(AND((DG$33-DG38-INDEX(Sheep!$V$358:$V$365,DG37,1))&gt;(DG$33-DH$33),(DG$33-DG38-INDEX(Sheep!$V$358:$V$365,DG37,1))&lt;=0),"Scan-"  &amp;DG37,""),"")
&amp;IFERROR(IF(AND((DG$33-DG38-150                                                                            )&gt;(DG$33-DH$33),(DG$33-DG38-150                                                                             )&lt;=0),"Birth-" &amp;DG37,""),"")
&amp;IFERROR(IF(AND((DG$33-DG38-150-Sheep!$R$351                                           )&gt;(DG$33-DH$33),(DG$33-DG38-150-Sheep!$R$351                                            )&lt;=0),"Wean-"&amp;DG37,""),"")
&amp;IFERROR(IF(AND((DG$33-DG38-150-Sheep!$R$352                                           )&gt;(DG$33-DH$33),(DG$33-DG38-150-Sheep!$R$352                                            )&lt;=0),"Alt1-"   &amp;DG37,""),"")
&amp;IFERROR(IF(AND((DG$33-DG38-150-Sheep!$R$353                                           )&gt;(DG$33-DH$33),(DG$33-DG38-150-Sheep!$R$353                                            )&lt;=0),"Alt2-"   &amp;DG37,""),"")</f>
        <v/>
      </c>
      <c r="DH39" s="274" t="str">
        <f xml:space="preserve">                    IF(AND((DH$33                                  -Sheep!$N$249                               )&gt;(DH$33-DI$33),(DH$33                                  -Sheep!$N$249                                )&lt;=0),"Born","")
&amp;                   IF(AND((DH$33-Sheep!$R$351-Sheep!$N$249                                )&gt;(DH$33-DI$33),(DH$33-Sheep!$R$351-Sheep!$N$249                                )&lt;=0),"WeanStd","")
&amp;                   IF(AND((DH$33-Sheep!$R$352-Sheep!$N$249                                )&gt;(DH$33-DI$33),(DH$33-Sheep!$R$352-Sheep!$N$249                                )&lt;=0),"WeanAlt1","")
&amp;                   IF(AND((DH$33-Sheep!$R$353-Sheep!$N$249                                )&gt;(DH$33-DI$33),(DH$33-Sheep!$R$353-Sheep!$N$249                                )&lt;=0),"WeanAlt2","")
&amp;IFERROR(IF(AND((DH$33-DH38                                                                                     )&gt;(DH$33-DI$33),(DH$33-DH38                                                                                     )&lt;=0),"Join-"    &amp;DH37,""),"")
&amp;IFERROR(IF(AND((DH$33-DH38-INDEX(Sheep!$V$358:$V$365,DH37,1))&gt;(DH$33-DI$33),(DH$33-DH38-INDEX(Sheep!$V$358:$V$365,DH37,1))&lt;=0),"Scan-"  &amp;DH37,""),"")
&amp;IFERROR(IF(AND((DH$33-DH38-150                                                                            )&gt;(DH$33-DI$33),(DH$33-DH38-150                                                                             )&lt;=0),"Birth-" &amp;DH37,""),"")
&amp;IFERROR(IF(AND((DH$33-DH38-150-Sheep!$R$351                                           )&gt;(DH$33-DI$33),(DH$33-DH38-150-Sheep!$R$351                                            )&lt;=0),"Wean-"&amp;DH37,""),"")
&amp;IFERROR(IF(AND((DH$33-DH38-150-Sheep!$R$352                                           )&gt;(DH$33-DI$33),(DH$33-DH38-150-Sheep!$R$352                                            )&lt;=0),"Alt1-"   &amp;DH37,""),"")
&amp;IFERROR(IF(AND((DH$33-DH38-150-Sheep!$R$353                                           )&gt;(DH$33-DI$33),(DH$33-DH38-150-Sheep!$R$353                                            )&lt;=0),"Alt2-"   &amp;DH37,""),"")</f>
        <v/>
      </c>
      <c r="DI39" s="274" t="str">
        <f xml:space="preserve">                    IF(AND((DI$33                                  -Sheep!$N$249                               )&gt;(DI$33-DJ$33),(DI$33                                  -Sheep!$N$249                                )&lt;=0),"Born","")
&amp;                   IF(AND((DI$33-Sheep!$R$351-Sheep!$N$249                                )&gt;(DI$33-DJ$33),(DI$33-Sheep!$R$351-Sheep!$N$249                                )&lt;=0),"WeanStd","")
&amp;                   IF(AND((DI$33-Sheep!$R$352-Sheep!$N$249                                )&gt;(DI$33-DJ$33),(DI$33-Sheep!$R$352-Sheep!$N$249                                )&lt;=0),"WeanAlt1","")
&amp;                   IF(AND((DI$33-Sheep!$R$353-Sheep!$N$249                                )&gt;(DI$33-DJ$33),(DI$33-Sheep!$R$353-Sheep!$N$249                                )&lt;=0),"WeanAlt2","")
&amp;IFERROR(IF(AND((DI$33-DI38                                                                                     )&gt;(DI$33-DJ$33),(DI$33-DI38                                                                                     )&lt;=0),"Join-"    &amp;DI37,""),"")
&amp;IFERROR(IF(AND((DI$33-DI38-INDEX(Sheep!$V$358:$V$365,DI37,1))&gt;(DI$33-DJ$33),(DI$33-DI38-INDEX(Sheep!$V$358:$V$365,DI37,1))&lt;=0),"Scan-"  &amp;DI37,""),"")
&amp;IFERROR(IF(AND((DI$33-DI38-150                                                                            )&gt;(DI$33-DJ$33),(DI$33-DI38-150                                                                             )&lt;=0),"Birth-" &amp;DI37,""),"")
&amp;IFERROR(IF(AND((DI$33-DI38-150-Sheep!$R$351                                           )&gt;(DI$33-DJ$33),(DI$33-DI38-150-Sheep!$R$351                                            )&lt;=0),"Wean-"&amp;DI37,""),"")
&amp;IFERROR(IF(AND((DI$33-DI38-150-Sheep!$R$352                                           )&gt;(DI$33-DJ$33),(DI$33-DI38-150-Sheep!$R$352                                            )&lt;=0),"Alt1-"   &amp;DI37,""),"")
&amp;IFERROR(IF(AND((DI$33-DI38-150-Sheep!$R$353                                           )&gt;(DI$33-DJ$33),(DI$33-DI38-150-Sheep!$R$353                                            )&lt;=0),"Alt2-"   &amp;DI37,""),"")</f>
        <v/>
      </c>
      <c r="DJ39" s="274" t="str">
        <f xml:space="preserve">                    IF(AND((DJ$33                                  -Sheep!$N$249                               )&gt;(DJ$33-DK$33),(DJ$33                                  -Sheep!$N$249                                )&lt;=0),"Born","")
&amp;                   IF(AND((DJ$33-Sheep!$R$351-Sheep!$N$249                                )&gt;(DJ$33-DK$33),(DJ$33-Sheep!$R$351-Sheep!$N$249                                )&lt;=0),"WeanStd","")
&amp;                   IF(AND((DJ$33-Sheep!$R$352-Sheep!$N$249                                )&gt;(DJ$33-DK$33),(DJ$33-Sheep!$R$352-Sheep!$N$249                                )&lt;=0),"WeanAlt1","")
&amp;                   IF(AND((DJ$33-Sheep!$R$353-Sheep!$N$249                                )&gt;(DJ$33-DK$33),(DJ$33-Sheep!$R$353-Sheep!$N$249                                )&lt;=0),"WeanAlt2","")
&amp;IFERROR(IF(AND((DJ$33-DJ38                                                                                     )&gt;(DJ$33-DK$33),(DJ$33-DJ38                                                                                     )&lt;=0),"Join-"    &amp;DJ37,""),"")
&amp;IFERROR(IF(AND((DJ$33-DJ38-INDEX(Sheep!$V$358:$V$365,DJ37,1))&gt;(DJ$33-DK$33),(DJ$33-DJ38-INDEX(Sheep!$V$358:$V$365,DJ37,1))&lt;=0),"Scan-"  &amp;DJ37,""),"")
&amp;IFERROR(IF(AND((DJ$33-DJ38-150                                                                            )&gt;(DJ$33-DK$33),(DJ$33-DJ38-150                                                                             )&lt;=0),"Birth-" &amp;DJ37,""),"")
&amp;IFERROR(IF(AND((DJ$33-DJ38-150-Sheep!$R$351                                           )&gt;(DJ$33-DK$33),(DJ$33-DJ38-150-Sheep!$R$351                                            )&lt;=0),"Wean-"&amp;DJ37,""),"")
&amp;IFERROR(IF(AND((DJ$33-DJ38-150-Sheep!$R$352                                           )&gt;(DJ$33-DK$33),(DJ$33-DJ38-150-Sheep!$R$352                                            )&lt;=0),"Alt1-"   &amp;DJ37,""),"")
&amp;IFERROR(IF(AND((DJ$33-DJ38-150-Sheep!$R$353                                           )&gt;(DJ$33-DK$33),(DJ$33-DJ38-150-Sheep!$R$353                                            )&lt;=0),"Alt2-"   &amp;DJ37,""),"")</f>
        <v/>
      </c>
      <c r="DK39" s="274" t="str">
        <f xml:space="preserve">                    IF(AND((DK$33                                  -Sheep!$N$249                               )&gt;(DK$33-DL$33),(DK$33                                  -Sheep!$N$249                                )&lt;=0),"Born","")
&amp;                   IF(AND((DK$33-Sheep!$R$351-Sheep!$N$249                                )&gt;(DK$33-DL$33),(DK$33-Sheep!$R$351-Sheep!$N$249                                )&lt;=0),"WeanStd","")
&amp;                   IF(AND((DK$33-Sheep!$R$352-Sheep!$N$249                                )&gt;(DK$33-DL$33),(DK$33-Sheep!$R$352-Sheep!$N$249                                )&lt;=0),"WeanAlt1","")
&amp;                   IF(AND((DK$33-Sheep!$R$353-Sheep!$N$249                                )&gt;(DK$33-DL$33),(DK$33-Sheep!$R$353-Sheep!$N$249                                )&lt;=0),"WeanAlt2","")
&amp;IFERROR(IF(AND((DK$33-DK38                                                                                     )&gt;(DK$33-DL$33),(DK$33-DK38                                                                                     )&lt;=0),"Join-"    &amp;DK37,""),"")
&amp;IFERROR(IF(AND((DK$33-DK38-INDEX(Sheep!$V$358:$V$365,DK37,1))&gt;(DK$33-DL$33),(DK$33-DK38-INDEX(Sheep!$V$358:$V$365,DK37,1))&lt;=0),"Scan-"  &amp;DK37,""),"")
&amp;IFERROR(IF(AND((DK$33-DK38-150                                                                            )&gt;(DK$33-DL$33),(DK$33-DK38-150                                                                             )&lt;=0),"Birth-" &amp;DK37,""),"")
&amp;IFERROR(IF(AND((DK$33-DK38-150-Sheep!$R$351                                           )&gt;(DK$33-DL$33),(DK$33-DK38-150-Sheep!$R$351                                            )&lt;=0),"Wean-"&amp;DK37,""),"")
&amp;IFERROR(IF(AND((DK$33-DK38-150-Sheep!$R$352                                           )&gt;(DK$33-DL$33),(DK$33-DK38-150-Sheep!$R$352                                            )&lt;=0),"Alt1-"   &amp;DK37,""),"")
&amp;IFERROR(IF(AND((DK$33-DK38-150-Sheep!$R$353                                           )&gt;(DK$33-DL$33),(DK$33-DK38-150-Sheep!$R$353                                            )&lt;=0),"Alt2-"   &amp;DK37,""),"")</f>
        <v/>
      </c>
      <c r="DL39" s="274" t="str">
        <f xml:space="preserve">                    IF(AND((DL$33                                  -Sheep!$N$249                               )&gt;(DL$33-DM$33),(DL$33                                  -Sheep!$N$249                                )&lt;=0),"Born","")
&amp;                   IF(AND((DL$33-Sheep!$R$351-Sheep!$N$249                                )&gt;(DL$33-DM$33),(DL$33-Sheep!$R$351-Sheep!$N$249                                )&lt;=0),"WeanStd","")
&amp;                   IF(AND((DL$33-Sheep!$R$352-Sheep!$N$249                                )&gt;(DL$33-DM$33),(DL$33-Sheep!$R$352-Sheep!$N$249                                )&lt;=0),"WeanAlt1","")
&amp;                   IF(AND((DL$33-Sheep!$R$353-Sheep!$N$249                                )&gt;(DL$33-DM$33),(DL$33-Sheep!$R$353-Sheep!$N$249                                )&lt;=0),"WeanAlt2","")
&amp;IFERROR(IF(AND((DL$33-DL38                                                                                     )&gt;(DL$33-DM$33),(DL$33-DL38                                                                                     )&lt;=0),"Join-"    &amp;DL37,""),"")
&amp;IFERROR(IF(AND((DL$33-DL38-INDEX(Sheep!$V$358:$V$365,DL37,1))&gt;(DL$33-DM$33),(DL$33-DL38-INDEX(Sheep!$V$358:$V$365,DL37,1))&lt;=0),"Scan-"  &amp;DL37,""),"")
&amp;IFERROR(IF(AND((DL$33-DL38-150                                                                            )&gt;(DL$33-DM$33),(DL$33-DL38-150                                                                             )&lt;=0),"Birth-" &amp;DL37,""),"")
&amp;IFERROR(IF(AND((DL$33-DL38-150-Sheep!$R$351                                           )&gt;(DL$33-DM$33),(DL$33-DL38-150-Sheep!$R$351                                            )&lt;=0),"Wean-"&amp;DL37,""),"")
&amp;IFERROR(IF(AND((DL$33-DL38-150-Sheep!$R$352                                           )&gt;(DL$33-DM$33),(DL$33-DL38-150-Sheep!$R$352                                            )&lt;=0),"Alt1-"   &amp;DL37,""),"")
&amp;IFERROR(IF(AND((DL$33-DL38-150-Sheep!$R$353                                           )&gt;(DL$33-DM$33),(DL$33-DL38-150-Sheep!$R$353                                            )&lt;=0),"Alt2-"   &amp;DL37,""),"")</f>
        <v/>
      </c>
      <c r="DM39" s="274" t="str">
        <f xml:space="preserve">                    IF(AND((DM$33                                  -Sheep!$N$249                               )&gt;(DM$33-DN$33),(DM$33                                  -Sheep!$N$249                                )&lt;=0),"Born","")
&amp;                   IF(AND((DM$33-Sheep!$R$351-Sheep!$N$249                                )&gt;(DM$33-DN$33),(DM$33-Sheep!$R$351-Sheep!$N$249                                )&lt;=0),"WeanStd","")
&amp;                   IF(AND((DM$33-Sheep!$R$352-Sheep!$N$249                                )&gt;(DM$33-DN$33),(DM$33-Sheep!$R$352-Sheep!$N$249                                )&lt;=0),"WeanAlt1","")
&amp;                   IF(AND((DM$33-Sheep!$R$353-Sheep!$N$249                                )&gt;(DM$33-DN$33),(DM$33-Sheep!$R$353-Sheep!$N$249                                )&lt;=0),"WeanAlt2","")
&amp;IFERROR(IF(AND((DM$33-DM38                                                                                     )&gt;(DM$33-DN$33),(DM$33-DM38                                                                                     )&lt;=0),"Join-"    &amp;DM37,""),"")
&amp;IFERROR(IF(AND((DM$33-DM38-INDEX(Sheep!$V$358:$V$365,DM37,1))&gt;(DM$33-DN$33),(DM$33-DM38-INDEX(Sheep!$V$358:$V$365,DM37,1))&lt;=0),"Scan-"  &amp;DM37,""),"")
&amp;IFERROR(IF(AND((DM$33-DM38-150                                                                            )&gt;(DM$33-DN$33),(DM$33-DM38-150                                                                             )&lt;=0),"Birth-" &amp;DM37,""),"")
&amp;IFERROR(IF(AND((DM$33-DM38-150-Sheep!$R$351                                           )&gt;(DM$33-DN$33),(DM$33-DM38-150-Sheep!$R$351                                            )&lt;=0),"Wean-"&amp;DM37,""),"")
&amp;IFERROR(IF(AND((DM$33-DM38-150-Sheep!$R$352                                           )&gt;(DM$33-DN$33),(DM$33-DM38-150-Sheep!$R$352                                            )&lt;=0),"Alt1-"   &amp;DM37,""),"")
&amp;IFERROR(IF(AND((DM$33-DM38-150-Sheep!$R$353                                           )&gt;(DM$33-DN$33),(DM$33-DM38-150-Sheep!$R$353                                            )&lt;=0),"Alt2-"   &amp;DM37,""),"")</f>
        <v/>
      </c>
      <c r="DN39" s="274" t="str">
        <f xml:space="preserve">                    IF(AND((DN$33                                  -Sheep!$N$249                               )&gt;(DN$33-DO$33),(DN$33                                  -Sheep!$N$249                                )&lt;=0),"Born","")
&amp;                   IF(AND((DN$33-Sheep!$R$351-Sheep!$N$249                                )&gt;(DN$33-DO$33),(DN$33-Sheep!$R$351-Sheep!$N$249                                )&lt;=0),"WeanStd","")
&amp;                   IF(AND((DN$33-Sheep!$R$352-Sheep!$N$249                                )&gt;(DN$33-DO$33),(DN$33-Sheep!$R$352-Sheep!$N$249                                )&lt;=0),"WeanAlt1","")
&amp;                   IF(AND((DN$33-Sheep!$R$353-Sheep!$N$249                                )&gt;(DN$33-DO$33),(DN$33-Sheep!$R$353-Sheep!$N$249                                )&lt;=0),"WeanAlt2","")
&amp;IFERROR(IF(AND((DN$33-DN38                                                                                     )&gt;(DN$33-DO$33),(DN$33-DN38                                                                                     )&lt;=0),"Join-"    &amp;DN37,""),"")
&amp;IFERROR(IF(AND((DN$33-DN38-INDEX(Sheep!$V$358:$V$365,DN37,1))&gt;(DN$33-DO$33),(DN$33-DN38-INDEX(Sheep!$V$358:$V$365,DN37,1))&lt;=0),"Scan-"  &amp;DN37,""),"")
&amp;IFERROR(IF(AND((DN$33-DN38-150                                                                            )&gt;(DN$33-DO$33),(DN$33-DN38-150                                                                             )&lt;=0),"Birth-" &amp;DN37,""),"")
&amp;IFERROR(IF(AND((DN$33-DN38-150-Sheep!$R$351                                           )&gt;(DN$33-DO$33),(DN$33-DN38-150-Sheep!$R$351                                            )&lt;=0),"Wean-"&amp;DN37,""),"")
&amp;IFERROR(IF(AND((DN$33-DN38-150-Sheep!$R$352                                           )&gt;(DN$33-DO$33),(DN$33-DN38-150-Sheep!$R$352                                            )&lt;=0),"Alt1-"   &amp;DN37,""),"")
&amp;IFERROR(IF(AND((DN$33-DN38-150-Sheep!$R$353                                           )&gt;(DN$33-DO$33),(DN$33-DN38-150-Sheep!$R$353                                            )&lt;=0),"Alt2-"   &amp;DN37,""),"")</f>
        <v/>
      </c>
      <c r="DO39" s="274" t="str">
        <f xml:space="preserve">                    IF(AND((DO$33                                  -Sheep!$N$249                               )&gt;(DO$33-DP$33),(DO$33                                  -Sheep!$N$249                                )&lt;=0),"Born","")
&amp;                   IF(AND((DO$33-Sheep!$R$351-Sheep!$N$249                                )&gt;(DO$33-DP$33),(DO$33-Sheep!$R$351-Sheep!$N$249                                )&lt;=0),"WeanStd","")
&amp;                   IF(AND((DO$33-Sheep!$R$352-Sheep!$N$249                                )&gt;(DO$33-DP$33),(DO$33-Sheep!$R$352-Sheep!$N$249                                )&lt;=0),"WeanAlt1","")
&amp;                   IF(AND((DO$33-Sheep!$R$353-Sheep!$N$249                                )&gt;(DO$33-DP$33),(DO$33-Sheep!$R$353-Sheep!$N$249                                )&lt;=0),"WeanAlt2","")
&amp;IFERROR(IF(AND((DO$33-DO38                                                                                     )&gt;(DO$33-DP$33),(DO$33-DO38                                                                                     )&lt;=0),"Join-"    &amp;DO37,""),"")
&amp;IFERROR(IF(AND((DO$33-DO38-INDEX(Sheep!$V$358:$V$365,DO37,1))&gt;(DO$33-DP$33),(DO$33-DO38-INDEX(Sheep!$V$358:$V$365,DO37,1))&lt;=0),"Scan-"  &amp;DO37,""),"")
&amp;IFERROR(IF(AND((DO$33-DO38-150                                                                            )&gt;(DO$33-DP$33),(DO$33-DO38-150                                                                             )&lt;=0),"Birth-" &amp;DO37,""),"")
&amp;IFERROR(IF(AND((DO$33-DO38-150-Sheep!$R$351                                           )&gt;(DO$33-DP$33),(DO$33-DO38-150-Sheep!$R$351                                            )&lt;=0),"Wean-"&amp;DO37,""),"")
&amp;IFERROR(IF(AND((DO$33-DO38-150-Sheep!$R$352                                           )&gt;(DO$33-DP$33),(DO$33-DO38-150-Sheep!$R$352                                            )&lt;=0),"Alt1-"   &amp;DO37,""),"")
&amp;IFERROR(IF(AND((DO$33-DO38-150-Sheep!$R$353                                           )&gt;(DO$33-DP$33),(DO$33-DO38-150-Sheep!$R$353                                            )&lt;=0),"Alt2-"   &amp;DO37,""),"")</f>
        <v>Join-2</v>
      </c>
      <c r="DP39" s="274" t="str">
        <f xml:space="preserve">                    IF(AND((DP$33                                  -Sheep!$N$249                               )&gt;(DP$33-DQ$33),(DP$33                                  -Sheep!$N$249                                )&lt;=0),"Born","")
&amp;                   IF(AND((DP$33-Sheep!$R$351-Sheep!$N$249                                )&gt;(DP$33-DQ$33),(DP$33-Sheep!$R$351-Sheep!$N$249                                )&lt;=0),"WeanStd","")
&amp;                   IF(AND((DP$33-Sheep!$R$352-Sheep!$N$249                                )&gt;(DP$33-DQ$33),(DP$33-Sheep!$R$352-Sheep!$N$249                                )&lt;=0),"WeanAlt1","")
&amp;                   IF(AND((DP$33-Sheep!$R$353-Sheep!$N$249                                )&gt;(DP$33-DQ$33),(DP$33-Sheep!$R$353-Sheep!$N$249                                )&lt;=0),"WeanAlt2","")
&amp;IFERROR(IF(AND((DP$33-DP38                                                                                     )&gt;(DP$33-DQ$33),(DP$33-DP38                                                                                     )&lt;=0),"Join-"    &amp;DP37,""),"")
&amp;IFERROR(IF(AND((DP$33-DP38-INDEX(Sheep!$V$358:$V$365,DP37,1))&gt;(DP$33-DQ$33),(DP$33-DP38-INDEX(Sheep!$V$358:$V$365,DP37,1))&lt;=0),"Scan-"  &amp;DP37,""),"")
&amp;IFERROR(IF(AND((DP$33-DP38-150                                                                            )&gt;(DP$33-DQ$33),(DP$33-DP38-150                                                                             )&lt;=0),"Birth-" &amp;DP37,""),"")
&amp;IFERROR(IF(AND((DP$33-DP38-150-Sheep!$R$351                                           )&gt;(DP$33-DQ$33),(DP$33-DP38-150-Sheep!$R$351                                            )&lt;=0),"Wean-"&amp;DP37,""),"")
&amp;IFERROR(IF(AND((DP$33-DP38-150-Sheep!$R$352                                           )&gt;(DP$33-DQ$33),(DP$33-DP38-150-Sheep!$R$352                                            )&lt;=0),"Alt1-"   &amp;DP37,""),"")
&amp;IFERROR(IF(AND((DP$33-DP38-150-Sheep!$R$353                                           )&gt;(DP$33-DQ$33),(DP$33-DP38-150-Sheep!$R$353                                            )&lt;=0),"Alt2-"   &amp;DP37,""),"")</f>
        <v/>
      </c>
      <c r="DQ39" s="274" t="str">
        <f xml:space="preserve">                    IF(AND((DQ$33                                  -Sheep!$N$249                               )&gt;(DQ$33-DR$33),(DQ$33                                  -Sheep!$N$249                                )&lt;=0),"Born","")
&amp;                   IF(AND((DQ$33-Sheep!$R$351-Sheep!$N$249                                )&gt;(DQ$33-DR$33),(DQ$33-Sheep!$R$351-Sheep!$N$249                                )&lt;=0),"WeanStd","")
&amp;                   IF(AND((DQ$33-Sheep!$R$352-Sheep!$N$249                                )&gt;(DQ$33-DR$33),(DQ$33-Sheep!$R$352-Sheep!$N$249                                )&lt;=0),"WeanAlt1","")
&amp;                   IF(AND((DQ$33-Sheep!$R$353-Sheep!$N$249                                )&gt;(DQ$33-DR$33),(DQ$33-Sheep!$R$353-Sheep!$N$249                                )&lt;=0),"WeanAlt2","")
&amp;IFERROR(IF(AND((DQ$33-DQ38                                                                                     )&gt;(DQ$33-DR$33),(DQ$33-DQ38                                                                                     )&lt;=0),"Join-"    &amp;DQ37,""),"")
&amp;IFERROR(IF(AND((DQ$33-DQ38-INDEX(Sheep!$V$358:$V$365,DQ37,1))&gt;(DQ$33-DR$33),(DQ$33-DQ38-INDEX(Sheep!$V$358:$V$365,DQ37,1))&lt;=0),"Scan-"  &amp;DQ37,""),"")
&amp;IFERROR(IF(AND((DQ$33-DQ38-150                                                                            )&gt;(DQ$33-DR$33),(DQ$33-DQ38-150                                                                             )&lt;=0),"Birth-" &amp;DQ37,""),"")
&amp;IFERROR(IF(AND((DQ$33-DQ38-150-Sheep!$R$351                                           )&gt;(DQ$33-DR$33),(DQ$33-DQ38-150-Sheep!$R$351                                            )&lt;=0),"Wean-"&amp;DQ37,""),"")
&amp;IFERROR(IF(AND((DQ$33-DQ38-150-Sheep!$R$352                                           )&gt;(DQ$33-DR$33),(DQ$33-DQ38-150-Sheep!$R$352                                            )&lt;=0),"Alt1-"   &amp;DQ37,""),"")
&amp;IFERROR(IF(AND((DQ$33-DQ38-150-Sheep!$R$353                                           )&gt;(DQ$33-DR$33),(DQ$33-DQ38-150-Sheep!$R$353                                            )&lt;=0),"Alt2-"   &amp;DQ37,""),"")</f>
        <v/>
      </c>
      <c r="DR39" s="274" t="str">
        <f xml:space="preserve">                    IF(AND((DR$33                                  -Sheep!$N$249                               )&gt;(DR$33-DS$33),(DR$33                                  -Sheep!$N$249                                )&lt;=0),"Born","")
&amp;                   IF(AND((DR$33-Sheep!$R$351-Sheep!$N$249                                )&gt;(DR$33-DS$33),(DR$33-Sheep!$R$351-Sheep!$N$249                                )&lt;=0),"WeanStd","")
&amp;                   IF(AND((DR$33-Sheep!$R$352-Sheep!$N$249                                )&gt;(DR$33-DS$33),(DR$33-Sheep!$R$352-Sheep!$N$249                                )&lt;=0),"WeanAlt1","")
&amp;                   IF(AND((DR$33-Sheep!$R$353-Sheep!$N$249                                )&gt;(DR$33-DS$33),(DR$33-Sheep!$R$353-Sheep!$N$249                                )&lt;=0),"WeanAlt2","")
&amp;IFERROR(IF(AND((DR$33-DR38                                                                                     )&gt;(DR$33-DS$33),(DR$33-DR38                                                                                     )&lt;=0),"Join-"    &amp;DR37,""),"")
&amp;IFERROR(IF(AND((DR$33-DR38-INDEX(Sheep!$V$358:$V$365,DR37,1))&gt;(DR$33-DS$33),(DR$33-DR38-INDEX(Sheep!$V$358:$V$365,DR37,1))&lt;=0),"Scan-"  &amp;DR37,""),"")
&amp;IFERROR(IF(AND((DR$33-DR38-150                                                                            )&gt;(DR$33-DS$33),(DR$33-DR38-150                                                                             )&lt;=0),"Birth-" &amp;DR37,""),"")
&amp;IFERROR(IF(AND((DR$33-DR38-150-Sheep!$R$351                                           )&gt;(DR$33-DS$33),(DR$33-DR38-150-Sheep!$R$351                                            )&lt;=0),"Wean-"&amp;DR37,""),"")
&amp;IFERROR(IF(AND((DR$33-DR38-150-Sheep!$R$352                                           )&gt;(DR$33-DS$33),(DR$33-DR38-150-Sheep!$R$352                                            )&lt;=0),"Alt1-"   &amp;DR37,""),"")
&amp;IFERROR(IF(AND((DR$33-DR38-150-Sheep!$R$353                                           )&gt;(DR$33-DS$33),(DR$33-DR38-150-Sheep!$R$353                                            )&lt;=0),"Alt2-"   &amp;DR37,""),"")</f>
        <v/>
      </c>
      <c r="DS39" s="274" t="str">
        <f xml:space="preserve">                    IF(AND((DS$33                                  -Sheep!$N$249                               )&gt;(DS$33-DT$33),(DS$33                                  -Sheep!$N$249                                )&lt;=0),"Born","")
&amp;                   IF(AND((DS$33-Sheep!$R$351-Sheep!$N$249                                )&gt;(DS$33-DT$33),(DS$33-Sheep!$R$351-Sheep!$N$249                                )&lt;=0),"WeanStd","")
&amp;                   IF(AND((DS$33-Sheep!$R$352-Sheep!$N$249                                )&gt;(DS$33-DT$33),(DS$33-Sheep!$R$352-Sheep!$N$249                                )&lt;=0),"WeanAlt1","")
&amp;                   IF(AND((DS$33-Sheep!$R$353-Sheep!$N$249                                )&gt;(DS$33-DT$33),(DS$33-Sheep!$R$353-Sheep!$N$249                                )&lt;=0),"WeanAlt2","")
&amp;IFERROR(IF(AND((DS$33-DS38                                                                                     )&gt;(DS$33-DT$33),(DS$33-DS38                                                                                     )&lt;=0),"Join-"    &amp;DS37,""),"")
&amp;IFERROR(IF(AND((DS$33-DS38-INDEX(Sheep!$V$358:$V$365,DS37,1))&gt;(DS$33-DT$33),(DS$33-DS38-INDEX(Sheep!$V$358:$V$365,DS37,1))&lt;=0),"Scan-"  &amp;DS37,""),"")
&amp;IFERROR(IF(AND((DS$33-DS38-150                                                                            )&gt;(DS$33-DT$33),(DS$33-DS38-150                                                                             )&lt;=0),"Birth-" &amp;DS37,""),"")
&amp;IFERROR(IF(AND((DS$33-DS38-150-Sheep!$R$351                                           )&gt;(DS$33-DT$33),(DS$33-DS38-150-Sheep!$R$351                                            )&lt;=0),"Wean-"&amp;DS37,""),"")
&amp;IFERROR(IF(AND((DS$33-DS38-150-Sheep!$R$352                                           )&gt;(DS$33-DT$33),(DS$33-DS38-150-Sheep!$R$352                                            )&lt;=0),"Alt1-"   &amp;DS37,""),"")
&amp;IFERROR(IF(AND((DS$33-DS38-150-Sheep!$R$353                                           )&gt;(DS$33-DT$33),(DS$33-DS38-150-Sheep!$R$353                                            )&lt;=0),"Alt2-"   &amp;DS37,""),"")</f>
        <v/>
      </c>
      <c r="DT39" s="274" t="str">
        <f xml:space="preserve">                    IF(AND((DT$33                                  -Sheep!$N$249                               )&gt;(DT$33-DU$33),(DT$33                                  -Sheep!$N$249                                )&lt;=0),"Born","")
&amp;                   IF(AND((DT$33-Sheep!$R$351-Sheep!$N$249                                )&gt;(DT$33-DU$33),(DT$33-Sheep!$R$351-Sheep!$N$249                                )&lt;=0),"WeanStd","")
&amp;                   IF(AND((DT$33-Sheep!$R$352-Sheep!$N$249                                )&gt;(DT$33-DU$33),(DT$33-Sheep!$R$352-Sheep!$N$249                                )&lt;=0),"WeanAlt1","")
&amp;                   IF(AND((DT$33-Sheep!$R$353-Sheep!$N$249                                )&gt;(DT$33-DU$33),(DT$33-Sheep!$R$353-Sheep!$N$249                                )&lt;=0),"WeanAlt2","")
&amp;IFERROR(IF(AND((DT$33-DT38                                                                                     )&gt;(DT$33-DU$33),(DT$33-DT38                                                                                     )&lt;=0),"Join-"    &amp;DT37,""),"")
&amp;IFERROR(IF(AND((DT$33-DT38-INDEX(Sheep!$V$358:$V$365,DT37,1))&gt;(DT$33-DU$33),(DT$33-DT38-INDEX(Sheep!$V$358:$V$365,DT37,1))&lt;=0),"Scan-"  &amp;DT37,""),"")
&amp;IFERROR(IF(AND((DT$33-DT38-150                                                                            )&gt;(DT$33-DU$33),(DT$33-DT38-150                                                                             )&lt;=0),"Birth-" &amp;DT37,""),"")
&amp;IFERROR(IF(AND((DT$33-DT38-150-Sheep!$R$351                                           )&gt;(DT$33-DU$33),(DT$33-DT38-150-Sheep!$R$351                                            )&lt;=0),"Wean-"&amp;DT37,""),"")
&amp;IFERROR(IF(AND((DT$33-DT38-150-Sheep!$R$352                                           )&gt;(DT$33-DU$33),(DT$33-DT38-150-Sheep!$R$352                                            )&lt;=0),"Alt1-"   &amp;DT37,""),"")
&amp;IFERROR(IF(AND((DT$33-DT38-150-Sheep!$R$353                                           )&gt;(DT$33-DU$33),(DT$33-DT38-150-Sheep!$R$353                                            )&lt;=0),"Alt2-"   &amp;DT37,""),"")</f>
        <v/>
      </c>
      <c r="DU39" s="274" t="str">
        <f xml:space="preserve">                    IF(AND((DU$33                                  -Sheep!$N$249                               )&gt;(DU$33-DV$33),(DU$33                                  -Sheep!$N$249                                )&lt;=0),"Born","")
&amp;                   IF(AND((DU$33-Sheep!$R$351-Sheep!$N$249                                )&gt;(DU$33-DV$33),(DU$33-Sheep!$R$351-Sheep!$N$249                                )&lt;=0),"WeanStd","")
&amp;                   IF(AND((DU$33-Sheep!$R$352-Sheep!$N$249                                )&gt;(DU$33-DV$33),(DU$33-Sheep!$R$352-Sheep!$N$249                                )&lt;=0),"WeanAlt1","")
&amp;                   IF(AND((DU$33-Sheep!$R$353-Sheep!$N$249                                )&gt;(DU$33-DV$33),(DU$33-Sheep!$R$353-Sheep!$N$249                                )&lt;=0),"WeanAlt2","")
&amp;IFERROR(IF(AND((DU$33-DU38                                                                                     )&gt;(DU$33-DV$33),(DU$33-DU38                                                                                     )&lt;=0),"Join-"    &amp;DU37,""),"")
&amp;IFERROR(IF(AND((DU$33-DU38-INDEX(Sheep!$V$358:$V$365,DU37,1))&gt;(DU$33-DV$33),(DU$33-DU38-INDEX(Sheep!$V$358:$V$365,DU37,1))&lt;=0),"Scan-"  &amp;DU37,""),"")
&amp;IFERROR(IF(AND((DU$33-DU38-150                                                                            )&gt;(DU$33-DV$33),(DU$33-DU38-150                                                                             )&lt;=0),"Birth-" &amp;DU37,""),"")
&amp;IFERROR(IF(AND((DU$33-DU38-150-Sheep!$R$351                                           )&gt;(DU$33-DV$33),(DU$33-DU38-150-Sheep!$R$351                                            )&lt;=0),"Wean-"&amp;DU37,""),"")
&amp;IFERROR(IF(AND((DU$33-DU38-150-Sheep!$R$352                                           )&gt;(DU$33-DV$33),(DU$33-DU38-150-Sheep!$R$352                                            )&lt;=0),"Alt1-"   &amp;DU37,""),"")
&amp;IFERROR(IF(AND((DU$33-DU38-150-Sheep!$R$353                                           )&gt;(DU$33-DV$33),(DU$33-DU38-150-Sheep!$R$353                                            )&lt;=0),"Alt2-"   &amp;DU37,""),"")</f>
        <v/>
      </c>
      <c r="DV39" s="274" t="str">
        <f xml:space="preserve">                    IF(AND((DV$33                                  -Sheep!$N$249                               )&gt;(DV$33-DW$33),(DV$33                                  -Sheep!$N$249                                )&lt;=0),"Born","")
&amp;                   IF(AND((DV$33-Sheep!$R$351-Sheep!$N$249                                )&gt;(DV$33-DW$33),(DV$33-Sheep!$R$351-Sheep!$N$249                                )&lt;=0),"WeanStd","")
&amp;                   IF(AND((DV$33-Sheep!$R$352-Sheep!$N$249                                )&gt;(DV$33-DW$33),(DV$33-Sheep!$R$352-Sheep!$N$249                                )&lt;=0),"WeanAlt1","")
&amp;                   IF(AND((DV$33-Sheep!$R$353-Sheep!$N$249                                )&gt;(DV$33-DW$33),(DV$33-Sheep!$R$353-Sheep!$N$249                                )&lt;=0),"WeanAlt2","")
&amp;IFERROR(IF(AND((DV$33-DV38                                                                                     )&gt;(DV$33-DW$33),(DV$33-DV38                                                                                     )&lt;=0),"Join-"    &amp;DV37,""),"")
&amp;IFERROR(IF(AND((DV$33-DV38-INDEX(Sheep!$V$358:$V$365,DV37,1))&gt;(DV$33-DW$33),(DV$33-DV38-INDEX(Sheep!$V$358:$V$365,DV37,1))&lt;=0),"Scan-"  &amp;DV37,""),"")
&amp;IFERROR(IF(AND((DV$33-DV38-150                                                                            )&gt;(DV$33-DW$33),(DV$33-DV38-150                                                                             )&lt;=0),"Birth-" &amp;DV37,""),"")
&amp;IFERROR(IF(AND((DV$33-DV38-150-Sheep!$R$351                                           )&gt;(DV$33-DW$33),(DV$33-DV38-150-Sheep!$R$351                                            )&lt;=0),"Wean-"&amp;DV37,""),"")
&amp;IFERROR(IF(AND((DV$33-DV38-150-Sheep!$R$352                                           )&gt;(DV$33-DW$33),(DV$33-DV38-150-Sheep!$R$352                                            )&lt;=0),"Alt1-"   &amp;DV37,""),"")
&amp;IFERROR(IF(AND((DV$33-DV38-150-Sheep!$R$353                                           )&gt;(DV$33-DW$33),(DV$33-DV38-150-Sheep!$R$353                                            )&lt;=0),"Alt2-"   &amp;DV37,""),"")</f>
        <v/>
      </c>
      <c r="DW39" s="274" t="str">
        <f xml:space="preserve">                    IF(AND((DW$33                                  -Sheep!$N$249                               )&gt;(DW$33-DX$33),(DW$33                                  -Sheep!$N$249                                )&lt;=0),"Born","")
&amp;                   IF(AND((DW$33-Sheep!$R$351-Sheep!$N$249                                )&gt;(DW$33-DX$33),(DW$33-Sheep!$R$351-Sheep!$N$249                                )&lt;=0),"WeanStd","")
&amp;                   IF(AND((DW$33-Sheep!$R$352-Sheep!$N$249                                )&gt;(DW$33-DX$33),(DW$33-Sheep!$R$352-Sheep!$N$249                                )&lt;=0),"WeanAlt1","")
&amp;                   IF(AND((DW$33-Sheep!$R$353-Sheep!$N$249                                )&gt;(DW$33-DX$33),(DW$33-Sheep!$R$353-Sheep!$N$249                                )&lt;=0),"WeanAlt2","")
&amp;IFERROR(IF(AND((DW$33-DW38                                                                                     )&gt;(DW$33-DX$33),(DW$33-DW38                                                                                     )&lt;=0),"Join-"    &amp;DW37,""),"")
&amp;IFERROR(IF(AND((DW$33-DW38-INDEX(Sheep!$V$358:$V$365,DW37,1))&gt;(DW$33-DX$33),(DW$33-DW38-INDEX(Sheep!$V$358:$V$365,DW37,1))&lt;=0),"Scan-"  &amp;DW37,""),"")
&amp;IFERROR(IF(AND((DW$33-DW38-150                                                                            )&gt;(DW$33-DX$33),(DW$33-DW38-150                                                                             )&lt;=0),"Birth-" &amp;DW37,""),"")
&amp;IFERROR(IF(AND((DW$33-DW38-150-Sheep!$R$351                                           )&gt;(DW$33-DX$33),(DW$33-DW38-150-Sheep!$R$351                                            )&lt;=0),"Wean-"&amp;DW37,""),"")
&amp;IFERROR(IF(AND((DW$33-DW38-150-Sheep!$R$352                                           )&gt;(DW$33-DX$33),(DW$33-DW38-150-Sheep!$R$352                                            )&lt;=0),"Alt1-"   &amp;DW37,""),"")
&amp;IFERROR(IF(AND((DW$33-DW38-150-Sheep!$R$353                                           )&gt;(DW$33-DX$33),(DW$33-DW38-150-Sheep!$R$353                                            )&lt;=0),"Alt2-"   &amp;DW37,""),"")</f>
        <v/>
      </c>
      <c r="DX39" s="274" t="str">
        <f xml:space="preserve">                    IF(AND((DX$33                                  -Sheep!$N$249                               )&gt;(DX$33-DY$33),(DX$33                                  -Sheep!$N$249                                )&lt;=0),"Born","")
&amp;                   IF(AND((DX$33-Sheep!$R$351-Sheep!$N$249                                )&gt;(DX$33-DY$33),(DX$33-Sheep!$R$351-Sheep!$N$249                                )&lt;=0),"WeanStd","")
&amp;                   IF(AND((DX$33-Sheep!$R$352-Sheep!$N$249                                )&gt;(DX$33-DY$33),(DX$33-Sheep!$R$352-Sheep!$N$249                                )&lt;=0),"WeanAlt1","")
&amp;                   IF(AND((DX$33-Sheep!$R$353-Sheep!$N$249                                )&gt;(DX$33-DY$33),(DX$33-Sheep!$R$353-Sheep!$N$249                                )&lt;=0),"WeanAlt2","")
&amp;IFERROR(IF(AND((DX$33-DX38                                                                                     )&gt;(DX$33-DY$33),(DX$33-DX38                                                                                     )&lt;=0),"Join-"    &amp;DX37,""),"")
&amp;IFERROR(IF(AND((DX$33-DX38-INDEX(Sheep!$V$358:$V$365,DX37,1))&gt;(DX$33-DY$33),(DX$33-DX38-INDEX(Sheep!$V$358:$V$365,DX37,1))&lt;=0),"Scan-"  &amp;DX37,""),"")
&amp;IFERROR(IF(AND((DX$33-DX38-150                                                                            )&gt;(DX$33-DY$33),(DX$33-DX38-150                                                                             )&lt;=0),"Birth-" &amp;DX37,""),"")
&amp;IFERROR(IF(AND((DX$33-DX38-150-Sheep!$R$351                                           )&gt;(DX$33-DY$33),(DX$33-DX38-150-Sheep!$R$351                                            )&lt;=0),"Wean-"&amp;DX37,""),"")
&amp;IFERROR(IF(AND((DX$33-DX38-150-Sheep!$R$352                                           )&gt;(DX$33-DY$33),(DX$33-DX38-150-Sheep!$R$352                                            )&lt;=0),"Alt1-"   &amp;DX37,""),"")
&amp;IFERROR(IF(AND((DX$33-DX38-150-Sheep!$R$353                                           )&gt;(DX$33-DY$33),(DX$33-DX38-150-Sheep!$R$353                                            )&lt;=0),"Alt2-"   &amp;DX37,""),"")</f>
        <v/>
      </c>
      <c r="DY39" s="274" t="str">
        <f xml:space="preserve">                    IF(AND((DY$33                                  -Sheep!$N$249                               )&gt;(DY$33-DZ$33),(DY$33                                  -Sheep!$N$249                                )&lt;=0),"Born","")
&amp;                   IF(AND((DY$33-Sheep!$R$351-Sheep!$N$249                                )&gt;(DY$33-DZ$33),(DY$33-Sheep!$R$351-Sheep!$N$249                                )&lt;=0),"WeanStd","")
&amp;                   IF(AND((DY$33-Sheep!$R$352-Sheep!$N$249                                )&gt;(DY$33-DZ$33),(DY$33-Sheep!$R$352-Sheep!$N$249                                )&lt;=0),"WeanAlt1","")
&amp;                   IF(AND((DY$33-Sheep!$R$353-Sheep!$N$249                                )&gt;(DY$33-DZ$33),(DY$33-Sheep!$R$353-Sheep!$N$249                                )&lt;=0),"WeanAlt2","")
&amp;IFERROR(IF(AND((DY$33-DY38                                                                                     )&gt;(DY$33-DZ$33),(DY$33-DY38                                                                                     )&lt;=0),"Join-"    &amp;DY37,""),"")
&amp;IFERROR(IF(AND((DY$33-DY38-INDEX(Sheep!$V$358:$V$365,DY37,1))&gt;(DY$33-DZ$33),(DY$33-DY38-INDEX(Sheep!$V$358:$V$365,DY37,1))&lt;=0),"Scan-"  &amp;DY37,""),"")
&amp;IFERROR(IF(AND((DY$33-DY38-150                                                                            )&gt;(DY$33-DZ$33),(DY$33-DY38-150                                                                             )&lt;=0),"Birth-" &amp;DY37,""),"")
&amp;IFERROR(IF(AND((DY$33-DY38-150-Sheep!$R$351                                           )&gt;(DY$33-DZ$33),(DY$33-DY38-150-Sheep!$R$351                                            )&lt;=0),"Wean-"&amp;DY37,""),"")
&amp;IFERROR(IF(AND((DY$33-DY38-150-Sheep!$R$352                                           )&gt;(DY$33-DZ$33),(DY$33-DY38-150-Sheep!$R$352                                            )&lt;=0),"Alt1-"   &amp;DY37,""),"")
&amp;IFERROR(IF(AND((DY$33-DY38-150-Sheep!$R$353                                           )&gt;(DY$33-DZ$33),(DY$33-DY38-150-Sheep!$R$353                                            )&lt;=0),"Alt2-"   &amp;DY37,""),"")</f>
        <v>Scan-2</v>
      </c>
      <c r="DZ39" s="274" t="str">
        <f xml:space="preserve">                    IF(AND((DZ$33                                  -Sheep!$N$249                               )&gt;(DZ$33-EA$33),(DZ$33                                  -Sheep!$N$249                                )&lt;=0),"Born","")
&amp;                   IF(AND((DZ$33-Sheep!$R$351-Sheep!$N$249                                )&gt;(DZ$33-EA$33),(DZ$33-Sheep!$R$351-Sheep!$N$249                                )&lt;=0),"WeanStd","")
&amp;                   IF(AND((DZ$33-Sheep!$R$352-Sheep!$N$249                                )&gt;(DZ$33-EA$33),(DZ$33-Sheep!$R$352-Sheep!$N$249                                )&lt;=0),"WeanAlt1","")
&amp;                   IF(AND((DZ$33-Sheep!$R$353-Sheep!$N$249                                )&gt;(DZ$33-EA$33),(DZ$33-Sheep!$R$353-Sheep!$N$249                                )&lt;=0),"WeanAlt2","")
&amp;IFERROR(IF(AND((DZ$33-DZ38                                                                                     )&gt;(DZ$33-EA$33),(DZ$33-DZ38                                                                                     )&lt;=0),"Join-"    &amp;DZ37,""),"")
&amp;IFERROR(IF(AND((DZ$33-DZ38-INDEX(Sheep!$V$358:$V$365,DZ37,1))&gt;(DZ$33-EA$33),(DZ$33-DZ38-INDEX(Sheep!$V$358:$V$365,DZ37,1))&lt;=0),"Scan-"  &amp;DZ37,""),"")
&amp;IFERROR(IF(AND((DZ$33-DZ38-150                                                                            )&gt;(DZ$33-EA$33),(DZ$33-DZ38-150                                                                             )&lt;=0),"Birth-" &amp;DZ37,""),"")
&amp;IFERROR(IF(AND((DZ$33-DZ38-150-Sheep!$R$351                                           )&gt;(DZ$33-EA$33),(DZ$33-DZ38-150-Sheep!$R$351                                            )&lt;=0),"Wean-"&amp;DZ37,""),"")
&amp;IFERROR(IF(AND((DZ$33-DZ38-150-Sheep!$R$352                                           )&gt;(DZ$33-EA$33),(DZ$33-DZ38-150-Sheep!$R$352                                            )&lt;=0),"Alt1-"   &amp;DZ37,""),"")
&amp;IFERROR(IF(AND((DZ$33-DZ38-150-Sheep!$R$353                                           )&gt;(DZ$33-EA$33),(DZ$33-DZ38-150-Sheep!$R$353                                            )&lt;=0),"Alt2-"   &amp;DZ37,""),"")</f>
        <v/>
      </c>
      <c r="EA39" s="274" t="str">
        <f xml:space="preserve">                    IF(AND((EA$33                                  -Sheep!$N$249                               )&gt;(EA$33-EB$33),(EA$33                                  -Sheep!$N$249                                )&lt;=0),"Born","")
&amp;                   IF(AND((EA$33-Sheep!$R$351-Sheep!$N$249                                )&gt;(EA$33-EB$33),(EA$33-Sheep!$R$351-Sheep!$N$249                                )&lt;=0),"WeanStd","")
&amp;                   IF(AND((EA$33-Sheep!$R$352-Sheep!$N$249                                )&gt;(EA$33-EB$33),(EA$33-Sheep!$R$352-Sheep!$N$249                                )&lt;=0),"WeanAlt1","")
&amp;                   IF(AND((EA$33-Sheep!$R$353-Sheep!$N$249                                )&gt;(EA$33-EB$33),(EA$33-Sheep!$R$353-Sheep!$N$249                                )&lt;=0),"WeanAlt2","")
&amp;IFERROR(IF(AND((EA$33-EA38                                                                                     )&gt;(EA$33-EB$33),(EA$33-EA38                                                                                     )&lt;=0),"Join-"    &amp;EA37,""),"")
&amp;IFERROR(IF(AND((EA$33-EA38-INDEX(Sheep!$V$358:$V$365,EA37,1))&gt;(EA$33-EB$33),(EA$33-EA38-INDEX(Sheep!$V$358:$V$365,EA37,1))&lt;=0),"Scan-"  &amp;EA37,""),"")
&amp;IFERROR(IF(AND((EA$33-EA38-150                                                                            )&gt;(EA$33-EB$33),(EA$33-EA38-150                                                                             )&lt;=0),"Birth-" &amp;EA37,""),"")
&amp;IFERROR(IF(AND((EA$33-EA38-150-Sheep!$R$351                                           )&gt;(EA$33-EB$33),(EA$33-EA38-150-Sheep!$R$351                                            )&lt;=0),"Wean-"&amp;EA37,""),"")
&amp;IFERROR(IF(AND((EA$33-EA38-150-Sheep!$R$352                                           )&gt;(EA$33-EB$33),(EA$33-EA38-150-Sheep!$R$352                                            )&lt;=0),"Alt1-"   &amp;EA37,""),"")
&amp;IFERROR(IF(AND((EA$33-EA38-150-Sheep!$R$353                                           )&gt;(EA$33-EB$33),(EA$33-EA38-150-Sheep!$R$353                                            )&lt;=0),"Alt2-"   &amp;EA37,""),"")</f>
        <v/>
      </c>
      <c r="EB39" s="274" t="str">
        <f xml:space="preserve">                    IF(AND((EB$33                                  -Sheep!$N$249                               )&gt;(EB$33-EC$33),(EB$33                                  -Sheep!$N$249                                )&lt;=0),"Born","")
&amp;                   IF(AND((EB$33-Sheep!$R$351-Sheep!$N$249                                )&gt;(EB$33-EC$33),(EB$33-Sheep!$R$351-Sheep!$N$249                                )&lt;=0),"WeanStd","")
&amp;                   IF(AND((EB$33-Sheep!$R$352-Sheep!$N$249                                )&gt;(EB$33-EC$33),(EB$33-Sheep!$R$352-Sheep!$N$249                                )&lt;=0),"WeanAlt1","")
&amp;                   IF(AND((EB$33-Sheep!$R$353-Sheep!$N$249                                )&gt;(EB$33-EC$33),(EB$33-Sheep!$R$353-Sheep!$N$249                                )&lt;=0),"WeanAlt2","")
&amp;IFERROR(IF(AND((EB$33-EB38                                                                                     )&gt;(EB$33-EC$33),(EB$33-EB38                                                                                     )&lt;=0),"Join-"    &amp;EB37,""),"")
&amp;IFERROR(IF(AND((EB$33-EB38-INDEX(Sheep!$V$358:$V$365,EB37,1))&gt;(EB$33-EC$33),(EB$33-EB38-INDEX(Sheep!$V$358:$V$365,EB37,1))&lt;=0),"Scan-"  &amp;EB37,""),"")
&amp;IFERROR(IF(AND((EB$33-EB38-150                                                                            )&gt;(EB$33-EC$33),(EB$33-EB38-150                                                                             )&lt;=0),"Birth-" &amp;EB37,""),"")
&amp;IFERROR(IF(AND((EB$33-EB38-150-Sheep!$R$351                                           )&gt;(EB$33-EC$33),(EB$33-EB38-150-Sheep!$R$351                                            )&lt;=0),"Wean-"&amp;EB37,""),"")
&amp;IFERROR(IF(AND((EB$33-EB38-150-Sheep!$R$352                                           )&gt;(EB$33-EC$33),(EB$33-EB38-150-Sheep!$R$352                                            )&lt;=0),"Alt1-"   &amp;EB37,""),"")
&amp;IFERROR(IF(AND((EB$33-EB38-150-Sheep!$R$353                                           )&gt;(EB$33-EC$33),(EB$33-EB38-150-Sheep!$R$353                                            )&lt;=0),"Alt2-"   &amp;EB37,""),"")</f>
        <v/>
      </c>
      <c r="EC39" s="274" t="str">
        <f xml:space="preserve">                    IF(AND((EC$33                                  -Sheep!$N$249                               )&gt;(EC$33-ED$33),(EC$33                                  -Sheep!$N$249                                )&lt;=0),"Born","")
&amp;                   IF(AND((EC$33-Sheep!$R$351-Sheep!$N$249                                )&gt;(EC$33-ED$33),(EC$33-Sheep!$R$351-Sheep!$N$249                                )&lt;=0),"WeanStd","")
&amp;                   IF(AND((EC$33-Sheep!$R$352-Sheep!$N$249                                )&gt;(EC$33-ED$33),(EC$33-Sheep!$R$352-Sheep!$N$249                                )&lt;=0),"WeanAlt1","")
&amp;                   IF(AND((EC$33-Sheep!$R$353-Sheep!$N$249                                )&gt;(EC$33-ED$33),(EC$33-Sheep!$R$353-Sheep!$N$249                                )&lt;=0),"WeanAlt2","")
&amp;IFERROR(IF(AND((EC$33-EC38                                                                                     )&gt;(EC$33-ED$33),(EC$33-EC38                                                                                     )&lt;=0),"Join-"    &amp;EC37,""),"")
&amp;IFERROR(IF(AND((EC$33-EC38-INDEX(Sheep!$V$358:$V$365,EC37,1))&gt;(EC$33-ED$33),(EC$33-EC38-INDEX(Sheep!$V$358:$V$365,EC37,1))&lt;=0),"Scan-"  &amp;EC37,""),"")
&amp;IFERROR(IF(AND((EC$33-EC38-150                                                                            )&gt;(EC$33-ED$33),(EC$33-EC38-150                                                                             )&lt;=0),"Birth-" &amp;EC37,""),"")
&amp;IFERROR(IF(AND((EC$33-EC38-150-Sheep!$R$351                                           )&gt;(EC$33-ED$33),(EC$33-EC38-150-Sheep!$R$351                                            )&lt;=0),"Wean-"&amp;EC37,""),"")
&amp;IFERROR(IF(AND((EC$33-EC38-150-Sheep!$R$352                                           )&gt;(EC$33-ED$33),(EC$33-EC38-150-Sheep!$R$352                                            )&lt;=0),"Alt1-"   &amp;EC37,""),"")
&amp;IFERROR(IF(AND((EC$33-EC38-150-Sheep!$R$353                                           )&gt;(EC$33-ED$33),(EC$33-EC38-150-Sheep!$R$353                                            )&lt;=0),"Alt2-"   &amp;EC37,""),"")</f>
        <v/>
      </c>
      <c r="ED39" s="274" t="str">
        <f xml:space="preserve">                    IF(AND((ED$33                                  -Sheep!$N$249                               )&gt;(ED$33-EE$33),(ED$33                                  -Sheep!$N$249                                )&lt;=0),"Born","")
&amp;                   IF(AND((ED$33-Sheep!$R$351-Sheep!$N$249                                )&gt;(ED$33-EE$33),(ED$33-Sheep!$R$351-Sheep!$N$249                                )&lt;=0),"WeanStd","")
&amp;                   IF(AND((ED$33-Sheep!$R$352-Sheep!$N$249                                )&gt;(ED$33-EE$33),(ED$33-Sheep!$R$352-Sheep!$N$249                                )&lt;=0),"WeanAlt1","")
&amp;                   IF(AND((ED$33-Sheep!$R$353-Sheep!$N$249                                )&gt;(ED$33-EE$33),(ED$33-Sheep!$R$353-Sheep!$N$249                                )&lt;=0),"WeanAlt2","")
&amp;IFERROR(IF(AND((ED$33-ED38                                                                                     )&gt;(ED$33-EE$33),(ED$33-ED38                                                                                     )&lt;=0),"Join-"    &amp;ED37,""),"")
&amp;IFERROR(IF(AND((ED$33-ED38-INDEX(Sheep!$V$358:$V$365,ED37,1))&gt;(ED$33-EE$33),(ED$33-ED38-INDEX(Sheep!$V$358:$V$365,ED37,1))&lt;=0),"Scan-"  &amp;ED37,""),"")
&amp;IFERROR(IF(AND((ED$33-ED38-150                                                                            )&gt;(ED$33-EE$33),(ED$33-ED38-150                                                                             )&lt;=0),"Birth-" &amp;ED37,""),"")
&amp;IFERROR(IF(AND((ED$33-ED38-150-Sheep!$R$351                                           )&gt;(ED$33-EE$33),(ED$33-ED38-150-Sheep!$R$351                                            )&lt;=0),"Wean-"&amp;ED37,""),"")
&amp;IFERROR(IF(AND((ED$33-ED38-150-Sheep!$R$352                                           )&gt;(ED$33-EE$33),(ED$33-ED38-150-Sheep!$R$352                                            )&lt;=0),"Alt1-"   &amp;ED37,""),"")
&amp;IFERROR(IF(AND((ED$33-ED38-150-Sheep!$R$353                                           )&gt;(ED$33-EE$33),(ED$33-ED38-150-Sheep!$R$353                                            )&lt;=0),"Alt2-"   &amp;ED37,""),"")</f>
        <v/>
      </c>
      <c r="EE39" s="274" t="str">
        <f xml:space="preserve">                    IF(AND((EE$33                                  -Sheep!$N$249                               )&gt;(EE$33-EF$33),(EE$33                                  -Sheep!$N$249                                )&lt;=0),"Born","")
&amp;                   IF(AND((EE$33-Sheep!$R$351-Sheep!$N$249                                )&gt;(EE$33-EF$33),(EE$33-Sheep!$R$351-Sheep!$N$249                                )&lt;=0),"WeanStd","")
&amp;                   IF(AND((EE$33-Sheep!$R$352-Sheep!$N$249                                )&gt;(EE$33-EF$33),(EE$33-Sheep!$R$352-Sheep!$N$249                                )&lt;=0),"WeanAlt1","")
&amp;                   IF(AND((EE$33-Sheep!$R$353-Sheep!$N$249                                )&gt;(EE$33-EF$33),(EE$33-Sheep!$R$353-Sheep!$N$249                                )&lt;=0),"WeanAlt2","")
&amp;IFERROR(IF(AND((EE$33-EE38                                                                                     )&gt;(EE$33-EF$33),(EE$33-EE38                                                                                     )&lt;=0),"Join-"    &amp;EE37,""),"")
&amp;IFERROR(IF(AND((EE$33-EE38-INDEX(Sheep!$V$358:$V$365,EE37,1))&gt;(EE$33-EF$33),(EE$33-EE38-INDEX(Sheep!$V$358:$V$365,EE37,1))&lt;=0),"Scan-"  &amp;EE37,""),"")
&amp;IFERROR(IF(AND((EE$33-EE38-150                                                                            )&gt;(EE$33-EF$33),(EE$33-EE38-150                                                                             )&lt;=0),"Birth-" &amp;EE37,""),"")
&amp;IFERROR(IF(AND((EE$33-EE38-150-Sheep!$R$351                                           )&gt;(EE$33-EF$33),(EE$33-EE38-150-Sheep!$R$351                                            )&lt;=0),"Wean-"&amp;EE37,""),"")
&amp;IFERROR(IF(AND((EE$33-EE38-150-Sheep!$R$352                                           )&gt;(EE$33-EF$33),(EE$33-EE38-150-Sheep!$R$352                                            )&lt;=0),"Alt1-"   &amp;EE37,""),"")
&amp;IFERROR(IF(AND((EE$33-EE38-150-Sheep!$R$353                                           )&gt;(EE$33-EF$33),(EE$33-EE38-150-Sheep!$R$353                                            )&lt;=0),"Alt2-"   &amp;EE37,""),"")</f>
        <v/>
      </c>
      <c r="EF39" s="274" t="str">
        <f xml:space="preserve">                    IF(AND((EF$33                                  -Sheep!$N$249                               )&gt;(EF$33-EG$33),(EF$33                                  -Sheep!$N$249                                )&lt;=0),"Born","")
&amp;                   IF(AND((EF$33-Sheep!$R$351-Sheep!$N$249                                )&gt;(EF$33-EG$33),(EF$33-Sheep!$R$351-Sheep!$N$249                                )&lt;=0),"WeanStd","")
&amp;                   IF(AND((EF$33-Sheep!$R$352-Sheep!$N$249                                )&gt;(EF$33-EG$33),(EF$33-Sheep!$R$352-Sheep!$N$249                                )&lt;=0),"WeanAlt1","")
&amp;                   IF(AND((EF$33-Sheep!$R$353-Sheep!$N$249                                )&gt;(EF$33-EG$33),(EF$33-Sheep!$R$353-Sheep!$N$249                                )&lt;=0),"WeanAlt2","")
&amp;IFERROR(IF(AND((EF$33-EF38                                                                                     )&gt;(EF$33-EG$33),(EF$33-EF38                                                                                     )&lt;=0),"Join-"    &amp;EF37,""),"")
&amp;IFERROR(IF(AND((EF$33-EF38-INDEX(Sheep!$V$358:$V$365,EF37,1))&gt;(EF$33-EG$33),(EF$33-EF38-INDEX(Sheep!$V$358:$V$365,EF37,1))&lt;=0),"Scan-"  &amp;EF37,""),"")
&amp;IFERROR(IF(AND((EF$33-EF38-150                                                                            )&gt;(EF$33-EG$33),(EF$33-EF38-150                                                                             )&lt;=0),"Birth-" &amp;EF37,""),"")
&amp;IFERROR(IF(AND((EF$33-EF38-150-Sheep!$R$351                                           )&gt;(EF$33-EG$33),(EF$33-EF38-150-Sheep!$R$351                                            )&lt;=0),"Wean-"&amp;EF37,""),"")
&amp;IFERROR(IF(AND((EF$33-EF38-150-Sheep!$R$352                                           )&gt;(EF$33-EG$33),(EF$33-EF38-150-Sheep!$R$352                                            )&lt;=0),"Alt1-"   &amp;EF37,""),"")
&amp;IFERROR(IF(AND((EF$33-EF38-150-Sheep!$R$353                                           )&gt;(EF$33-EG$33),(EF$33-EF38-150-Sheep!$R$353                                            )&lt;=0),"Alt2-"   &amp;EF37,""),"")</f>
        <v/>
      </c>
      <c r="EG39" s="274" t="str">
        <f xml:space="preserve">                    IF(AND((EG$33                                  -Sheep!$N$249                               )&gt;(EG$33-EH$33),(EG$33                                  -Sheep!$N$249                                )&lt;=0),"Born","")
&amp;                   IF(AND((EG$33-Sheep!$R$351-Sheep!$N$249                                )&gt;(EG$33-EH$33),(EG$33-Sheep!$R$351-Sheep!$N$249                                )&lt;=0),"WeanStd","")
&amp;                   IF(AND((EG$33-Sheep!$R$352-Sheep!$N$249                                )&gt;(EG$33-EH$33),(EG$33-Sheep!$R$352-Sheep!$N$249                                )&lt;=0),"WeanAlt1","")
&amp;                   IF(AND((EG$33-Sheep!$R$353-Sheep!$N$249                                )&gt;(EG$33-EH$33),(EG$33-Sheep!$R$353-Sheep!$N$249                                )&lt;=0),"WeanAlt2","")
&amp;IFERROR(IF(AND((EG$33-EG38                                                                                     )&gt;(EG$33-EH$33),(EG$33-EG38                                                                                     )&lt;=0),"Join-"    &amp;EG37,""),"")
&amp;IFERROR(IF(AND((EG$33-EG38-INDEX(Sheep!$V$358:$V$365,EG37,1))&gt;(EG$33-EH$33),(EG$33-EG38-INDEX(Sheep!$V$358:$V$365,EG37,1))&lt;=0),"Scan-"  &amp;EG37,""),"")
&amp;IFERROR(IF(AND((EG$33-EG38-150                                                                            )&gt;(EG$33-EH$33),(EG$33-EG38-150                                                                             )&lt;=0),"Birth-" &amp;EG37,""),"")
&amp;IFERROR(IF(AND((EG$33-EG38-150-Sheep!$R$351                                           )&gt;(EG$33-EH$33),(EG$33-EG38-150-Sheep!$R$351                                            )&lt;=0),"Wean-"&amp;EG37,""),"")
&amp;IFERROR(IF(AND((EG$33-EG38-150-Sheep!$R$352                                           )&gt;(EG$33-EH$33),(EG$33-EG38-150-Sheep!$R$352                                            )&lt;=0),"Alt1-"   &amp;EG37,""),"")
&amp;IFERROR(IF(AND((EG$33-EG38-150-Sheep!$R$353                                           )&gt;(EG$33-EH$33),(EG$33-EG38-150-Sheep!$R$353                                            )&lt;=0),"Alt2-"   &amp;EG37,""),"")</f>
        <v/>
      </c>
      <c r="EH39" s="274" t="str">
        <f xml:space="preserve">                    IF(AND((EH$33                                  -Sheep!$N$249                               )&gt;(EH$33-EI$33),(EH$33                                  -Sheep!$N$249                                )&lt;=0),"Born","")
&amp;                   IF(AND((EH$33-Sheep!$R$351-Sheep!$N$249                                )&gt;(EH$33-EI$33),(EH$33-Sheep!$R$351-Sheep!$N$249                                )&lt;=0),"WeanStd","")
&amp;                   IF(AND((EH$33-Sheep!$R$352-Sheep!$N$249                                )&gt;(EH$33-EI$33),(EH$33-Sheep!$R$352-Sheep!$N$249                                )&lt;=0),"WeanAlt1","")
&amp;                   IF(AND((EH$33-Sheep!$R$353-Sheep!$N$249                                )&gt;(EH$33-EI$33),(EH$33-Sheep!$R$353-Sheep!$N$249                                )&lt;=0),"WeanAlt2","")
&amp;IFERROR(IF(AND((EH$33-EH38                                                                                     )&gt;(EH$33-EI$33),(EH$33-EH38                                                                                     )&lt;=0),"Join-"    &amp;EH37,""),"")
&amp;IFERROR(IF(AND((EH$33-EH38-INDEX(Sheep!$V$358:$V$365,EH37,1))&gt;(EH$33-EI$33),(EH$33-EH38-INDEX(Sheep!$V$358:$V$365,EH37,1))&lt;=0),"Scan-"  &amp;EH37,""),"")
&amp;IFERROR(IF(AND((EH$33-EH38-150                                                                            )&gt;(EH$33-EI$33),(EH$33-EH38-150                                                                             )&lt;=0),"Birth-" &amp;EH37,""),"")
&amp;IFERROR(IF(AND((EH$33-EH38-150-Sheep!$R$351                                           )&gt;(EH$33-EI$33),(EH$33-EH38-150-Sheep!$R$351                                            )&lt;=0),"Wean-"&amp;EH37,""),"")
&amp;IFERROR(IF(AND((EH$33-EH38-150-Sheep!$R$352                                           )&gt;(EH$33-EI$33),(EH$33-EH38-150-Sheep!$R$352                                            )&lt;=0),"Alt1-"   &amp;EH37,""),"")
&amp;IFERROR(IF(AND((EH$33-EH38-150-Sheep!$R$353                                           )&gt;(EH$33-EI$33),(EH$33-EH38-150-Sheep!$R$353                                            )&lt;=0),"Alt2-"   &amp;EH37,""),"")</f>
        <v/>
      </c>
      <c r="EI39" s="274" t="str">
        <f xml:space="preserve">                    IF(AND((EI$33                                  -Sheep!$N$249                               )&gt;(EI$33-EJ$33),(EI$33                                  -Sheep!$N$249                                )&lt;=0),"Born","")
&amp;                   IF(AND((EI$33-Sheep!$R$351-Sheep!$N$249                                )&gt;(EI$33-EJ$33),(EI$33-Sheep!$R$351-Sheep!$N$249                                )&lt;=0),"WeanStd","")
&amp;                   IF(AND((EI$33-Sheep!$R$352-Sheep!$N$249                                )&gt;(EI$33-EJ$33),(EI$33-Sheep!$R$352-Sheep!$N$249                                )&lt;=0),"WeanAlt1","")
&amp;                   IF(AND((EI$33-Sheep!$R$353-Sheep!$N$249                                )&gt;(EI$33-EJ$33),(EI$33-Sheep!$R$353-Sheep!$N$249                                )&lt;=0),"WeanAlt2","")
&amp;IFERROR(IF(AND((EI$33-EI38                                                                                     )&gt;(EI$33-EJ$33),(EI$33-EI38                                                                                     )&lt;=0),"Join-"    &amp;EI37,""),"")
&amp;IFERROR(IF(AND((EI$33-EI38-INDEX(Sheep!$V$358:$V$365,EI37,1))&gt;(EI$33-EJ$33),(EI$33-EI38-INDEX(Sheep!$V$358:$V$365,EI37,1))&lt;=0),"Scan-"  &amp;EI37,""),"")
&amp;IFERROR(IF(AND((EI$33-EI38-150                                                                            )&gt;(EI$33-EJ$33),(EI$33-EI38-150                                                                             )&lt;=0),"Birth-" &amp;EI37,""),"")
&amp;IFERROR(IF(AND((EI$33-EI38-150-Sheep!$R$351                                           )&gt;(EI$33-EJ$33),(EI$33-EI38-150-Sheep!$R$351                                            )&lt;=0),"Wean-"&amp;EI37,""),"")
&amp;IFERROR(IF(AND((EI$33-EI38-150-Sheep!$R$352                                           )&gt;(EI$33-EJ$33),(EI$33-EI38-150-Sheep!$R$352                                            )&lt;=0),"Alt1-"   &amp;EI37,""),"")
&amp;IFERROR(IF(AND((EI$33-EI38-150-Sheep!$R$353                                           )&gt;(EI$33-EJ$33),(EI$33-EI38-150-Sheep!$R$353                                            )&lt;=0),"Alt2-"   &amp;EI37,""),"")</f>
        <v/>
      </c>
      <c r="EJ39" s="274" t="str">
        <f xml:space="preserve">                    IF(AND((EJ$33                                  -Sheep!$N$249                               )&gt;(EJ$33-EK$33),(EJ$33                                  -Sheep!$N$249                                )&lt;=0),"Born","")
&amp;                   IF(AND((EJ$33-Sheep!$R$351-Sheep!$N$249                                )&gt;(EJ$33-EK$33),(EJ$33-Sheep!$R$351-Sheep!$N$249                                )&lt;=0),"WeanStd","")
&amp;                   IF(AND((EJ$33-Sheep!$R$352-Sheep!$N$249                                )&gt;(EJ$33-EK$33),(EJ$33-Sheep!$R$352-Sheep!$N$249                                )&lt;=0),"WeanAlt1","")
&amp;                   IF(AND((EJ$33-Sheep!$R$353-Sheep!$N$249                                )&gt;(EJ$33-EK$33),(EJ$33-Sheep!$R$353-Sheep!$N$249                                )&lt;=0),"WeanAlt2","")
&amp;IFERROR(IF(AND((EJ$33-EJ38                                                                                     )&gt;(EJ$33-EK$33),(EJ$33-EJ38                                                                                     )&lt;=0),"Join-"    &amp;EJ37,""),"")
&amp;IFERROR(IF(AND((EJ$33-EJ38-INDEX(Sheep!$V$358:$V$365,EJ37,1))&gt;(EJ$33-EK$33),(EJ$33-EJ38-INDEX(Sheep!$V$358:$V$365,EJ37,1))&lt;=0),"Scan-"  &amp;EJ37,""),"")
&amp;IFERROR(IF(AND((EJ$33-EJ38-150                                                                            )&gt;(EJ$33-EK$33),(EJ$33-EJ38-150                                                                             )&lt;=0),"Birth-" &amp;EJ37,""),"")
&amp;IFERROR(IF(AND((EJ$33-EJ38-150-Sheep!$R$351                                           )&gt;(EJ$33-EK$33),(EJ$33-EJ38-150-Sheep!$R$351                                            )&lt;=0),"Wean-"&amp;EJ37,""),"")
&amp;IFERROR(IF(AND((EJ$33-EJ38-150-Sheep!$R$352                                           )&gt;(EJ$33-EK$33),(EJ$33-EJ38-150-Sheep!$R$352                                            )&lt;=0),"Alt1-"   &amp;EJ37,""),"")
&amp;IFERROR(IF(AND((EJ$33-EJ38-150-Sheep!$R$353                                           )&gt;(EJ$33-EK$33),(EJ$33-EJ38-150-Sheep!$R$353                                            )&lt;=0),"Alt2-"   &amp;EJ37,""),"")</f>
        <v>Birth-2</v>
      </c>
      <c r="EK39" s="274" t="str">
        <f xml:space="preserve">                    IF(AND((EK$33                                  -Sheep!$N$249                               )&gt;(EK$33-EL$33),(EK$33                                  -Sheep!$N$249                                )&lt;=0),"Born","")
&amp;                   IF(AND((EK$33-Sheep!$R$351-Sheep!$N$249                                )&gt;(EK$33-EL$33),(EK$33-Sheep!$R$351-Sheep!$N$249                                )&lt;=0),"WeanStd","")
&amp;                   IF(AND((EK$33-Sheep!$R$352-Sheep!$N$249                                )&gt;(EK$33-EL$33),(EK$33-Sheep!$R$352-Sheep!$N$249                                )&lt;=0),"WeanAlt1","")
&amp;                   IF(AND((EK$33-Sheep!$R$353-Sheep!$N$249                                )&gt;(EK$33-EL$33),(EK$33-Sheep!$R$353-Sheep!$N$249                                )&lt;=0),"WeanAlt2","")
&amp;IFERROR(IF(AND((EK$33-EK38                                                                                     )&gt;(EK$33-EL$33),(EK$33-EK38                                                                                     )&lt;=0),"Join-"    &amp;EK37,""),"")
&amp;IFERROR(IF(AND((EK$33-EK38-INDEX(Sheep!$V$358:$V$365,EK37,1))&gt;(EK$33-EL$33),(EK$33-EK38-INDEX(Sheep!$V$358:$V$365,EK37,1))&lt;=0),"Scan-"  &amp;EK37,""),"")
&amp;IFERROR(IF(AND((EK$33-EK38-150                                                                            )&gt;(EK$33-EL$33),(EK$33-EK38-150                                                                             )&lt;=0),"Birth-" &amp;EK37,""),"")
&amp;IFERROR(IF(AND((EK$33-EK38-150-Sheep!$R$351                                           )&gt;(EK$33-EL$33),(EK$33-EK38-150-Sheep!$R$351                                            )&lt;=0),"Wean-"&amp;EK37,""),"")
&amp;IFERROR(IF(AND((EK$33-EK38-150-Sheep!$R$352                                           )&gt;(EK$33-EL$33),(EK$33-EK38-150-Sheep!$R$352                                            )&lt;=0),"Alt1-"   &amp;EK37,""),"")
&amp;IFERROR(IF(AND((EK$33-EK38-150-Sheep!$R$353                                           )&gt;(EK$33-EL$33),(EK$33-EK38-150-Sheep!$R$353                                            )&lt;=0),"Alt2-"   &amp;EK37,""),"")</f>
        <v/>
      </c>
      <c r="EL39" s="274" t="str">
        <f xml:space="preserve">                    IF(AND((EL$33                                  -Sheep!$N$249                               )&gt;(EL$33-EM$33),(EL$33                                  -Sheep!$N$249                                )&lt;=0),"Born","")
&amp;                   IF(AND((EL$33-Sheep!$R$351-Sheep!$N$249                                )&gt;(EL$33-EM$33),(EL$33-Sheep!$R$351-Sheep!$N$249                                )&lt;=0),"WeanStd","")
&amp;                   IF(AND((EL$33-Sheep!$R$352-Sheep!$N$249                                )&gt;(EL$33-EM$33),(EL$33-Sheep!$R$352-Sheep!$N$249                                )&lt;=0),"WeanAlt1","")
&amp;                   IF(AND((EL$33-Sheep!$R$353-Sheep!$N$249                                )&gt;(EL$33-EM$33),(EL$33-Sheep!$R$353-Sheep!$N$249                                )&lt;=0),"WeanAlt2","")
&amp;IFERROR(IF(AND((EL$33-EL38                                                                                     )&gt;(EL$33-EM$33),(EL$33-EL38                                                                                     )&lt;=0),"Join-"    &amp;EL37,""),"")
&amp;IFERROR(IF(AND((EL$33-EL38-INDEX(Sheep!$V$358:$V$365,EL37,1))&gt;(EL$33-EM$33),(EL$33-EL38-INDEX(Sheep!$V$358:$V$365,EL37,1))&lt;=0),"Scan-"  &amp;EL37,""),"")
&amp;IFERROR(IF(AND((EL$33-EL38-150                                                                            )&gt;(EL$33-EM$33),(EL$33-EL38-150                                                                             )&lt;=0),"Birth-" &amp;EL37,""),"")
&amp;IFERROR(IF(AND((EL$33-EL38-150-Sheep!$R$351                                           )&gt;(EL$33-EM$33),(EL$33-EL38-150-Sheep!$R$351                                            )&lt;=0),"Wean-"&amp;EL37,""),"")
&amp;IFERROR(IF(AND((EL$33-EL38-150-Sheep!$R$352                                           )&gt;(EL$33-EM$33),(EL$33-EL38-150-Sheep!$R$352                                            )&lt;=0),"Alt1-"   &amp;EL37,""),"")
&amp;IFERROR(IF(AND((EL$33-EL38-150-Sheep!$R$353                                           )&gt;(EL$33-EM$33),(EL$33-EL38-150-Sheep!$R$353                                            )&lt;=0),"Alt2-"   &amp;EL37,""),"")</f>
        <v/>
      </c>
      <c r="EM39" s="274" t="str">
        <f xml:space="preserve">                    IF(AND((EM$33                                  -Sheep!$N$249                               )&gt;(EM$33-EN$33),(EM$33                                  -Sheep!$N$249                                )&lt;=0),"Born","")
&amp;                   IF(AND((EM$33-Sheep!$R$351-Sheep!$N$249                                )&gt;(EM$33-EN$33),(EM$33-Sheep!$R$351-Sheep!$N$249                                )&lt;=0),"WeanStd","")
&amp;                   IF(AND((EM$33-Sheep!$R$352-Sheep!$N$249                                )&gt;(EM$33-EN$33),(EM$33-Sheep!$R$352-Sheep!$N$249                                )&lt;=0),"WeanAlt1","")
&amp;                   IF(AND((EM$33-Sheep!$R$353-Sheep!$N$249                                )&gt;(EM$33-EN$33),(EM$33-Sheep!$R$353-Sheep!$N$249                                )&lt;=0),"WeanAlt2","")
&amp;IFERROR(IF(AND((EM$33-EM38                                                                                     )&gt;(EM$33-EN$33),(EM$33-EM38                                                                                     )&lt;=0),"Join-"    &amp;EM37,""),"")
&amp;IFERROR(IF(AND((EM$33-EM38-INDEX(Sheep!$V$358:$V$365,EM37,1))&gt;(EM$33-EN$33),(EM$33-EM38-INDEX(Sheep!$V$358:$V$365,EM37,1))&lt;=0),"Scan-"  &amp;EM37,""),"")
&amp;IFERROR(IF(AND((EM$33-EM38-150                                                                            )&gt;(EM$33-EN$33),(EM$33-EM38-150                                                                             )&lt;=0),"Birth-" &amp;EM37,""),"")
&amp;IFERROR(IF(AND((EM$33-EM38-150-Sheep!$R$351                                           )&gt;(EM$33-EN$33),(EM$33-EM38-150-Sheep!$R$351                                            )&lt;=0),"Wean-"&amp;EM37,""),"")
&amp;IFERROR(IF(AND((EM$33-EM38-150-Sheep!$R$352                                           )&gt;(EM$33-EN$33),(EM$33-EM38-150-Sheep!$R$352                                            )&lt;=0),"Alt1-"   &amp;EM37,""),"")
&amp;IFERROR(IF(AND((EM$33-EM38-150-Sheep!$R$353                                           )&gt;(EM$33-EN$33),(EM$33-EM38-150-Sheep!$R$353                                            )&lt;=0),"Alt2-"   &amp;EM37,""),"")</f>
        <v/>
      </c>
      <c r="EN39" s="274" t="str">
        <f xml:space="preserve">                    IF(AND((EN$33                                  -Sheep!$N$249                               )&gt;(EN$33-EO$33),(EN$33                                  -Sheep!$N$249                                )&lt;=0),"Born","")
&amp;                   IF(AND((EN$33-Sheep!$R$351-Sheep!$N$249                                )&gt;(EN$33-EO$33),(EN$33-Sheep!$R$351-Sheep!$N$249                                )&lt;=0),"WeanStd","")
&amp;                   IF(AND((EN$33-Sheep!$R$352-Sheep!$N$249                                )&gt;(EN$33-EO$33),(EN$33-Sheep!$R$352-Sheep!$N$249                                )&lt;=0),"WeanAlt1","")
&amp;                   IF(AND((EN$33-Sheep!$R$353-Sheep!$N$249                                )&gt;(EN$33-EO$33),(EN$33-Sheep!$R$353-Sheep!$N$249                                )&lt;=0),"WeanAlt2","")
&amp;IFERROR(IF(AND((EN$33-EN38                                                                                     )&gt;(EN$33-EO$33),(EN$33-EN38                                                                                     )&lt;=0),"Join-"    &amp;EN37,""),"")
&amp;IFERROR(IF(AND((EN$33-EN38-INDEX(Sheep!$V$358:$V$365,EN37,1))&gt;(EN$33-EO$33),(EN$33-EN38-INDEX(Sheep!$V$358:$V$365,EN37,1))&lt;=0),"Scan-"  &amp;EN37,""),"")
&amp;IFERROR(IF(AND((EN$33-EN38-150                                                                            )&gt;(EN$33-EO$33),(EN$33-EN38-150                                                                             )&lt;=0),"Birth-" &amp;EN37,""),"")
&amp;IFERROR(IF(AND((EN$33-EN38-150-Sheep!$R$351                                           )&gt;(EN$33-EO$33),(EN$33-EN38-150-Sheep!$R$351                                            )&lt;=0),"Wean-"&amp;EN37,""),"")
&amp;IFERROR(IF(AND((EN$33-EN38-150-Sheep!$R$352                                           )&gt;(EN$33-EO$33),(EN$33-EN38-150-Sheep!$R$352                                            )&lt;=0),"Alt1-"   &amp;EN37,""),"")
&amp;IFERROR(IF(AND((EN$33-EN38-150-Sheep!$R$353                                           )&gt;(EN$33-EO$33),(EN$33-EN38-150-Sheep!$R$353                                            )&lt;=0),"Alt2-"   &amp;EN37,""),"")</f>
        <v/>
      </c>
      <c r="EO39" s="274" t="str">
        <f xml:space="preserve">                    IF(AND((EO$33                                  -Sheep!$N$249                               )&gt;(EO$33-EP$33),(EO$33                                  -Sheep!$N$249                                )&lt;=0),"Born","")
&amp;                   IF(AND((EO$33-Sheep!$R$351-Sheep!$N$249                                )&gt;(EO$33-EP$33),(EO$33-Sheep!$R$351-Sheep!$N$249                                )&lt;=0),"WeanStd","")
&amp;                   IF(AND((EO$33-Sheep!$R$352-Sheep!$N$249                                )&gt;(EO$33-EP$33),(EO$33-Sheep!$R$352-Sheep!$N$249                                )&lt;=0),"WeanAlt1","")
&amp;                   IF(AND((EO$33-Sheep!$R$353-Sheep!$N$249                                )&gt;(EO$33-EP$33),(EO$33-Sheep!$R$353-Sheep!$N$249                                )&lt;=0),"WeanAlt2","")
&amp;IFERROR(IF(AND((EO$33-EO38                                                                                     )&gt;(EO$33-EP$33),(EO$33-EO38                                                                                     )&lt;=0),"Join-"    &amp;EO37,""),"")
&amp;IFERROR(IF(AND((EO$33-EO38-INDEX(Sheep!$V$358:$V$365,EO37,1))&gt;(EO$33-EP$33),(EO$33-EO38-INDEX(Sheep!$V$358:$V$365,EO37,1))&lt;=0),"Scan-"  &amp;EO37,""),"")
&amp;IFERROR(IF(AND((EO$33-EO38-150                                                                            )&gt;(EO$33-EP$33),(EO$33-EO38-150                                                                             )&lt;=0),"Birth-" &amp;EO37,""),"")
&amp;IFERROR(IF(AND((EO$33-EO38-150-Sheep!$R$351                                           )&gt;(EO$33-EP$33),(EO$33-EO38-150-Sheep!$R$351                                            )&lt;=0),"Wean-"&amp;EO37,""),"")
&amp;IFERROR(IF(AND((EO$33-EO38-150-Sheep!$R$352                                           )&gt;(EO$33-EP$33),(EO$33-EO38-150-Sheep!$R$352                                            )&lt;=0),"Alt1-"   &amp;EO37,""),"")
&amp;IFERROR(IF(AND((EO$33-EO38-150-Sheep!$R$353                                           )&gt;(EO$33-EP$33),(EO$33-EO38-150-Sheep!$R$353                                            )&lt;=0),"Alt2-"   &amp;EO37,""),"")</f>
        <v/>
      </c>
      <c r="EP39" s="274" t="str">
        <f xml:space="preserve">                    IF(AND((EP$33                                  -Sheep!$N$249                               )&gt;(EP$33-EQ$33),(EP$33                                  -Sheep!$N$249                                )&lt;=0),"Born","")
&amp;                   IF(AND((EP$33-Sheep!$R$351-Sheep!$N$249                                )&gt;(EP$33-EQ$33),(EP$33-Sheep!$R$351-Sheep!$N$249                                )&lt;=0),"WeanStd","")
&amp;                   IF(AND((EP$33-Sheep!$R$352-Sheep!$N$249                                )&gt;(EP$33-EQ$33),(EP$33-Sheep!$R$352-Sheep!$N$249                                )&lt;=0),"WeanAlt1","")
&amp;                   IF(AND((EP$33-Sheep!$R$353-Sheep!$N$249                                )&gt;(EP$33-EQ$33),(EP$33-Sheep!$R$353-Sheep!$N$249                                )&lt;=0),"WeanAlt2","")
&amp;IFERROR(IF(AND((EP$33-EP38                                                                                     )&gt;(EP$33-EQ$33),(EP$33-EP38                                                                                     )&lt;=0),"Join-"    &amp;EP37,""),"")
&amp;IFERROR(IF(AND((EP$33-EP38-INDEX(Sheep!$V$358:$V$365,EP37,1))&gt;(EP$33-EQ$33),(EP$33-EP38-INDEX(Sheep!$V$358:$V$365,EP37,1))&lt;=0),"Scan-"  &amp;EP37,""),"")
&amp;IFERROR(IF(AND((EP$33-EP38-150                                                                            )&gt;(EP$33-EQ$33),(EP$33-EP38-150                                                                             )&lt;=0),"Birth-" &amp;EP37,""),"")
&amp;IFERROR(IF(AND((EP$33-EP38-150-Sheep!$R$351                                           )&gt;(EP$33-EQ$33),(EP$33-EP38-150-Sheep!$R$351                                            )&lt;=0),"Wean-"&amp;EP37,""),"")
&amp;IFERROR(IF(AND((EP$33-EP38-150-Sheep!$R$352                                           )&gt;(EP$33-EQ$33),(EP$33-EP38-150-Sheep!$R$352                                            )&lt;=0),"Alt1-"   &amp;EP37,""),"")
&amp;IFERROR(IF(AND((EP$33-EP38-150-Sheep!$R$353                                           )&gt;(EP$33-EQ$33),(EP$33-EP38-150-Sheep!$R$353                                            )&lt;=0),"Alt2-"   &amp;EP37,""),"")</f>
        <v/>
      </c>
      <c r="EQ39" s="274" t="str">
        <f xml:space="preserve">                    IF(AND((EQ$33                                  -Sheep!$N$249                               )&gt;(EQ$33-ER$33),(EQ$33                                  -Sheep!$N$249                                )&lt;=0),"Born","")
&amp;                   IF(AND((EQ$33-Sheep!$R$351-Sheep!$N$249                                )&gt;(EQ$33-ER$33),(EQ$33-Sheep!$R$351-Sheep!$N$249                                )&lt;=0),"WeanStd","")
&amp;                   IF(AND((EQ$33-Sheep!$R$352-Sheep!$N$249                                )&gt;(EQ$33-ER$33),(EQ$33-Sheep!$R$352-Sheep!$N$249                                )&lt;=0),"WeanAlt1","")
&amp;                   IF(AND((EQ$33-Sheep!$R$353-Sheep!$N$249                                )&gt;(EQ$33-ER$33),(EQ$33-Sheep!$R$353-Sheep!$N$249                                )&lt;=0),"WeanAlt2","")
&amp;IFERROR(IF(AND((EQ$33-EQ38                                                                                     )&gt;(EQ$33-ER$33),(EQ$33-EQ38                                                                                     )&lt;=0),"Join-"    &amp;EQ37,""),"")
&amp;IFERROR(IF(AND((EQ$33-EQ38-INDEX(Sheep!$V$358:$V$365,EQ37,1))&gt;(EQ$33-ER$33),(EQ$33-EQ38-INDEX(Sheep!$V$358:$V$365,EQ37,1))&lt;=0),"Scan-"  &amp;EQ37,""),"")
&amp;IFERROR(IF(AND((EQ$33-EQ38-150                                                                            )&gt;(EQ$33-ER$33),(EQ$33-EQ38-150                                                                             )&lt;=0),"Birth-" &amp;EQ37,""),"")
&amp;IFERROR(IF(AND((EQ$33-EQ38-150-Sheep!$R$351                                           )&gt;(EQ$33-ER$33),(EQ$33-EQ38-150-Sheep!$R$351                                            )&lt;=0),"Wean-"&amp;EQ37,""),"")
&amp;IFERROR(IF(AND((EQ$33-EQ38-150-Sheep!$R$352                                           )&gt;(EQ$33-ER$33),(EQ$33-EQ38-150-Sheep!$R$352                                            )&lt;=0),"Alt1-"   &amp;EQ37,""),"")
&amp;IFERROR(IF(AND((EQ$33-EQ38-150-Sheep!$R$353                                           )&gt;(EQ$33-ER$33),(EQ$33-EQ38-150-Sheep!$R$353                                            )&lt;=0),"Alt2-"   &amp;EQ37,""),"")</f>
        <v/>
      </c>
      <c r="ER39" s="274" t="str">
        <f xml:space="preserve">                    IF(AND((ER$33                                  -Sheep!$N$249                               )&gt;(ER$33-ES$33),(ER$33                                  -Sheep!$N$249                                )&lt;=0),"Born","")
&amp;                   IF(AND((ER$33-Sheep!$R$351-Sheep!$N$249                                )&gt;(ER$33-ES$33),(ER$33-Sheep!$R$351-Sheep!$N$249                                )&lt;=0),"WeanStd","")
&amp;                   IF(AND((ER$33-Sheep!$R$352-Sheep!$N$249                                )&gt;(ER$33-ES$33),(ER$33-Sheep!$R$352-Sheep!$N$249                                )&lt;=0),"WeanAlt1","")
&amp;                   IF(AND((ER$33-Sheep!$R$353-Sheep!$N$249                                )&gt;(ER$33-ES$33),(ER$33-Sheep!$R$353-Sheep!$N$249                                )&lt;=0),"WeanAlt2","")
&amp;IFERROR(IF(AND((ER$33-ER38                                                                                     )&gt;(ER$33-ES$33),(ER$33-ER38                                                                                     )&lt;=0),"Join-"    &amp;ER37,""),"")
&amp;IFERROR(IF(AND((ER$33-ER38-INDEX(Sheep!$V$358:$V$365,ER37,1))&gt;(ER$33-ES$33),(ER$33-ER38-INDEX(Sheep!$V$358:$V$365,ER37,1))&lt;=0),"Scan-"  &amp;ER37,""),"")
&amp;IFERROR(IF(AND((ER$33-ER38-150                                                                            )&gt;(ER$33-ES$33),(ER$33-ER38-150                                                                             )&lt;=0),"Birth-" &amp;ER37,""),"")
&amp;IFERROR(IF(AND((ER$33-ER38-150-Sheep!$R$351                                           )&gt;(ER$33-ES$33),(ER$33-ER38-150-Sheep!$R$351                                            )&lt;=0),"Wean-"&amp;ER37,""),"")
&amp;IFERROR(IF(AND((ER$33-ER38-150-Sheep!$R$352                                           )&gt;(ER$33-ES$33),(ER$33-ER38-150-Sheep!$R$352                                            )&lt;=0),"Alt1-"   &amp;ER37,""),"")
&amp;IFERROR(IF(AND((ER$33-ER38-150-Sheep!$R$353                                           )&gt;(ER$33-ES$33),(ER$33-ER38-150-Sheep!$R$353                                            )&lt;=0),"Alt2-"   &amp;ER37,""),"")</f>
        <v/>
      </c>
      <c r="ES39" s="274" t="str">
        <f xml:space="preserve">                    IF(AND((ES$33                                  -Sheep!$N$249                               )&gt;(ES$33-ET$33),(ES$33                                  -Sheep!$N$249                                )&lt;=0),"Born","")
&amp;                   IF(AND((ES$33-Sheep!$R$351-Sheep!$N$249                                )&gt;(ES$33-ET$33),(ES$33-Sheep!$R$351-Sheep!$N$249                                )&lt;=0),"WeanStd","")
&amp;                   IF(AND((ES$33-Sheep!$R$352-Sheep!$N$249                                )&gt;(ES$33-ET$33),(ES$33-Sheep!$R$352-Sheep!$N$249                                )&lt;=0),"WeanAlt1","")
&amp;                   IF(AND((ES$33-Sheep!$R$353-Sheep!$N$249                                )&gt;(ES$33-ET$33),(ES$33-Sheep!$R$353-Sheep!$N$249                                )&lt;=0),"WeanAlt2","")
&amp;IFERROR(IF(AND((ES$33-ES38                                                                                     )&gt;(ES$33-ET$33),(ES$33-ES38                                                                                     )&lt;=0),"Join-"    &amp;ES37,""),"")
&amp;IFERROR(IF(AND((ES$33-ES38-INDEX(Sheep!$V$358:$V$365,ES37,1))&gt;(ES$33-ET$33),(ES$33-ES38-INDEX(Sheep!$V$358:$V$365,ES37,1))&lt;=0),"Scan-"  &amp;ES37,""),"")
&amp;IFERROR(IF(AND((ES$33-ES38-150                                                                            )&gt;(ES$33-ET$33),(ES$33-ES38-150                                                                             )&lt;=0),"Birth-" &amp;ES37,""),"")
&amp;IFERROR(IF(AND((ES$33-ES38-150-Sheep!$R$351                                           )&gt;(ES$33-ET$33),(ES$33-ES38-150-Sheep!$R$351                                            )&lt;=0),"Wean-"&amp;ES37,""),"")
&amp;IFERROR(IF(AND((ES$33-ES38-150-Sheep!$R$352                                           )&gt;(ES$33-ET$33),(ES$33-ES38-150-Sheep!$R$352                                            )&lt;=0),"Alt1-"   &amp;ES37,""),"")
&amp;IFERROR(IF(AND((ES$33-ES38-150-Sheep!$R$353                                           )&gt;(ES$33-ET$33),(ES$33-ES38-150-Sheep!$R$353                                            )&lt;=0),"Alt2-"   &amp;ES37,""),"")</f>
        <v/>
      </c>
      <c r="ET39" s="274" t="str">
        <f xml:space="preserve">                    IF(AND((ET$33                                  -Sheep!$N$249                               )&gt;(ET$33-EU$33),(ET$33                                  -Sheep!$N$249                                )&lt;=0),"Born","")
&amp;                   IF(AND((ET$33-Sheep!$R$351-Sheep!$N$249                                )&gt;(ET$33-EU$33),(ET$33-Sheep!$R$351-Sheep!$N$249                                )&lt;=0),"WeanStd","")
&amp;                   IF(AND((ET$33-Sheep!$R$352-Sheep!$N$249                                )&gt;(ET$33-EU$33),(ET$33-Sheep!$R$352-Sheep!$N$249                                )&lt;=0),"WeanAlt1","")
&amp;                   IF(AND((ET$33-Sheep!$R$353-Sheep!$N$249                                )&gt;(ET$33-EU$33),(ET$33-Sheep!$R$353-Sheep!$N$249                                )&lt;=0),"WeanAlt2","")
&amp;IFERROR(IF(AND((ET$33-ET38                                                                                     )&gt;(ET$33-EU$33),(ET$33-ET38                                                                                     )&lt;=0),"Join-"    &amp;ET37,""),"")
&amp;IFERROR(IF(AND((ET$33-ET38-INDEX(Sheep!$V$358:$V$365,ET37,1))&gt;(ET$33-EU$33),(ET$33-ET38-INDEX(Sheep!$V$358:$V$365,ET37,1))&lt;=0),"Scan-"  &amp;ET37,""),"")
&amp;IFERROR(IF(AND((ET$33-ET38-150                                                                            )&gt;(ET$33-EU$33),(ET$33-ET38-150                                                                             )&lt;=0),"Birth-" &amp;ET37,""),"")
&amp;IFERROR(IF(AND((ET$33-ET38-150-Sheep!$R$351                                           )&gt;(ET$33-EU$33),(ET$33-ET38-150-Sheep!$R$351                                            )&lt;=0),"Wean-"&amp;ET37,""),"")
&amp;IFERROR(IF(AND((ET$33-ET38-150-Sheep!$R$352                                           )&gt;(ET$33-EU$33),(ET$33-ET38-150-Sheep!$R$352                                            )&lt;=0),"Alt1-"   &amp;ET37,""),"")
&amp;IFERROR(IF(AND((ET$33-ET38-150-Sheep!$R$353                                           )&gt;(ET$33-EU$33),(ET$33-ET38-150-Sheep!$R$353                                            )&lt;=0),"Alt2-"   &amp;ET37,""),"")</f>
        <v/>
      </c>
      <c r="EU39" s="274" t="str">
        <f xml:space="preserve">                    IF(AND((EU$33                                  -Sheep!$N$249                               )&gt;(EU$33-EV$33),(EU$33                                  -Sheep!$N$249                                )&lt;=0),"Born","")
&amp;                   IF(AND((EU$33-Sheep!$R$351-Sheep!$N$249                                )&gt;(EU$33-EV$33),(EU$33-Sheep!$R$351-Sheep!$N$249                                )&lt;=0),"WeanStd","")
&amp;                   IF(AND((EU$33-Sheep!$R$352-Sheep!$N$249                                )&gt;(EU$33-EV$33),(EU$33-Sheep!$R$352-Sheep!$N$249                                )&lt;=0),"WeanAlt1","")
&amp;                   IF(AND((EU$33-Sheep!$R$353-Sheep!$N$249                                )&gt;(EU$33-EV$33),(EU$33-Sheep!$R$353-Sheep!$N$249                                )&lt;=0),"WeanAlt2","")
&amp;IFERROR(IF(AND((EU$33-EU38                                                                                     )&gt;(EU$33-EV$33),(EU$33-EU38                                                                                     )&lt;=0),"Join-"    &amp;EU37,""),"")
&amp;IFERROR(IF(AND((EU$33-EU38-INDEX(Sheep!$V$358:$V$365,EU37,1))&gt;(EU$33-EV$33),(EU$33-EU38-INDEX(Sheep!$V$358:$V$365,EU37,1))&lt;=0),"Scan-"  &amp;EU37,""),"")
&amp;IFERROR(IF(AND((EU$33-EU38-150                                                                            )&gt;(EU$33-EV$33),(EU$33-EU38-150                                                                             )&lt;=0),"Birth-" &amp;EU37,""),"")
&amp;IFERROR(IF(AND((EU$33-EU38-150-Sheep!$R$351                                           )&gt;(EU$33-EV$33),(EU$33-EU38-150-Sheep!$R$351                                            )&lt;=0),"Wean-"&amp;EU37,""),"")
&amp;IFERROR(IF(AND((EU$33-EU38-150-Sheep!$R$352                                           )&gt;(EU$33-EV$33),(EU$33-EU38-150-Sheep!$R$352                                            )&lt;=0),"Alt1-"   &amp;EU37,""),"")
&amp;IFERROR(IF(AND((EU$33-EU38-150-Sheep!$R$353                                           )&gt;(EU$33-EV$33),(EU$33-EU38-150-Sheep!$R$353                                            )&lt;=0),"Alt2-"   &amp;EU37,""),"")</f>
        <v/>
      </c>
      <c r="EV39" s="274" t="str">
        <f xml:space="preserve">                    IF(AND((EV$33                                  -Sheep!$N$249                               )&gt;(EV$33-EW$33),(EV$33                                  -Sheep!$N$249                                )&lt;=0),"Born","")
&amp;                   IF(AND((EV$33-Sheep!$R$351-Sheep!$N$249                                )&gt;(EV$33-EW$33),(EV$33-Sheep!$R$351-Sheep!$N$249                                )&lt;=0),"WeanStd","")
&amp;                   IF(AND((EV$33-Sheep!$R$352-Sheep!$N$249                                )&gt;(EV$33-EW$33),(EV$33-Sheep!$R$352-Sheep!$N$249                                )&lt;=0),"WeanAlt1","")
&amp;                   IF(AND((EV$33-Sheep!$R$353-Sheep!$N$249                                )&gt;(EV$33-EW$33),(EV$33-Sheep!$R$353-Sheep!$N$249                                )&lt;=0),"WeanAlt2","")
&amp;IFERROR(IF(AND((EV$33-EV38                                                                                     )&gt;(EV$33-EW$33),(EV$33-EV38                                                                                     )&lt;=0),"Join-"    &amp;EV37,""),"")
&amp;IFERROR(IF(AND((EV$33-EV38-INDEX(Sheep!$V$358:$V$365,EV37,1))&gt;(EV$33-EW$33),(EV$33-EV38-INDEX(Sheep!$V$358:$V$365,EV37,1))&lt;=0),"Scan-"  &amp;EV37,""),"")
&amp;IFERROR(IF(AND((EV$33-EV38-150                                                                            )&gt;(EV$33-EW$33),(EV$33-EV38-150                                                                             )&lt;=0),"Birth-" &amp;EV37,""),"")
&amp;IFERROR(IF(AND((EV$33-EV38-150-Sheep!$R$351                                           )&gt;(EV$33-EW$33),(EV$33-EV38-150-Sheep!$R$351                                            )&lt;=0),"Wean-"&amp;EV37,""),"")
&amp;IFERROR(IF(AND((EV$33-EV38-150-Sheep!$R$352                                           )&gt;(EV$33-EW$33),(EV$33-EV38-150-Sheep!$R$352                                            )&lt;=0),"Alt1-"   &amp;EV37,""),"")
&amp;IFERROR(IF(AND((EV$33-EV38-150-Sheep!$R$353                                           )&gt;(EV$33-EW$33),(EV$33-EV38-150-Sheep!$R$353                                            )&lt;=0),"Alt2-"   &amp;EV37,""),"")</f>
        <v/>
      </c>
      <c r="EW39" s="274" t="str">
        <f xml:space="preserve">                    IF(AND((EW$33                                  -Sheep!$N$249                               )&gt;(EW$33-EX$33),(EW$33                                  -Sheep!$N$249                                )&lt;=0),"Born","")
&amp;                   IF(AND((EW$33-Sheep!$R$351-Sheep!$N$249                                )&gt;(EW$33-EX$33),(EW$33-Sheep!$R$351-Sheep!$N$249                                )&lt;=0),"WeanStd","")
&amp;                   IF(AND((EW$33-Sheep!$R$352-Sheep!$N$249                                )&gt;(EW$33-EX$33),(EW$33-Sheep!$R$352-Sheep!$N$249                                )&lt;=0),"WeanAlt1","")
&amp;                   IF(AND((EW$33-Sheep!$R$353-Sheep!$N$249                                )&gt;(EW$33-EX$33),(EW$33-Sheep!$R$353-Sheep!$N$249                                )&lt;=0),"WeanAlt2","")
&amp;IFERROR(IF(AND((EW$33-EW38                                                                                     )&gt;(EW$33-EX$33),(EW$33-EW38                                                                                     )&lt;=0),"Join-"    &amp;EW37,""),"")
&amp;IFERROR(IF(AND((EW$33-EW38-INDEX(Sheep!$V$358:$V$365,EW37,1))&gt;(EW$33-EX$33),(EW$33-EW38-INDEX(Sheep!$V$358:$V$365,EW37,1))&lt;=0),"Scan-"  &amp;EW37,""),"")
&amp;IFERROR(IF(AND((EW$33-EW38-150                                                                            )&gt;(EW$33-EX$33),(EW$33-EW38-150                                                                             )&lt;=0),"Birth-" &amp;EW37,""),"")
&amp;IFERROR(IF(AND((EW$33-EW38-150-Sheep!$R$351                                           )&gt;(EW$33-EX$33),(EW$33-EW38-150-Sheep!$R$351                                            )&lt;=0),"Wean-"&amp;EW37,""),"")
&amp;IFERROR(IF(AND((EW$33-EW38-150-Sheep!$R$352                                           )&gt;(EW$33-EX$33),(EW$33-EW38-150-Sheep!$R$352                                            )&lt;=0),"Alt1-"   &amp;EW37,""),"")
&amp;IFERROR(IF(AND((EW$33-EW38-150-Sheep!$R$353                                           )&gt;(EW$33-EX$33),(EW$33-EW38-150-Sheep!$R$353                                            )&lt;=0),"Alt2-"   &amp;EW37,""),"")</f>
        <v>Wean-2</v>
      </c>
      <c r="EX39" s="274" t="str">
        <f xml:space="preserve">                    IF(AND((EX$33                                  -Sheep!$N$249                               )&gt;(EX$33-EY$33),(EX$33                                  -Sheep!$N$249                                )&lt;=0),"Born","")
&amp;                   IF(AND((EX$33-Sheep!$R$351-Sheep!$N$249                                )&gt;(EX$33-EY$33),(EX$33-Sheep!$R$351-Sheep!$N$249                                )&lt;=0),"WeanStd","")
&amp;                   IF(AND((EX$33-Sheep!$R$352-Sheep!$N$249                                )&gt;(EX$33-EY$33),(EX$33-Sheep!$R$352-Sheep!$N$249                                )&lt;=0),"WeanAlt1","")
&amp;                   IF(AND((EX$33-Sheep!$R$353-Sheep!$N$249                                )&gt;(EX$33-EY$33),(EX$33-Sheep!$R$353-Sheep!$N$249                                )&lt;=0),"WeanAlt2","")
&amp;IFERROR(IF(AND((EX$33-EX38                                                                                     )&gt;(EX$33-EY$33),(EX$33-EX38                                                                                     )&lt;=0),"Join-"    &amp;EX37,""),"")
&amp;IFERROR(IF(AND((EX$33-EX38-INDEX(Sheep!$V$358:$V$365,EX37,1))&gt;(EX$33-EY$33),(EX$33-EX38-INDEX(Sheep!$V$358:$V$365,EX37,1))&lt;=0),"Scan-"  &amp;EX37,""),"")
&amp;IFERROR(IF(AND((EX$33-EX38-150                                                                            )&gt;(EX$33-EY$33),(EX$33-EX38-150                                                                             )&lt;=0),"Birth-" &amp;EX37,""),"")
&amp;IFERROR(IF(AND((EX$33-EX38-150-Sheep!$R$351                                           )&gt;(EX$33-EY$33),(EX$33-EX38-150-Sheep!$R$351                                            )&lt;=0),"Wean-"&amp;EX37,""),"")
&amp;IFERROR(IF(AND((EX$33-EX38-150-Sheep!$R$352                                           )&gt;(EX$33-EY$33),(EX$33-EX38-150-Sheep!$R$352                                            )&lt;=0),"Alt1-"   &amp;EX37,""),"")
&amp;IFERROR(IF(AND((EX$33-EX38-150-Sheep!$R$353                                           )&gt;(EX$33-EY$33),(EX$33-EX38-150-Sheep!$R$353                                            )&lt;=0),"Alt2-"   &amp;EX37,""),"")</f>
        <v/>
      </c>
      <c r="EY39" s="274" t="str">
        <f xml:space="preserve">                    IF(AND((EY$33                                  -Sheep!$N$249                               )&gt;(EY$33-EZ$33),(EY$33                                  -Sheep!$N$249                                )&lt;=0),"Born","")
&amp;                   IF(AND((EY$33-Sheep!$R$351-Sheep!$N$249                                )&gt;(EY$33-EZ$33),(EY$33-Sheep!$R$351-Sheep!$N$249                                )&lt;=0),"WeanStd","")
&amp;                   IF(AND((EY$33-Sheep!$R$352-Sheep!$N$249                                )&gt;(EY$33-EZ$33),(EY$33-Sheep!$R$352-Sheep!$N$249                                )&lt;=0),"WeanAlt1","")
&amp;                   IF(AND((EY$33-Sheep!$R$353-Sheep!$N$249                                )&gt;(EY$33-EZ$33),(EY$33-Sheep!$R$353-Sheep!$N$249                                )&lt;=0),"WeanAlt2","")
&amp;IFERROR(IF(AND((EY$33-EY38                                                                                     )&gt;(EY$33-EZ$33),(EY$33-EY38                                                                                     )&lt;=0),"Join-"    &amp;EY37,""),"")
&amp;IFERROR(IF(AND((EY$33-EY38-INDEX(Sheep!$V$358:$V$365,EY37,1))&gt;(EY$33-EZ$33),(EY$33-EY38-INDEX(Sheep!$V$358:$V$365,EY37,1))&lt;=0),"Scan-"  &amp;EY37,""),"")
&amp;IFERROR(IF(AND((EY$33-EY38-150                                                                            )&gt;(EY$33-EZ$33),(EY$33-EY38-150                                                                             )&lt;=0),"Birth-" &amp;EY37,""),"")
&amp;IFERROR(IF(AND((EY$33-EY38-150-Sheep!$R$351                                           )&gt;(EY$33-EZ$33),(EY$33-EY38-150-Sheep!$R$351                                            )&lt;=0),"Wean-"&amp;EY37,""),"")
&amp;IFERROR(IF(AND((EY$33-EY38-150-Sheep!$R$352                                           )&gt;(EY$33-EZ$33),(EY$33-EY38-150-Sheep!$R$352                                            )&lt;=0),"Alt1-"   &amp;EY37,""),"")
&amp;IFERROR(IF(AND((EY$33-EY38-150-Sheep!$R$353                                           )&gt;(EY$33-EZ$33),(EY$33-EY38-150-Sheep!$R$353                                            )&lt;=0),"Alt2-"   &amp;EY37,""),"")</f>
        <v/>
      </c>
      <c r="EZ39" s="274" t="str">
        <f xml:space="preserve">                    IF(AND((EZ$33                                  -Sheep!$N$249                               )&gt;(EZ$33-FA$33),(EZ$33                                  -Sheep!$N$249                                )&lt;=0),"Born","")
&amp;                   IF(AND((EZ$33-Sheep!$R$351-Sheep!$N$249                                )&gt;(EZ$33-FA$33),(EZ$33-Sheep!$R$351-Sheep!$N$249                                )&lt;=0),"WeanStd","")
&amp;                   IF(AND((EZ$33-Sheep!$R$352-Sheep!$N$249                                )&gt;(EZ$33-FA$33),(EZ$33-Sheep!$R$352-Sheep!$N$249                                )&lt;=0),"WeanAlt1","")
&amp;                   IF(AND((EZ$33-Sheep!$R$353-Sheep!$N$249                                )&gt;(EZ$33-FA$33),(EZ$33-Sheep!$R$353-Sheep!$N$249                                )&lt;=0),"WeanAlt2","")
&amp;IFERROR(IF(AND((EZ$33-EZ38                                                                                     )&gt;(EZ$33-FA$33),(EZ$33-EZ38                                                                                     )&lt;=0),"Join-"    &amp;EZ37,""),"")
&amp;IFERROR(IF(AND((EZ$33-EZ38-INDEX(Sheep!$V$358:$V$365,EZ37,1))&gt;(EZ$33-FA$33),(EZ$33-EZ38-INDEX(Sheep!$V$358:$V$365,EZ37,1))&lt;=0),"Scan-"  &amp;EZ37,""),"")
&amp;IFERROR(IF(AND((EZ$33-EZ38-150                                                                            )&gt;(EZ$33-FA$33),(EZ$33-EZ38-150                                                                             )&lt;=0),"Birth-" &amp;EZ37,""),"")
&amp;IFERROR(IF(AND((EZ$33-EZ38-150-Sheep!$R$351                                           )&gt;(EZ$33-FA$33),(EZ$33-EZ38-150-Sheep!$R$351                                            )&lt;=0),"Wean-"&amp;EZ37,""),"")
&amp;IFERROR(IF(AND((EZ$33-EZ38-150-Sheep!$R$352                                           )&gt;(EZ$33-FA$33),(EZ$33-EZ38-150-Sheep!$R$352                                            )&lt;=0),"Alt1-"   &amp;EZ37,""),"")
&amp;IFERROR(IF(AND((EZ$33-EZ38-150-Sheep!$R$353                                           )&gt;(EZ$33-FA$33),(EZ$33-EZ38-150-Sheep!$R$353                                            )&lt;=0),"Alt2-"   &amp;EZ37,""),"")</f>
        <v/>
      </c>
      <c r="FA39" s="274" t="str">
        <f xml:space="preserve">                    IF(AND((FA$33                                  -Sheep!$N$249                               )&gt;(FA$33-FB$33),(FA$33                                  -Sheep!$N$249                                )&lt;=0),"Born","")
&amp;                   IF(AND((FA$33-Sheep!$R$351-Sheep!$N$249                                )&gt;(FA$33-FB$33),(FA$33-Sheep!$R$351-Sheep!$N$249                                )&lt;=0),"WeanStd","")
&amp;                   IF(AND((FA$33-Sheep!$R$352-Sheep!$N$249                                )&gt;(FA$33-FB$33),(FA$33-Sheep!$R$352-Sheep!$N$249                                )&lt;=0),"WeanAlt1","")
&amp;                   IF(AND((FA$33-Sheep!$R$353-Sheep!$N$249                                )&gt;(FA$33-FB$33),(FA$33-Sheep!$R$353-Sheep!$N$249                                )&lt;=0),"WeanAlt2","")
&amp;IFERROR(IF(AND((FA$33-FA38                                                                                     )&gt;(FA$33-FB$33),(FA$33-FA38                                                                                     )&lt;=0),"Join-"    &amp;FA37,""),"")
&amp;IFERROR(IF(AND((FA$33-FA38-INDEX(Sheep!$V$358:$V$365,FA37,1))&gt;(FA$33-FB$33),(FA$33-FA38-INDEX(Sheep!$V$358:$V$365,FA37,1))&lt;=0),"Scan-"  &amp;FA37,""),"")
&amp;IFERROR(IF(AND((FA$33-FA38-150                                                                            )&gt;(FA$33-FB$33),(FA$33-FA38-150                                                                             )&lt;=0),"Birth-" &amp;FA37,""),"")
&amp;IFERROR(IF(AND((FA$33-FA38-150-Sheep!$R$351                                           )&gt;(FA$33-FB$33),(FA$33-FA38-150-Sheep!$R$351                                            )&lt;=0),"Wean-"&amp;FA37,""),"")
&amp;IFERROR(IF(AND((FA$33-FA38-150-Sheep!$R$352                                           )&gt;(FA$33-FB$33),(FA$33-FA38-150-Sheep!$R$352                                            )&lt;=0),"Alt1-"   &amp;FA37,""),"")
&amp;IFERROR(IF(AND((FA$33-FA38-150-Sheep!$R$353                                           )&gt;(FA$33-FB$33),(FA$33-FA38-150-Sheep!$R$353                                            )&lt;=0),"Alt2-"   &amp;FA37,""),"")</f>
        <v/>
      </c>
      <c r="FB39" s="274" t="str">
        <f xml:space="preserve">                    IF(AND((FB$33                                  -Sheep!$N$249                               )&gt;(FB$33-FC$33),(FB$33                                  -Sheep!$N$249                                )&lt;=0),"Born","")
&amp;                   IF(AND((FB$33-Sheep!$R$351-Sheep!$N$249                                )&gt;(FB$33-FC$33),(FB$33-Sheep!$R$351-Sheep!$N$249                                )&lt;=0),"WeanStd","")
&amp;                   IF(AND((FB$33-Sheep!$R$352-Sheep!$N$249                                )&gt;(FB$33-FC$33),(FB$33-Sheep!$R$352-Sheep!$N$249                                )&lt;=0),"WeanAlt1","")
&amp;                   IF(AND((FB$33-Sheep!$R$353-Sheep!$N$249                                )&gt;(FB$33-FC$33),(FB$33-Sheep!$R$353-Sheep!$N$249                                )&lt;=0),"WeanAlt2","")
&amp;IFERROR(IF(AND((FB$33-FB38                                                                                     )&gt;(FB$33-FC$33),(FB$33-FB38                                                                                     )&lt;=0),"Join-"    &amp;FB37,""),"")
&amp;IFERROR(IF(AND((FB$33-FB38-INDEX(Sheep!$V$358:$V$365,FB37,1))&gt;(FB$33-FC$33),(FB$33-FB38-INDEX(Sheep!$V$358:$V$365,FB37,1))&lt;=0),"Scan-"  &amp;FB37,""),"")
&amp;IFERROR(IF(AND((FB$33-FB38-150                                                                            )&gt;(FB$33-FC$33),(FB$33-FB38-150                                                                             )&lt;=0),"Birth-" &amp;FB37,""),"")
&amp;IFERROR(IF(AND((FB$33-FB38-150-Sheep!$R$351                                           )&gt;(FB$33-FC$33),(FB$33-FB38-150-Sheep!$R$351                                            )&lt;=0),"Wean-"&amp;FB37,""),"")
&amp;IFERROR(IF(AND((FB$33-FB38-150-Sheep!$R$352                                           )&gt;(FB$33-FC$33),(FB$33-FB38-150-Sheep!$R$352                                            )&lt;=0),"Alt1-"   &amp;FB37,""),"")
&amp;IFERROR(IF(AND((FB$33-FB38-150-Sheep!$R$353                                           )&gt;(FB$33-FC$33),(FB$33-FB38-150-Sheep!$R$353                                            )&lt;=0),"Alt2-"   &amp;FB37,""),"")</f>
        <v>Alt1-2</v>
      </c>
      <c r="FC39" s="274" t="str">
        <f xml:space="preserve">                    IF(AND((FC$33                                  -Sheep!$N$249                               )&gt;(FC$33-FD$33),(FC$33                                  -Sheep!$N$249                                )&lt;=0),"Born","")
&amp;                   IF(AND((FC$33-Sheep!$R$351-Sheep!$N$249                                )&gt;(FC$33-FD$33),(FC$33-Sheep!$R$351-Sheep!$N$249                                )&lt;=0),"WeanStd","")
&amp;                   IF(AND((FC$33-Sheep!$R$352-Sheep!$N$249                                )&gt;(FC$33-FD$33),(FC$33-Sheep!$R$352-Sheep!$N$249                                )&lt;=0),"WeanAlt1","")
&amp;                   IF(AND((FC$33-Sheep!$R$353-Sheep!$N$249                                )&gt;(FC$33-FD$33),(FC$33-Sheep!$R$353-Sheep!$N$249                                )&lt;=0),"WeanAlt2","")
&amp;IFERROR(IF(AND((FC$33-FC38                                                                                     )&gt;(FC$33-FD$33),(FC$33-FC38                                                                                     )&lt;=0),"Join-"    &amp;FC37,""),"")
&amp;IFERROR(IF(AND((FC$33-FC38-INDEX(Sheep!$V$358:$V$365,FC37,1))&gt;(FC$33-FD$33),(FC$33-FC38-INDEX(Sheep!$V$358:$V$365,FC37,1))&lt;=0),"Scan-"  &amp;FC37,""),"")
&amp;IFERROR(IF(AND((FC$33-FC38-150                                                                            )&gt;(FC$33-FD$33),(FC$33-FC38-150                                                                             )&lt;=0),"Birth-" &amp;FC37,""),"")
&amp;IFERROR(IF(AND((FC$33-FC38-150-Sheep!$R$351                                           )&gt;(FC$33-FD$33),(FC$33-FC38-150-Sheep!$R$351                                            )&lt;=0),"Wean-"&amp;FC37,""),"")
&amp;IFERROR(IF(AND((FC$33-FC38-150-Sheep!$R$352                                           )&gt;(FC$33-FD$33),(FC$33-FC38-150-Sheep!$R$352                                            )&lt;=0),"Alt1-"   &amp;FC37,""),"")
&amp;IFERROR(IF(AND((FC$33-FC38-150-Sheep!$R$353                                           )&gt;(FC$33-FD$33),(FC$33-FC38-150-Sheep!$R$353                                            )&lt;=0),"Alt2-"   &amp;FC37,""),"")</f>
        <v/>
      </c>
      <c r="FD39" s="274" t="str">
        <f xml:space="preserve">                    IF(AND((FD$33                                  -Sheep!$N$249                               )&gt;(FD$33-FE$33),(FD$33                                  -Sheep!$N$249                                )&lt;=0),"Born","")
&amp;                   IF(AND((FD$33-Sheep!$R$351-Sheep!$N$249                                )&gt;(FD$33-FE$33),(FD$33-Sheep!$R$351-Sheep!$N$249                                )&lt;=0),"WeanStd","")
&amp;                   IF(AND((FD$33-Sheep!$R$352-Sheep!$N$249                                )&gt;(FD$33-FE$33),(FD$33-Sheep!$R$352-Sheep!$N$249                                )&lt;=0),"WeanAlt1","")
&amp;                   IF(AND((FD$33-Sheep!$R$353-Sheep!$N$249                                )&gt;(FD$33-FE$33),(FD$33-Sheep!$R$353-Sheep!$N$249                                )&lt;=0),"WeanAlt2","")
&amp;IFERROR(IF(AND((FD$33-FD38                                                                                     )&gt;(FD$33-FE$33),(FD$33-FD38                                                                                     )&lt;=0),"Join-"    &amp;FD37,""),"")
&amp;IFERROR(IF(AND((FD$33-FD38-INDEX(Sheep!$V$358:$V$365,FD37,1))&gt;(FD$33-FE$33),(FD$33-FD38-INDEX(Sheep!$V$358:$V$365,FD37,1))&lt;=0),"Scan-"  &amp;FD37,""),"")
&amp;IFERROR(IF(AND((FD$33-FD38-150                                                                            )&gt;(FD$33-FE$33),(FD$33-FD38-150                                                                             )&lt;=0),"Birth-" &amp;FD37,""),"")
&amp;IFERROR(IF(AND((FD$33-FD38-150-Sheep!$R$351                                           )&gt;(FD$33-FE$33),(FD$33-FD38-150-Sheep!$R$351                                            )&lt;=0),"Wean-"&amp;FD37,""),"")
&amp;IFERROR(IF(AND((FD$33-FD38-150-Sheep!$R$352                                           )&gt;(FD$33-FE$33),(FD$33-FD38-150-Sheep!$R$352                                            )&lt;=0),"Alt1-"   &amp;FD37,""),"")
&amp;IFERROR(IF(AND((FD$33-FD38-150-Sheep!$R$353                                           )&gt;(FD$33-FE$33),(FD$33-FD38-150-Sheep!$R$353                                            )&lt;=0),"Alt2-"   &amp;FD37,""),"")</f>
        <v/>
      </c>
      <c r="FE39" s="274" t="str">
        <f xml:space="preserve">                    IF(AND((FE$33                                  -Sheep!$N$249                               )&gt;(FE$33-FF$33),(FE$33                                  -Sheep!$N$249                                )&lt;=0),"Born","")
&amp;                   IF(AND((FE$33-Sheep!$R$351-Sheep!$N$249                                )&gt;(FE$33-FF$33),(FE$33-Sheep!$R$351-Sheep!$N$249                                )&lt;=0),"WeanStd","")
&amp;                   IF(AND((FE$33-Sheep!$R$352-Sheep!$N$249                                )&gt;(FE$33-FF$33),(FE$33-Sheep!$R$352-Sheep!$N$249                                )&lt;=0),"WeanAlt1","")
&amp;                   IF(AND((FE$33-Sheep!$R$353-Sheep!$N$249                                )&gt;(FE$33-FF$33),(FE$33-Sheep!$R$353-Sheep!$N$249                                )&lt;=0),"WeanAlt2","")
&amp;IFERROR(IF(AND((FE$33-FE38                                                                                     )&gt;(FE$33-FF$33),(FE$33-FE38                                                                                     )&lt;=0),"Join-"    &amp;FE37,""),"")
&amp;IFERROR(IF(AND((FE$33-FE38-INDEX(Sheep!$V$358:$V$365,FE37,1))&gt;(FE$33-FF$33),(FE$33-FE38-INDEX(Sheep!$V$358:$V$365,FE37,1))&lt;=0),"Scan-"  &amp;FE37,""),"")
&amp;IFERROR(IF(AND((FE$33-FE38-150                                                                            )&gt;(FE$33-FF$33),(FE$33-FE38-150                                                                             )&lt;=0),"Birth-" &amp;FE37,""),"")
&amp;IFERROR(IF(AND((FE$33-FE38-150-Sheep!$R$351                                           )&gt;(FE$33-FF$33),(FE$33-FE38-150-Sheep!$R$351                                            )&lt;=0),"Wean-"&amp;FE37,""),"")
&amp;IFERROR(IF(AND((FE$33-FE38-150-Sheep!$R$352                                           )&gt;(FE$33-FF$33),(FE$33-FE38-150-Sheep!$R$352                                            )&lt;=0),"Alt1-"   &amp;FE37,""),"")
&amp;IFERROR(IF(AND((FE$33-FE38-150-Sheep!$R$353                                           )&gt;(FE$33-FF$33),(FE$33-FE38-150-Sheep!$R$353                                            )&lt;=0),"Alt2-"   &amp;FE37,""),"")</f>
        <v/>
      </c>
      <c r="FF39" s="274" t="str">
        <f xml:space="preserve">                    IF(AND((FF$33                                  -Sheep!$N$249                               )&gt;(FF$33-FG$33),(FF$33                                  -Sheep!$N$249                                )&lt;=0),"Born","")
&amp;                   IF(AND((FF$33-Sheep!$R$351-Sheep!$N$249                                )&gt;(FF$33-FG$33),(FF$33-Sheep!$R$351-Sheep!$N$249                                )&lt;=0),"WeanStd","")
&amp;                   IF(AND((FF$33-Sheep!$R$352-Sheep!$N$249                                )&gt;(FF$33-FG$33),(FF$33-Sheep!$R$352-Sheep!$N$249                                )&lt;=0),"WeanAlt1","")
&amp;                   IF(AND((FF$33-Sheep!$R$353-Sheep!$N$249                                )&gt;(FF$33-FG$33),(FF$33-Sheep!$R$353-Sheep!$N$249                                )&lt;=0),"WeanAlt2","")
&amp;IFERROR(IF(AND((FF$33-FF38                                                                                     )&gt;(FF$33-FG$33),(FF$33-FF38                                                                                     )&lt;=0),"Join-"    &amp;FF37,""),"")
&amp;IFERROR(IF(AND((FF$33-FF38-INDEX(Sheep!$V$358:$V$365,FF37,1))&gt;(FF$33-FG$33),(FF$33-FF38-INDEX(Sheep!$V$358:$V$365,FF37,1))&lt;=0),"Scan-"  &amp;FF37,""),"")
&amp;IFERROR(IF(AND((FF$33-FF38-150                                                                            )&gt;(FF$33-FG$33),(FF$33-FF38-150                                                                             )&lt;=0),"Birth-" &amp;FF37,""),"")
&amp;IFERROR(IF(AND((FF$33-FF38-150-Sheep!$R$351                                           )&gt;(FF$33-FG$33),(FF$33-FF38-150-Sheep!$R$351                                            )&lt;=0),"Wean-"&amp;FF37,""),"")
&amp;IFERROR(IF(AND((FF$33-FF38-150-Sheep!$R$352                                           )&gt;(FF$33-FG$33),(FF$33-FF38-150-Sheep!$R$352                                            )&lt;=0),"Alt1-"   &amp;FF37,""),"")
&amp;IFERROR(IF(AND((FF$33-FF38-150-Sheep!$R$353                                           )&gt;(FF$33-FG$33),(FF$33-FF38-150-Sheep!$R$353                                            )&lt;=0),"Alt2-"   &amp;FF37,""),"")</f>
        <v>Alt2-2</v>
      </c>
      <c r="FG39" s="274" t="str">
        <f xml:space="preserve">                    IF(AND((FG$33                                  -Sheep!$N$249                               )&gt;(FG$33-FH$33),(FG$33                                  -Sheep!$N$249                                )&lt;=0),"Born","")
&amp;                   IF(AND((FG$33-Sheep!$R$351-Sheep!$N$249                                )&gt;(FG$33-FH$33),(FG$33-Sheep!$R$351-Sheep!$N$249                                )&lt;=0),"WeanStd","")
&amp;                   IF(AND((FG$33-Sheep!$R$352-Sheep!$N$249                                )&gt;(FG$33-FH$33),(FG$33-Sheep!$R$352-Sheep!$N$249                                )&lt;=0),"WeanAlt1","")
&amp;                   IF(AND((FG$33-Sheep!$R$353-Sheep!$N$249                                )&gt;(FG$33-FH$33),(FG$33-Sheep!$R$353-Sheep!$N$249                                )&lt;=0),"WeanAlt2","")
&amp;IFERROR(IF(AND((FG$33-FG38                                                                                     )&gt;(FG$33-FH$33),(FG$33-FG38                                                                                     )&lt;=0),"Join-"    &amp;FG37,""),"")
&amp;IFERROR(IF(AND((FG$33-FG38-INDEX(Sheep!$V$358:$V$365,FG37,1))&gt;(FG$33-FH$33),(FG$33-FG38-INDEX(Sheep!$V$358:$V$365,FG37,1))&lt;=0),"Scan-"  &amp;FG37,""),"")
&amp;IFERROR(IF(AND((FG$33-FG38-150                                                                            )&gt;(FG$33-FH$33),(FG$33-FG38-150                                                                             )&lt;=0),"Birth-" &amp;FG37,""),"")
&amp;IFERROR(IF(AND((FG$33-FG38-150-Sheep!$R$351                                           )&gt;(FG$33-FH$33),(FG$33-FG38-150-Sheep!$R$351                                            )&lt;=0),"Wean-"&amp;FG37,""),"")
&amp;IFERROR(IF(AND((FG$33-FG38-150-Sheep!$R$352                                           )&gt;(FG$33-FH$33),(FG$33-FG38-150-Sheep!$R$352                                            )&lt;=0),"Alt1-"   &amp;FG37,""),"")
&amp;IFERROR(IF(AND((FG$33-FG38-150-Sheep!$R$353                                           )&gt;(FG$33-FH$33),(FG$33-FG38-150-Sheep!$R$353                                            )&lt;=0),"Alt2-"   &amp;FG37,""),"")</f>
        <v/>
      </c>
      <c r="FH39" s="274" t="str">
        <f xml:space="preserve">                    IF(AND((FH$33                                  -Sheep!$N$249                               )&gt;(FH$33-FI$33),(FH$33                                  -Sheep!$N$249                                )&lt;=0),"Born","")
&amp;                   IF(AND((FH$33-Sheep!$R$351-Sheep!$N$249                                )&gt;(FH$33-FI$33),(FH$33-Sheep!$R$351-Sheep!$N$249                                )&lt;=0),"WeanStd","")
&amp;                   IF(AND((FH$33-Sheep!$R$352-Sheep!$N$249                                )&gt;(FH$33-FI$33),(FH$33-Sheep!$R$352-Sheep!$N$249                                )&lt;=0),"WeanAlt1","")
&amp;                   IF(AND((FH$33-Sheep!$R$353-Sheep!$N$249                                )&gt;(FH$33-FI$33),(FH$33-Sheep!$R$353-Sheep!$N$249                                )&lt;=0),"WeanAlt2","")
&amp;IFERROR(IF(AND((FH$33-FH38                                                                                     )&gt;(FH$33-FI$33),(FH$33-FH38                                                                                     )&lt;=0),"Join-"    &amp;FH37,""),"")
&amp;IFERROR(IF(AND((FH$33-FH38-INDEX(Sheep!$V$358:$V$365,FH37,1))&gt;(FH$33-FI$33),(FH$33-FH38-INDEX(Sheep!$V$358:$V$365,FH37,1))&lt;=0),"Scan-"  &amp;FH37,""),"")
&amp;IFERROR(IF(AND((FH$33-FH38-150                                                                            )&gt;(FH$33-FI$33),(FH$33-FH38-150                                                                             )&lt;=0),"Birth-" &amp;FH37,""),"")
&amp;IFERROR(IF(AND((FH$33-FH38-150-Sheep!$R$351                                           )&gt;(FH$33-FI$33),(FH$33-FH38-150-Sheep!$R$351                                            )&lt;=0),"Wean-"&amp;FH37,""),"")
&amp;IFERROR(IF(AND((FH$33-FH38-150-Sheep!$R$352                                           )&gt;(FH$33-FI$33),(FH$33-FH38-150-Sheep!$R$352                                            )&lt;=0),"Alt1-"   &amp;FH37,""),"")
&amp;IFERROR(IF(AND((FH$33-FH38-150-Sheep!$R$353                                           )&gt;(FH$33-FI$33),(FH$33-FH38-150-Sheep!$R$353                                            )&lt;=0),"Alt2-"   &amp;FH37,""),"")</f>
        <v/>
      </c>
      <c r="FI39" s="274" t="str">
        <f xml:space="preserve">                    IF(AND((FI$33                                  -Sheep!$N$249                               )&gt;(FI$33-FJ$33),(FI$33                                  -Sheep!$N$249                                )&lt;=0),"Born","")
&amp;                   IF(AND((FI$33-Sheep!$R$351-Sheep!$N$249                                )&gt;(FI$33-FJ$33),(FI$33-Sheep!$R$351-Sheep!$N$249                                )&lt;=0),"WeanStd","")
&amp;                   IF(AND((FI$33-Sheep!$R$352-Sheep!$N$249                                )&gt;(FI$33-FJ$33),(FI$33-Sheep!$R$352-Sheep!$N$249                                )&lt;=0),"WeanAlt1","")
&amp;                   IF(AND((FI$33-Sheep!$R$353-Sheep!$N$249                                )&gt;(FI$33-FJ$33),(FI$33-Sheep!$R$353-Sheep!$N$249                                )&lt;=0),"WeanAlt2","")
&amp;IFERROR(IF(AND((FI$33-FI38                                                                                     )&gt;(FI$33-FJ$33),(FI$33-FI38                                                                                     )&lt;=0),"Join-"    &amp;FI37,""),"")
&amp;IFERROR(IF(AND((FI$33-FI38-INDEX(Sheep!$V$358:$V$365,FI37,1))&gt;(FI$33-FJ$33),(FI$33-FI38-INDEX(Sheep!$V$358:$V$365,FI37,1))&lt;=0),"Scan-"  &amp;FI37,""),"")
&amp;IFERROR(IF(AND((FI$33-FI38-150                                                                            )&gt;(FI$33-FJ$33),(FI$33-FI38-150                                                                             )&lt;=0),"Birth-" &amp;FI37,""),"")
&amp;IFERROR(IF(AND((FI$33-FI38-150-Sheep!$R$351                                           )&gt;(FI$33-FJ$33),(FI$33-FI38-150-Sheep!$R$351                                            )&lt;=0),"Wean-"&amp;FI37,""),"")
&amp;IFERROR(IF(AND((FI$33-FI38-150-Sheep!$R$352                                           )&gt;(FI$33-FJ$33),(FI$33-FI38-150-Sheep!$R$352                                            )&lt;=0),"Alt1-"   &amp;FI37,""),"")
&amp;IFERROR(IF(AND((FI$33-FI38-150-Sheep!$R$353                                           )&gt;(FI$33-FJ$33),(FI$33-FI38-150-Sheep!$R$353                                            )&lt;=0),"Alt2-"   &amp;FI37,""),"")</f>
        <v/>
      </c>
      <c r="FJ39" s="274" t="str">
        <f xml:space="preserve">                    IF(AND((FJ$33                                  -Sheep!$N$249                               )&gt;(FJ$33-FK$33),(FJ$33                                  -Sheep!$N$249                                )&lt;=0),"Born","")
&amp;                   IF(AND((FJ$33-Sheep!$R$351-Sheep!$N$249                                )&gt;(FJ$33-FK$33),(FJ$33-Sheep!$R$351-Sheep!$N$249                                )&lt;=0),"WeanStd","")
&amp;                   IF(AND((FJ$33-Sheep!$R$352-Sheep!$N$249                                )&gt;(FJ$33-FK$33),(FJ$33-Sheep!$R$352-Sheep!$N$249                                )&lt;=0),"WeanAlt1","")
&amp;                   IF(AND((FJ$33-Sheep!$R$353-Sheep!$N$249                                )&gt;(FJ$33-FK$33),(FJ$33-Sheep!$R$353-Sheep!$N$249                                )&lt;=0),"WeanAlt2","")
&amp;IFERROR(IF(AND((FJ$33-FJ38                                                                                     )&gt;(FJ$33-FK$33),(FJ$33-FJ38                                                                                     )&lt;=0),"Join-"    &amp;FJ37,""),"")
&amp;IFERROR(IF(AND((FJ$33-FJ38-INDEX(Sheep!$V$358:$V$365,FJ37,1))&gt;(FJ$33-FK$33),(FJ$33-FJ38-INDEX(Sheep!$V$358:$V$365,FJ37,1))&lt;=0),"Scan-"  &amp;FJ37,""),"")
&amp;IFERROR(IF(AND((FJ$33-FJ38-150                                                                            )&gt;(FJ$33-FK$33),(FJ$33-FJ38-150                                                                             )&lt;=0),"Birth-" &amp;FJ37,""),"")
&amp;IFERROR(IF(AND((FJ$33-FJ38-150-Sheep!$R$351                                           )&gt;(FJ$33-FK$33),(FJ$33-FJ38-150-Sheep!$R$351                                            )&lt;=0),"Wean-"&amp;FJ37,""),"")
&amp;IFERROR(IF(AND((FJ$33-FJ38-150-Sheep!$R$352                                           )&gt;(FJ$33-FK$33),(FJ$33-FJ38-150-Sheep!$R$352                                            )&lt;=0),"Alt1-"   &amp;FJ37,""),"")
&amp;IFERROR(IF(AND((FJ$33-FJ38-150-Sheep!$R$353                                           )&gt;(FJ$33-FK$33),(FJ$33-FJ38-150-Sheep!$R$353                                            )&lt;=0),"Alt2-"   &amp;FJ37,""),"")</f>
        <v/>
      </c>
      <c r="FK39" s="274" t="str">
        <f xml:space="preserve">                    IF(AND((FK$33                                  -Sheep!$N$249                               )&gt;(FK$33-FL$33),(FK$33                                  -Sheep!$N$249                                )&lt;=0),"Born","")
&amp;                   IF(AND((FK$33-Sheep!$R$351-Sheep!$N$249                                )&gt;(FK$33-FL$33),(FK$33-Sheep!$R$351-Sheep!$N$249                                )&lt;=0),"WeanStd","")
&amp;                   IF(AND((FK$33-Sheep!$R$352-Sheep!$N$249                                )&gt;(FK$33-FL$33),(FK$33-Sheep!$R$352-Sheep!$N$249                                )&lt;=0),"WeanAlt1","")
&amp;                   IF(AND((FK$33-Sheep!$R$353-Sheep!$N$249                                )&gt;(FK$33-FL$33),(FK$33-Sheep!$R$353-Sheep!$N$249                                )&lt;=0),"WeanAlt2","")
&amp;IFERROR(IF(AND((FK$33-FK38                                                                                     )&gt;(FK$33-FL$33),(FK$33-FK38                                                                                     )&lt;=0),"Join-"    &amp;FK37,""),"")
&amp;IFERROR(IF(AND((FK$33-FK38-INDEX(Sheep!$V$358:$V$365,FK37,1))&gt;(FK$33-FL$33),(FK$33-FK38-INDEX(Sheep!$V$358:$V$365,FK37,1))&lt;=0),"Scan-"  &amp;FK37,""),"")
&amp;IFERROR(IF(AND((FK$33-FK38-150                                                                            )&gt;(FK$33-FL$33),(FK$33-FK38-150                                                                             )&lt;=0),"Birth-" &amp;FK37,""),"")
&amp;IFERROR(IF(AND((FK$33-FK38-150-Sheep!$R$351                                           )&gt;(FK$33-FL$33),(FK$33-FK38-150-Sheep!$R$351                                            )&lt;=0),"Wean-"&amp;FK37,""),"")
&amp;IFERROR(IF(AND((FK$33-FK38-150-Sheep!$R$352                                           )&gt;(FK$33-FL$33),(FK$33-FK38-150-Sheep!$R$352                                            )&lt;=0),"Alt1-"   &amp;FK37,""),"")
&amp;IFERROR(IF(AND((FK$33-FK38-150-Sheep!$R$353                                           )&gt;(FK$33-FL$33),(FK$33-FK38-150-Sheep!$R$353                                            )&lt;=0),"Alt2-"   &amp;FK37,""),"")</f>
        <v/>
      </c>
      <c r="FL39" s="274" t="str">
        <f xml:space="preserve">                    IF(AND((FL$33                                  -Sheep!$N$249                               )&gt;(FL$33-FM$33),(FL$33                                  -Sheep!$N$249                                )&lt;=0),"Born","")
&amp;                   IF(AND((FL$33-Sheep!$R$351-Sheep!$N$249                                )&gt;(FL$33-FM$33),(FL$33-Sheep!$R$351-Sheep!$N$249                                )&lt;=0),"WeanStd","")
&amp;                   IF(AND((FL$33-Sheep!$R$352-Sheep!$N$249                                )&gt;(FL$33-FM$33),(FL$33-Sheep!$R$352-Sheep!$N$249                                )&lt;=0),"WeanAlt1","")
&amp;                   IF(AND((FL$33-Sheep!$R$353-Sheep!$N$249                                )&gt;(FL$33-FM$33),(FL$33-Sheep!$R$353-Sheep!$N$249                                )&lt;=0),"WeanAlt2","")
&amp;IFERROR(IF(AND((FL$33-FL38                                                                                     )&gt;(FL$33-FM$33),(FL$33-FL38                                                                                     )&lt;=0),"Join-"    &amp;FL37,""),"")
&amp;IFERROR(IF(AND((FL$33-FL38-INDEX(Sheep!$V$358:$V$365,FL37,1))&gt;(FL$33-FM$33),(FL$33-FL38-INDEX(Sheep!$V$358:$V$365,FL37,1))&lt;=0),"Scan-"  &amp;FL37,""),"")
&amp;IFERROR(IF(AND((FL$33-FL38-150                                                                            )&gt;(FL$33-FM$33),(FL$33-FL38-150                                                                             )&lt;=0),"Birth-" &amp;FL37,""),"")
&amp;IFERROR(IF(AND((FL$33-FL38-150-Sheep!$R$351                                           )&gt;(FL$33-FM$33),(FL$33-FL38-150-Sheep!$R$351                                            )&lt;=0),"Wean-"&amp;FL37,""),"")
&amp;IFERROR(IF(AND((FL$33-FL38-150-Sheep!$R$352                                           )&gt;(FL$33-FM$33),(FL$33-FL38-150-Sheep!$R$352                                            )&lt;=0),"Alt1-"   &amp;FL37,""),"")
&amp;IFERROR(IF(AND((FL$33-FL38-150-Sheep!$R$353                                           )&gt;(FL$33-FM$33),(FL$33-FL38-150-Sheep!$R$353                                            )&lt;=0),"Alt2-"   &amp;FL37,""),"")</f>
        <v/>
      </c>
      <c r="FM39" s="274" t="str">
        <f xml:space="preserve">                    IF(AND((FM$33                                  -Sheep!$N$249                               )&gt;(FM$33-FN$33),(FM$33                                  -Sheep!$N$249                                )&lt;=0),"Born","")
&amp;                   IF(AND((FM$33-Sheep!$R$351-Sheep!$N$249                                )&gt;(FM$33-FN$33),(FM$33-Sheep!$R$351-Sheep!$N$249                                )&lt;=0),"WeanStd","")
&amp;                   IF(AND((FM$33-Sheep!$R$352-Sheep!$N$249                                )&gt;(FM$33-FN$33),(FM$33-Sheep!$R$352-Sheep!$N$249                                )&lt;=0),"WeanAlt1","")
&amp;                   IF(AND((FM$33-Sheep!$R$353-Sheep!$N$249                                )&gt;(FM$33-FN$33),(FM$33-Sheep!$R$353-Sheep!$N$249                                )&lt;=0),"WeanAlt2","")
&amp;IFERROR(IF(AND((FM$33-FM38                                                                                     )&gt;(FM$33-FN$33),(FM$33-FM38                                                                                     )&lt;=0),"Join-"    &amp;FM37,""),"")
&amp;IFERROR(IF(AND((FM$33-FM38-INDEX(Sheep!$V$358:$V$365,FM37,1))&gt;(FM$33-FN$33),(FM$33-FM38-INDEX(Sheep!$V$358:$V$365,FM37,1))&lt;=0),"Scan-"  &amp;FM37,""),"")
&amp;IFERROR(IF(AND((FM$33-FM38-150                                                                            )&gt;(FM$33-FN$33),(FM$33-FM38-150                                                                             )&lt;=0),"Birth-" &amp;FM37,""),"")
&amp;IFERROR(IF(AND((FM$33-FM38-150-Sheep!$R$351                                           )&gt;(FM$33-FN$33),(FM$33-FM38-150-Sheep!$R$351                                            )&lt;=0),"Wean-"&amp;FM37,""),"")
&amp;IFERROR(IF(AND((FM$33-FM38-150-Sheep!$R$352                                           )&gt;(FM$33-FN$33),(FM$33-FM38-150-Sheep!$R$352                                            )&lt;=0),"Alt1-"   &amp;FM37,""),"")
&amp;IFERROR(IF(AND((FM$33-FM38-150-Sheep!$R$353                                           )&gt;(FM$33-FN$33),(FM$33-FM38-150-Sheep!$R$353                                            )&lt;=0),"Alt2-"   &amp;FM37,""),"")</f>
        <v/>
      </c>
      <c r="FN39" s="274" t="str">
        <f xml:space="preserve">                    IF(AND((FN$33                                  -Sheep!$N$249                               )&gt;(FN$33-FO$33),(FN$33                                  -Sheep!$N$249                                )&lt;=0),"Born","")
&amp;                   IF(AND((FN$33-Sheep!$R$351-Sheep!$N$249                                )&gt;(FN$33-FO$33),(FN$33-Sheep!$R$351-Sheep!$N$249                                )&lt;=0),"WeanStd","")
&amp;                   IF(AND((FN$33-Sheep!$R$352-Sheep!$N$249                                )&gt;(FN$33-FO$33),(FN$33-Sheep!$R$352-Sheep!$N$249                                )&lt;=0),"WeanAlt1","")
&amp;                   IF(AND((FN$33-Sheep!$R$353-Sheep!$N$249                                )&gt;(FN$33-FO$33),(FN$33-Sheep!$R$353-Sheep!$N$249                                )&lt;=0),"WeanAlt2","")
&amp;IFERROR(IF(AND((FN$33-FN38                                                                                     )&gt;(FN$33-FO$33),(FN$33-FN38                                                                                     )&lt;=0),"Join-"    &amp;FN37,""),"")
&amp;IFERROR(IF(AND((FN$33-FN38-INDEX(Sheep!$V$358:$V$365,FN37,1))&gt;(FN$33-FO$33),(FN$33-FN38-INDEX(Sheep!$V$358:$V$365,FN37,1))&lt;=0),"Scan-"  &amp;FN37,""),"")
&amp;IFERROR(IF(AND((FN$33-FN38-150                                                                            )&gt;(FN$33-FO$33),(FN$33-FN38-150                                                                             )&lt;=0),"Birth-" &amp;FN37,""),"")
&amp;IFERROR(IF(AND((FN$33-FN38-150-Sheep!$R$351                                           )&gt;(FN$33-FO$33),(FN$33-FN38-150-Sheep!$R$351                                            )&lt;=0),"Wean-"&amp;FN37,""),"")
&amp;IFERROR(IF(AND((FN$33-FN38-150-Sheep!$R$352                                           )&gt;(FN$33-FO$33),(FN$33-FN38-150-Sheep!$R$352                                            )&lt;=0),"Alt1-"   &amp;FN37,""),"")
&amp;IFERROR(IF(AND((FN$33-FN38-150-Sheep!$R$353                                           )&gt;(FN$33-FO$33),(FN$33-FN38-150-Sheep!$R$353                                            )&lt;=0),"Alt2-"   &amp;FN37,""),"")</f>
        <v/>
      </c>
      <c r="FO39" s="274" t="str">
        <f xml:space="preserve">                    IF(AND((FO$33                                  -Sheep!$N$249                               )&gt;(FO$33-FP$33),(FO$33                                  -Sheep!$N$249                                )&lt;=0),"Born","")
&amp;                   IF(AND((FO$33-Sheep!$R$351-Sheep!$N$249                                )&gt;(FO$33-FP$33),(FO$33-Sheep!$R$351-Sheep!$N$249                                )&lt;=0),"WeanStd","")
&amp;                   IF(AND((FO$33-Sheep!$R$352-Sheep!$N$249                                )&gt;(FO$33-FP$33),(FO$33-Sheep!$R$352-Sheep!$N$249                                )&lt;=0),"WeanAlt1","")
&amp;                   IF(AND((FO$33-Sheep!$R$353-Sheep!$N$249                                )&gt;(FO$33-FP$33),(FO$33-Sheep!$R$353-Sheep!$N$249                                )&lt;=0),"WeanAlt2","")
&amp;IFERROR(IF(AND((FO$33-FO38                                                                                     )&gt;(FO$33-FP$33),(FO$33-FO38                                                                                     )&lt;=0),"Join-"    &amp;FO37,""),"")
&amp;IFERROR(IF(AND((FO$33-FO38-INDEX(Sheep!$V$358:$V$365,FO37,1))&gt;(FO$33-FP$33),(FO$33-FO38-INDEX(Sheep!$V$358:$V$365,FO37,1))&lt;=0),"Scan-"  &amp;FO37,""),"")
&amp;IFERROR(IF(AND((FO$33-FO38-150                                                                            )&gt;(FO$33-FP$33),(FO$33-FO38-150                                                                             )&lt;=0),"Birth-" &amp;FO37,""),"")
&amp;IFERROR(IF(AND((FO$33-FO38-150-Sheep!$R$351                                           )&gt;(FO$33-FP$33),(FO$33-FO38-150-Sheep!$R$351                                            )&lt;=0),"Wean-"&amp;FO37,""),"")
&amp;IFERROR(IF(AND((FO$33-FO38-150-Sheep!$R$352                                           )&gt;(FO$33-FP$33),(FO$33-FO38-150-Sheep!$R$352                                            )&lt;=0),"Alt1-"   &amp;FO37,""),"")
&amp;IFERROR(IF(AND((FO$33-FO38-150-Sheep!$R$353                                           )&gt;(FO$33-FP$33),(FO$33-FO38-150-Sheep!$R$353                                            )&lt;=0),"Alt2-"   &amp;FO37,""),"")</f>
        <v>Join-3</v>
      </c>
      <c r="FP39" s="274" t="str">
        <f xml:space="preserve">                    IF(AND((FP$33                                  -Sheep!$N$249                               )&gt;(FP$33-FQ$33),(FP$33                                  -Sheep!$N$249                                )&lt;=0),"Born","")
&amp;                   IF(AND((FP$33-Sheep!$R$351-Sheep!$N$249                                )&gt;(FP$33-FQ$33),(FP$33-Sheep!$R$351-Sheep!$N$249                                )&lt;=0),"WeanStd","")
&amp;                   IF(AND((FP$33-Sheep!$R$352-Sheep!$N$249                                )&gt;(FP$33-FQ$33),(FP$33-Sheep!$R$352-Sheep!$N$249                                )&lt;=0),"WeanAlt1","")
&amp;                   IF(AND((FP$33-Sheep!$R$353-Sheep!$N$249                                )&gt;(FP$33-FQ$33),(FP$33-Sheep!$R$353-Sheep!$N$249                                )&lt;=0),"WeanAlt2","")
&amp;IFERROR(IF(AND((FP$33-FP38                                                                                     )&gt;(FP$33-FQ$33),(FP$33-FP38                                                                                     )&lt;=0),"Join-"    &amp;FP37,""),"")
&amp;IFERROR(IF(AND((FP$33-FP38-INDEX(Sheep!$V$358:$V$365,FP37,1))&gt;(FP$33-FQ$33),(FP$33-FP38-INDEX(Sheep!$V$358:$V$365,FP37,1))&lt;=0),"Scan-"  &amp;FP37,""),"")
&amp;IFERROR(IF(AND((FP$33-FP38-150                                                                            )&gt;(FP$33-FQ$33),(FP$33-FP38-150                                                                             )&lt;=0),"Birth-" &amp;FP37,""),"")
&amp;IFERROR(IF(AND((FP$33-FP38-150-Sheep!$R$351                                           )&gt;(FP$33-FQ$33),(FP$33-FP38-150-Sheep!$R$351                                            )&lt;=0),"Wean-"&amp;FP37,""),"")
&amp;IFERROR(IF(AND((FP$33-FP38-150-Sheep!$R$352                                           )&gt;(FP$33-FQ$33),(FP$33-FP38-150-Sheep!$R$352                                            )&lt;=0),"Alt1-"   &amp;FP37,""),"")
&amp;IFERROR(IF(AND((FP$33-FP38-150-Sheep!$R$353                                           )&gt;(FP$33-FQ$33),(FP$33-FP38-150-Sheep!$R$353                                            )&lt;=0),"Alt2-"   &amp;FP37,""),"")</f>
        <v/>
      </c>
      <c r="FQ39" s="274" t="str">
        <f xml:space="preserve">                    IF(AND((FQ$33                                  -Sheep!$N$249                               )&gt;(FQ$33-FR$33),(FQ$33                                  -Sheep!$N$249                                )&lt;=0),"Born","")
&amp;                   IF(AND((FQ$33-Sheep!$R$351-Sheep!$N$249                                )&gt;(FQ$33-FR$33),(FQ$33-Sheep!$R$351-Sheep!$N$249                                )&lt;=0),"WeanStd","")
&amp;                   IF(AND((FQ$33-Sheep!$R$352-Sheep!$N$249                                )&gt;(FQ$33-FR$33),(FQ$33-Sheep!$R$352-Sheep!$N$249                                )&lt;=0),"WeanAlt1","")
&amp;                   IF(AND((FQ$33-Sheep!$R$353-Sheep!$N$249                                )&gt;(FQ$33-FR$33),(FQ$33-Sheep!$R$353-Sheep!$N$249                                )&lt;=0),"WeanAlt2","")
&amp;IFERROR(IF(AND((FQ$33-FQ38                                                                                     )&gt;(FQ$33-FR$33),(FQ$33-FQ38                                                                                     )&lt;=0),"Join-"    &amp;FQ37,""),"")
&amp;IFERROR(IF(AND((FQ$33-FQ38-INDEX(Sheep!$V$358:$V$365,FQ37,1))&gt;(FQ$33-FR$33),(FQ$33-FQ38-INDEX(Sheep!$V$358:$V$365,FQ37,1))&lt;=0),"Scan-"  &amp;FQ37,""),"")
&amp;IFERROR(IF(AND((FQ$33-FQ38-150                                                                            )&gt;(FQ$33-FR$33),(FQ$33-FQ38-150                                                                             )&lt;=0),"Birth-" &amp;FQ37,""),"")
&amp;IFERROR(IF(AND((FQ$33-FQ38-150-Sheep!$R$351                                           )&gt;(FQ$33-FR$33),(FQ$33-FQ38-150-Sheep!$R$351                                            )&lt;=0),"Wean-"&amp;FQ37,""),"")
&amp;IFERROR(IF(AND((FQ$33-FQ38-150-Sheep!$R$352                                           )&gt;(FQ$33-FR$33),(FQ$33-FQ38-150-Sheep!$R$352                                            )&lt;=0),"Alt1-"   &amp;FQ37,""),"")
&amp;IFERROR(IF(AND((FQ$33-FQ38-150-Sheep!$R$353                                           )&gt;(FQ$33-FR$33),(FQ$33-FQ38-150-Sheep!$R$353                                            )&lt;=0),"Alt2-"   &amp;FQ37,""),"")</f>
        <v/>
      </c>
      <c r="FR39" s="274" t="str">
        <f xml:space="preserve">                    IF(AND((FR$33                                  -Sheep!$N$249                               )&gt;(FR$33-FS$33),(FR$33                                  -Sheep!$N$249                                )&lt;=0),"Born","")
&amp;                   IF(AND((FR$33-Sheep!$R$351-Sheep!$N$249                                )&gt;(FR$33-FS$33),(FR$33-Sheep!$R$351-Sheep!$N$249                                )&lt;=0),"WeanStd","")
&amp;                   IF(AND((FR$33-Sheep!$R$352-Sheep!$N$249                                )&gt;(FR$33-FS$33),(FR$33-Sheep!$R$352-Sheep!$N$249                                )&lt;=0),"WeanAlt1","")
&amp;                   IF(AND((FR$33-Sheep!$R$353-Sheep!$N$249                                )&gt;(FR$33-FS$33),(FR$33-Sheep!$R$353-Sheep!$N$249                                )&lt;=0),"WeanAlt2","")
&amp;IFERROR(IF(AND((FR$33-FR38                                                                                     )&gt;(FR$33-FS$33),(FR$33-FR38                                                                                     )&lt;=0),"Join-"    &amp;FR37,""),"")
&amp;IFERROR(IF(AND((FR$33-FR38-INDEX(Sheep!$V$358:$V$365,FR37,1))&gt;(FR$33-FS$33),(FR$33-FR38-INDEX(Sheep!$V$358:$V$365,FR37,1))&lt;=0),"Scan-"  &amp;FR37,""),"")
&amp;IFERROR(IF(AND((FR$33-FR38-150                                                                            )&gt;(FR$33-FS$33),(FR$33-FR38-150                                                                             )&lt;=0),"Birth-" &amp;FR37,""),"")
&amp;IFERROR(IF(AND((FR$33-FR38-150-Sheep!$R$351                                           )&gt;(FR$33-FS$33),(FR$33-FR38-150-Sheep!$R$351                                            )&lt;=0),"Wean-"&amp;FR37,""),"")
&amp;IFERROR(IF(AND((FR$33-FR38-150-Sheep!$R$352                                           )&gt;(FR$33-FS$33),(FR$33-FR38-150-Sheep!$R$352                                            )&lt;=0),"Alt1-"   &amp;FR37,""),"")
&amp;IFERROR(IF(AND((FR$33-FR38-150-Sheep!$R$353                                           )&gt;(FR$33-FS$33),(FR$33-FR38-150-Sheep!$R$353                                            )&lt;=0),"Alt2-"   &amp;FR37,""),"")</f>
        <v/>
      </c>
      <c r="FS39" s="274" t="str">
        <f xml:space="preserve">                    IF(AND((FS$33                                  -Sheep!$N$249                               )&gt;(FS$33-FT$33),(FS$33                                  -Sheep!$N$249                                )&lt;=0),"Born","")
&amp;                   IF(AND((FS$33-Sheep!$R$351-Sheep!$N$249                                )&gt;(FS$33-FT$33),(FS$33-Sheep!$R$351-Sheep!$N$249                                )&lt;=0),"WeanStd","")
&amp;                   IF(AND((FS$33-Sheep!$R$352-Sheep!$N$249                                )&gt;(FS$33-FT$33),(FS$33-Sheep!$R$352-Sheep!$N$249                                )&lt;=0),"WeanAlt1","")
&amp;                   IF(AND((FS$33-Sheep!$R$353-Sheep!$N$249                                )&gt;(FS$33-FT$33),(FS$33-Sheep!$R$353-Sheep!$N$249                                )&lt;=0),"WeanAlt2","")
&amp;IFERROR(IF(AND((FS$33-FS38                                                                                     )&gt;(FS$33-FT$33),(FS$33-FS38                                                                                     )&lt;=0),"Join-"    &amp;FS37,""),"")
&amp;IFERROR(IF(AND((FS$33-FS38-INDEX(Sheep!$V$358:$V$365,FS37,1))&gt;(FS$33-FT$33),(FS$33-FS38-INDEX(Sheep!$V$358:$V$365,FS37,1))&lt;=0),"Scan-"  &amp;FS37,""),"")
&amp;IFERROR(IF(AND((FS$33-FS38-150                                                                            )&gt;(FS$33-FT$33),(FS$33-FS38-150                                                                             )&lt;=0),"Birth-" &amp;FS37,""),"")
&amp;IFERROR(IF(AND((FS$33-FS38-150-Sheep!$R$351                                           )&gt;(FS$33-FT$33),(FS$33-FS38-150-Sheep!$R$351                                            )&lt;=0),"Wean-"&amp;FS37,""),"")
&amp;IFERROR(IF(AND((FS$33-FS38-150-Sheep!$R$352                                           )&gt;(FS$33-FT$33),(FS$33-FS38-150-Sheep!$R$352                                            )&lt;=0),"Alt1-"   &amp;FS37,""),"")
&amp;IFERROR(IF(AND((FS$33-FS38-150-Sheep!$R$353                                           )&gt;(FS$33-FT$33),(FS$33-FS38-150-Sheep!$R$353                                            )&lt;=0),"Alt2-"   &amp;FS37,""),"")</f>
        <v/>
      </c>
      <c r="FT39" s="274" t="str">
        <f xml:space="preserve">                    IF(AND((FT$33                                  -Sheep!$N$249                               )&gt;(FT$33-FU$33),(FT$33                                  -Sheep!$N$249                                )&lt;=0),"Born","")
&amp;                   IF(AND((FT$33-Sheep!$R$351-Sheep!$N$249                                )&gt;(FT$33-FU$33),(FT$33-Sheep!$R$351-Sheep!$N$249                                )&lt;=0),"WeanStd","")
&amp;                   IF(AND((FT$33-Sheep!$R$352-Sheep!$N$249                                )&gt;(FT$33-FU$33),(FT$33-Sheep!$R$352-Sheep!$N$249                                )&lt;=0),"WeanAlt1","")
&amp;                   IF(AND((FT$33-Sheep!$R$353-Sheep!$N$249                                )&gt;(FT$33-FU$33),(FT$33-Sheep!$R$353-Sheep!$N$249                                )&lt;=0),"WeanAlt2","")
&amp;IFERROR(IF(AND((FT$33-FT38                                                                                     )&gt;(FT$33-FU$33),(FT$33-FT38                                                                                     )&lt;=0),"Join-"    &amp;FT37,""),"")
&amp;IFERROR(IF(AND((FT$33-FT38-INDEX(Sheep!$V$358:$V$365,FT37,1))&gt;(FT$33-FU$33),(FT$33-FT38-INDEX(Sheep!$V$358:$V$365,FT37,1))&lt;=0),"Scan-"  &amp;FT37,""),"")
&amp;IFERROR(IF(AND((FT$33-FT38-150                                                                            )&gt;(FT$33-FU$33),(FT$33-FT38-150                                                                             )&lt;=0),"Birth-" &amp;FT37,""),"")
&amp;IFERROR(IF(AND((FT$33-FT38-150-Sheep!$R$351                                           )&gt;(FT$33-FU$33),(FT$33-FT38-150-Sheep!$R$351                                            )&lt;=0),"Wean-"&amp;FT37,""),"")
&amp;IFERROR(IF(AND((FT$33-FT38-150-Sheep!$R$352                                           )&gt;(FT$33-FU$33),(FT$33-FT38-150-Sheep!$R$352                                            )&lt;=0),"Alt1-"   &amp;FT37,""),"")
&amp;IFERROR(IF(AND((FT$33-FT38-150-Sheep!$R$353                                           )&gt;(FT$33-FU$33),(FT$33-FT38-150-Sheep!$R$353                                            )&lt;=0),"Alt2-"   &amp;FT37,""),"")</f>
        <v/>
      </c>
      <c r="FU39" s="274" t="str">
        <f xml:space="preserve">                    IF(AND((FU$33                                  -Sheep!$N$249                               )&gt;(FU$33-FV$33),(FU$33                                  -Sheep!$N$249                                )&lt;=0),"Born","")
&amp;                   IF(AND((FU$33-Sheep!$R$351-Sheep!$N$249                                )&gt;(FU$33-FV$33),(FU$33-Sheep!$R$351-Sheep!$N$249                                )&lt;=0),"WeanStd","")
&amp;                   IF(AND((FU$33-Sheep!$R$352-Sheep!$N$249                                )&gt;(FU$33-FV$33),(FU$33-Sheep!$R$352-Sheep!$N$249                                )&lt;=0),"WeanAlt1","")
&amp;                   IF(AND((FU$33-Sheep!$R$353-Sheep!$N$249                                )&gt;(FU$33-FV$33),(FU$33-Sheep!$R$353-Sheep!$N$249                                )&lt;=0),"WeanAlt2","")
&amp;IFERROR(IF(AND((FU$33-FU38                                                                                     )&gt;(FU$33-FV$33),(FU$33-FU38                                                                                     )&lt;=0),"Join-"    &amp;FU37,""),"")
&amp;IFERROR(IF(AND((FU$33-FU38-INDEX(Sheep!$V$358:$V$365,FU37,1))&gt;(FU$33-FV$33),(FU$33-FU38-INDEX(Sheep!$V$358:$V$365,FU37,1))&lt;=0),"Scan-"  &amp;FU37,""),"")
&amp;IFERROR(IF(AND((FU$33-FU38-150                                                                            )&gt;(FU$33-FV$33),(FU$33-FU38-150                                                                             )&lt;=0),"Birth-" &amp;FU37,""),"")
&amp;IFERROR(IF(AND((FU$33-FU38-150-Sheep!$R$351                                           )&gt;(FU$33-FV$33),(FU$33-FU38-150-Sheep!$R$351                                            )&lt;=0),"Wean-"&amp;FU37,""),"")
&amp;IFERROR(IF(AND((FU$33-FU38-150-Sheep!$R$352                                           )&gt;(FU$33-FV$33),(FU$33-FU38-150-Sheep!$R$352                                            )&lt;=0),"Alt1-"   &amp;FU37,""),"")
&amp;IFERROR(IF(AND((FU$33-FU38-150-Sheep!$R$353                                           )&gt;(FU$33-FV$33),(FU$33-FU38-150-Sheep!$R$353                                            )&lt;=0),"Alt2-"   &amp;FU37,""),"")</f>
        <v/>
      </c>
      <c r="FV39" s="274" t="str">
        <f xml:space="preserve">                    IF(AND((FV$33                                  -Sheep!$N$249                               )&gt;(FV$33-FW$33),(FV$33                                  -Sheep!$N$249                                )&lt;=0),"Born","")
&amp;                   IF(AND((FV$33-Sheep!$R$351-Sheep!$N$249                                )&gt;(FV$33-FW$33),(FV$33-Sheep!$R$351-Sheep!$N$249                                )&lt;=0),"WeanStd","")
&amp;                   IF(AND((FV$33-Sheep!$R$352-Sheep!$N$249                                )&gt;(FV$33-FW$33),(FV$33-Sheep!$R$352-Sheep!$N$249                                )&lt;=0),"WeanAlt1","")
&amp;                   IF(AND((FV$33-Sheep!$R$353-Sheep!$N$249                                )&gt;(FV$33-FW$33),(FV$33-Sheep!$R$353-Sheep!$N$249                                )&lt;=0),"WeanAlt2","")
&amp;IFERROR(IF(AND((FV$33-FV38                                                                                     )&gt;(FV$33-FW$33),(FV$33-FV38                                                                                     )&lt;=0),"Join-"    &amp;FV37,""),"")
&amp;IFERROR(IF(AND((FV$33-FV38-INDEX(Sheep!$V$358:$V$365,FV37,1))&gt;(FV$33-FW$33),(FV$33-FV38-INDEX(Sheep!$V$358:$V$365,FV37,1))&lt;=0),"Scan-"  &amp;FV37,""),"")
&amp;IFERROR(IF(AND((FV$33-FV38-150                                                                            )&gt;(FV$33-FW$33),(FV$33-FV38-150                                                                             )&lt;=0),"Birth-" &amp;FV37,""),"")
&amp;IFERROR(IF(AND((FV$33-FV38-150-Sheep!$R$351                                           )&gt;(FV$33-FW$33),(FV$33-FV38-150-Sheep!$R$351                                            )&lt;=0),"Wean-"&amp;FV37,""),"")
&amp;IFERROR(IF(AND((FV$33-FV38-150-Sheep!$R$352                                           )&gt;(FV$33-FW$33),(FV$33-FV38-150-Sheep!$R$352                                            )&lt;=0),"Alt1-"   &amp;FV37,""),"")
&amp;IFERROR(IF(AND((FV$33-FV38-150-Sheep!$R$353                                           )&gt;(FV$33-FW$33),(FV$33-FV38-150-Sheep!$R$353                                            )&lt;=0),"Alt2-"   &amp;FV37,""),"")</f>
        <v/>
      </c>
      <c r="FW39" s="274" t="str">
        <f xml:space="preserve">                    IF(AND((FW$33                                  -Sheep!$N$249                               )&gt;(FW$33-FX$33),(FW$33                                  -Sheep!$N$249                                )&lt;=0),"Born","")
&amp;                   IF(AND((FW$33-Sheep!$R$351-Sheep!$N$249                                )&gt;(FW$33-FX$33),(FW$33-Sheep!$R$351-Sheep!$N$249                                )&lt;=0),"WeanStd","")
&amp;                   IF(AND((FW$33-Sheep!$R$352-Sheep!$N$249                                )&gt;(FW$33-FX$33),(FW$33-Sheep!$R$352-Sheep!$N$249                                )&lt;=0),"WeanAlt1","")
&amp;                   IF(AND((FW$33-Sheep!$R$353-Sheep!$N$249                                )&gt;(FW$33-FX$33),(FW$33-Sheep!$R$353-Sheep!$N$249                                )&lt;=0),"WeanAlt2","")
&amp;IFERROR(IF(AND((FW$33-FW38                                                                                     )&gt;(FW$33-FX$33),(FW$33-FW38                                                                                     )&lt;=0),"Join-"    &amp;FW37,""),"")
&amp;IFERROR(IF(AND((FW$33-FW38-INDEX(Sheep!$V$358:$V$365,FW37,1))&gt;(FW$33-FX$33),(FW$33-FW38-INDEX(Sheep!$V$358:$V$365,FW37,1))&lt;=0),"Scan-"  &amp;FW37,""),"")
&amp;IFERROR(IF(AND((FW$33-FW38-150                                                                            )&gt;(FW$33-FX$33),(FW$33-FW38-150                                                                             )&lt;=0),"Birth-" &amp;FW37,""),"")
&amp;IFERROR(IF(AND((FW$33-FW38-150-Sheep!$R$351                                           )&gt;(FW$33-FX$33),(FW$33-FW38-150-Sheep!$R$351                                            )&lt;=0),"Wean-"&amp;FW37,""),"")
&amp;IFERROR(IF(AND((FW$33-FW38-150-Sheep!$R$352                                           )&gt;(FW$33-FX$33),(FW$33-FW38-150-Sheep!$R$352                                            )&lt;=0),"Alt1-"   &amp;FW37,""),"")
&amp;IFERROR(IF(AND((FW$33-FW38-150-Sheep!$R$353                                           )&gt;(FW$33-FX$33),(FW$33-FW38-150-Sheep!$R$353                                            )&lt;=0),"Alt2-"   &amp;FW37,""),"")</f>
        <v/>
      </c>
      <c r="FX39" s="274" t="str">
        <f xml:space="preserve">                    IF(AND((FX$33                                  -Sheep!$N$249                               )&gt;(FX$33-FY$33),(FX$33                                  -Sheep!$N$249                                )&lt;=0),"Born","")
&amp;                   IF(AND((FX$33-Sheep!$R$351-Sheep!$N$249                                )&gt;(FX$33-FY$33),(FX$33-Sheep!$R$351-Sheep!$N$249                                )&lt;=0),"WeanStd","")
&amp;                   IF(AND((FX$33-Sheep!$R$352-Sheep!$N$249                                )&gt;(FX$33-FY$33),(FX$33-Sheep!$R$352-Sheep!$N$249                                )&lt;=0),"WeanAlt1","")
&amp;                   IF(AND((FX$33-Sheep!$R$353-Sheep!$N$249                                )&gt;(FX$33-FY$33),(FX$33-Sheep!$R$353-Sheep!$N$249                                )&lt;=0),"WeanAlt2","")
&amp;IFERROR(IF(AND((FX$33-FX38                                                                                     )&gt;(FX$33-FY$33),(FX$33-FX38                                                                                     )&lt;=0),"Join-"    &amp;FX37,""),"")
&amp;IFERROR(IF(AND((FX$33-FX38-INDEX(Sheep!$V$358:$V$365,FX37,1))&gt;(FX$33-FY$33),(FX$33-FX38-INDEX(Sheep!$V$358:$V$365,FX37,1))&lt;=0),"Scan-"  &amp;FX37,""),"")
&amp;IFERROR(IF(AND((FX$33-FX38-150                                                                            )&gt;(FX$33-FY$33),(FX$33-FX38-150                                                                             )&lt;=0),"Birth-" &amp;FX37,""),"")
&amp;IFERROR(IF(AND((FX$33-FX38-150-Sheep!$R$351                                           )&gt;(FX$33-FY$33),(FX$33-FX38-150-Sheep!$R$351                                            )&lt;=0),"Wean-"&amp;FX37,""),"")
&amp;IFERROR(IF(AND((FX$33-FX38-150-Sheep!$R$352                                           )&gt;(FX$33-FY$33),(FX$33-FX38-150-Sheep!$R$352                                            )&lt;=0),"Alt1-"   &amp;FX37,""),"")
&amp;IFERROR(IF(AND((FX$33-FX38-150-Sheep!$R$353                                           )&gt;(FX$33-FY$33),(FX$33-FX38-150-Sheep!$R$353                                            )&lt;=0),"Alt2-"   &amp;FX37,""),"")</f>
        <v/>
      </c>
      <c r="FY39" s="274" t="str">
        <f xml:space="preserve">                    IF(AND((FY$33                                  -Sheep!$N$249                               )&gt;(FY$33-FZ$33),(FY$33                                  -Sheep!$N$249                                )&lt;=0),"Born","")
&amp;                   IF(AND((FY$33-Sheep!$R$351-Sheep!$N$249                                )&gt;(FY$33-FZ$33),(FY$33-Sheep!$R$351-Sheep!$N$249                                )&lt;=0),"WeanStd","")
&amp;                   IF(AND((FY$33-Sheep!$R$352-Sheep!$N$249                                )&gt;(FY$33-FZ$33),(FY$33-Sheep!$R$352-Sheep!$N$249                                )&lt;=0),"WeanAlt1","")
&amp;                   IF(AND((FY$33-Sheep!$R$353-Sheep!$N$249                                )&gt;(FY$33-FZ$33),(FY$33-Sheep!$R$353-Sheep!$N$249                                )&lt;=0),"WeanAlt2","")
&amp;IFERROR(IF(AND((FY$33-FY38                                                                                     )&gt;(FY$33-FZ$33),(FY$33-FY38                                                                                     )&lt;=0),"Join-"    &amp;FY37,""),"")
&amp;IFERROR(IF(AND((FY$33-FY38-INDEX(Sheep!$V$358:$V$365,FY37,1))&gt;(FY$33-FZ$33),(FY$33-FY38-INDEX(Sheep!$V$358:$V$365,FY37,1))&lt;=0),"Scan-"  &amp;FY37,""),"")
&amp;IFERROR(IF(AND((FY$33-FY38-150                                                                            )&gt;(FY$33-FZ$33),(FY$33-FY38-150                                                                             )&lt;=0),"Birth-" &amp;FY37,""),"")
&amp;IFERROR(IF(AND((FY$33-FY38-150-Sheep!$R$351                                           )&gt;(FY$33-FZ$33),(FY$33-FY38-150-Sheep!$R$351                                            )&lt;=0),"Wean-"&amp;FY37,""),"")
&amp;IFERROR(IF(AND((FY$33-FY38-150-Sheep!$R$352                                           )&gt;(FY$33-FZ$33),(FY$33-FY38-150-Sheep!$R$352                                            )&lt;=0),"Alt1-"   &amp;FY37,""),"")
&amp;IFERROR(IF(AND((FY$33-FY38-150-Sheep!$R$353                                           )&gt;(FY$33-FZ$33),(FY$33-FY38-150-Sheep!$R$353                                            )&lt;=0),"Alt2-"   &amp;FY37,""),"")</f>
        <v>Scan-3</v>
      </c>
      <c r="FZ39" s="274" t="str">
        <f xml:space="preserve">                    IF(AND((FZ$33                                  -Sheep!$N$249                               )&gt;(FZ$33-GA$33),(FZ$33                                  -Sheep!$N$249                                )&lt;=0),"Born","")
&amp;                   IF(AND((FZ$33-Sheep!$R$351-Sheep!$N$249                                )&gt;(FZ$33-GA$33),(FZ$33-Sheep!$R$351-Sheep!$N$249                                )&lt;=0),"WeanStd","")
&amp;                   IF(AND((FZ$33-Sheep!$R$352-Sheep!$N$249                                )&gt;(FZ$33-GA$33),(FZ$33-Sheep!$R$352-Sheep!$N$249                                )&lt;=0),"WeanAlt1","")
&amp;                   IF(AND((FZ$33-Sheep!$R$353-Sheep!$N$249                                )&gt;(FZ$33-GA$33),(FZ$33-Sheep!$R$353-Sheep!$N$249                                )&lt;=0),"WeanAlt2","")
&amp;IFERROR(IF(AND((FZ$33-FZ38                                                                                     )&gt;(FZ$33-GA$33),(FZ$33-FZ38                                                                                     )&lt;=0),"Join-"    &amp;FZ37,""),"")
&amp;IFERROR(IF(AND((FZ$33-FZ38-INDEX(Sheep!$V$358:$V$365,FZ37,1))&gt;(FZ$33-GA$33),(FZ$33-FZ38-INDEX(Sheep!$V$358:$V$365,FZ37,1))&lt;=0),"Scan-"  &amp;FZ37,""),"")
&amp;IFERROR(IF(AND((FZ$33-FZ38-150                                                                            )&gt;(FZ$33-GA$33),(FZ$33-FZ38-150                                                                             )&lt;=0),"Birth-" &amp;FZ37,""),"")
&amp;IFERROR(IF(AND((FZ$33-FZ38-150-Sheep!$R$351                                           )&gt;(FZ$33-GA$33),(FZ$33-FZ38-150-Sheep!$R$351                                            )&lt;=0),"Wean-"&amp;FZ37,""),"")
&amp;IFERROR(IF(AND((FZ$33-FZ38-150-Sheep!$R$352                                           )&gt;(FZ$33-GA$33),(FZ$33-FZ38-150-Sheep!$R$352                                            )&lt;=0),"Alt1-"   &amp;FZ37,""),"")
&amp;IFERROR(IF(AND((FZ$33-FZ38-150-Sheep!$R$353                                           )&gt;(FZ$33-GA$33),(FZ$33-FZ38-150-Sheep!$R$353                                            )&lt;=0),"Alt2-"   &amp;FZ37,""),"")</f>
        <v/>
      </c>
      <c r="GA39" s="274" t="str">
        <f xml:space="preserve">                    IF(AND((GA$33                                  -Sheep!$N$249                               )&gt;(GA$33-GB$33),(GA$33                                  -Sheep!$N$249                                )&lt;=0),"Born","")
&amp;                   IF(AND((GA$33-Sheep!$R$351-Sheep!$N$249                                )&gt;(GA$33-GB$33),(GA$33-Sheep!$R$351-Sheep!$N$249                                )&lt;=0),"WeanStd","")
&amp;                   IF(AND((GA$33-Sheep!$R$352-Sheep!$N$249                                )&gt;(GA$33-GB$33),(GA$33-Sheep!$R$352-Sheep!$N$249                                )&lt;=0),"WeanAlt1","")
&amp;                   IF(AND((GA$33-Sheep!$R$353-Sheep!$N$249                                )&gt;(GA$33-GB$33),(GA$33-Sheep!$R$353-Sheep!$N$249                                )&lt;=0),"WeanAlt2","")
&amp;IFERROR(IF(AND((GA$33-GA38                                                                                     )&gt;(GA$33-GB$33),(GA$33-GA38                                                                                     )&lt;=0),"Join-"    &amp;GA37,""),"")
&amp;IFERROR(IF(AND((GA$33-GA38-INDEX(Sheep!$V$358:$V$365,GA37,1))&gt;(GA$33-GB$33),(GA$33-GA38-INDEX(Sheep!$V$358:$V$365,GA37,1))&lt;=0),"Scan-"  &amp;GA37,""),"")
&amp;IFERROR(IF(AND((GA$33-GA38-150                                                                            )&gt;(GA$33-GB$33),(GA$33-GA38-150                                                                             )&lt;=0),"Birth-" &amp;GA37,""),"")
&amp;IFERROR(IF(AND((GA$33-GA38-150-Sheep!$R$351                                           )&gt;(GA$33-GB$33),(GA$33-GA38-150-Sheep!$R$351                                            )&lt;=0),"Wean-"&amp;GA37,""),"")
&amp;IFERROR(IF(AND((GA$33-GA38-150-Sheep!$R$352                                           )&gt;(GA$33-GB$33),(GA$33-GA38-150-Sheep!$R$352                                            )&lt;=0),"Alt1-"   &amp;GA37,""),"")
&amp;IFERROR(IF(AND((GA$33-GA38-150-Sheep!$R$353                                           )&gt;(GA$33-GB$33),(GA$33-GA38-150-Sheep!$R$353                                            )&lt;=0),"Alt2-"   &amp;GA37,""),"")</f>
        <v/>
      </c>
      <c r="GB39" s="274" t="str">
        <f xml:space="preserve">                    IF(AND((GB$33                                  -Sheep!$N$249                               )&gt;(GB$33-GC$33),(GB$33                                  -Sheep!$N$249                                )&lt;=0),"Born","")
&amp;                   IF(AND((GB$33-Sheep!$R$351-Sheep!$N$249                                )&gt;(GB$33-GC$33),(GB$33-Sheep!$R$351-Sheep!$N$249                                )&lt;=0),"WeanStd","")
&amp;                   IF(AND((GB$33-Sheep!$R$352-Sheep!$N$249                                )&gt;(GB$33-GC$33),(GB$33-Sheep!$R$352-Sheep!$N$249                                )&lt;=0),"WeanAlt1","")
&amp;                   IF(AND((GB$33-Sheep!$R$353-Sheep!$N$249                                )&gt;(GB$33-GC$33),(GB$33-Sheep!$R$353-Sheep!$N$249                                )&lt;=0),"WeanAlt2","")
&amp;IFERROR(IF(AND((GB$33-GB38                                                                                     )&gt;(GB$33-GC$33),(GB$33-GB38                                                                                     )&lt;=0),"Join-"    &amp;GB37,""),"")
&amp;IFERROR(IF(AND((GB$33-GB38-INDEX(Sheep!$V$358:$V$365,GB37,1))&gt;(GB$33-GC$33),(GB$33-GB38-INDEX(Sheep!$V$358:$V$365,GB37,1))&lt;=0),"Scan-"  &amp;GB37,""),"")
&amp;IFERROR(IF(AND((GB$33-GB38-150                                                                            )&gt;(GB$33-GC$33),(GB$33-GB38-150                                                                             )&lt;=0),"Birth-" &amp;GB37,""),"")
&amp;IFERROR(IF(AND((GB$33-GB38-150-Sheep!$R$351                                           )&gt;(GB$33-GC$33),(GB$33-GB38-150-Sheep!$R$351                                            )&lt;=0),"Wean-"&amp;GB37,""),"")
&amp;IFERROR(IF(AND((GB$33-GB38-150-Sheep!$R$352                                           )&gt;(GB$33-GC$33),(GB$33-GB38-150-Sheep!$R$352                                            )&lt;=0),"Alt1-"   &amp;GB37,""),"")
&amp;IFERROR(IF(AND((GB$33-GB38-150-Sheep!$R$353                                           )&gt;(GB$33-GC$33),(GB$33-GB38-150-Sheep!$R$353                                            )&lt;=0),"Alt2-"   &amp;GB37,""),"")</f>
        <v/>
      </c>
      <c r="GC39" s="274" t="str">
        <f xml:space="preserve">                    IF(AND((GC$33                                  -Sheep!$N$249                               )&gt;(GC$33-GD$33),(GC$33                                  -Sheep!$N$249                                )&lt;=0),"Born","")
&amp;                   IF(AND((GC$33-Sheep!$R$351-Sheep!$N$249                                )&gt;(GC$33-GD$33),(GC$33-Sheep!$R$351-Sheep!$N$249                                )&lt;=0),"WeanStd","")
&amp;                   IF(AND((GC$33-Sheep!$R$352-Sheep!$N$249                                )&gt;(GC$33-GD$33),(GC$33-Sheep!$R$352-Sheep!$N$249                                )&lt;=0),"WeanAlt1","")
&amp;                   IF(AND((GC$33-Sheep!$R$353-Sheep!$N$249                                )&gt;(GC$33-GD$33),(GC$33-Sheep!$R$353-Sheep!$N$249                                )&lt;=0),"WeanAlt2","")
&amp;IFERROR(IF(AND((GC$33-GC38                                                                                     )&gt;(GC$33-GD$33),(GC$33-GC38                                                                                     )&lt;=0),"Join-"    &amp;GC37,""),"")
&amp;IFERROR(IF(AND((GC$33-GC38-INDEX(Sheep!$V$358:$V$365,GC37,1))&gt;(GC$33-GD$33),(GC$33-GC38-INDEX(Sheep!$V$358:$V$365,GC37,1))&lt;=0),"Scan-"  &amp;GC37,""),"")
&amp;IFERROR(IF(AND((GC$33-GC38-150                                                                            )&gt;(GC$33-GD$33),(GC$33-GC38-150                                                                             )&lt;=0),"Birth-" &amp;GC37,""),"")
&amp;IFERROR(IF(AND((GC$33-GC38-150-Sheep!$R$351                                           )&gt;(GC$33-GD$33),(GC$33-GC38-150-Sheep!$R$351                                            )&lt;=0),"Wean-"&amp;GC37,""),"")
&amp;IFERROR(IF(AND((GC$33-GC38-150-Sheep!$R$352                                           )&gt;(GC$33-GD$33),(GC$33-GC38-150-Sheep!$R$352                                            )&lt;=0),"Alt1-"   &amp;GC37,""),"")
&amp;IFERROR(IF(AND((GC$33-GC38-150-Sheep!$R$353                                           )&gt;(GC$33-GD$33),(GC$33-GC38-150-Sheep!$R$353                                            )&lt;=0),"Alt2-"   &amp;GC37,""),"")</f>
        <v/>
      </c>
      <c r="GD39" s="274" t="str">
        <f xml:space="preserve">                    IF(AND((GD$33                                  -Sheep!$N$249                               )&gt;(GD$33-GE$33),(GD$33                                  -Sheep!$N$249                                )&lt;=0),"Born","")
&amp;                   IF(AND((GD$33-Sheep!$R$351-Sheep!$N$249                                )&gt;(GD$33-GE$33),(GD$33-Sheep!$R$351-Sheep!$N$249                                )&lt;=0),"WeanStd","")
&amp;                   IF(AND((GD$33-Sheep!$R$352-Sheep!$N$249                                )&gt;(GD$33-GE$33),(GD$33-Sheep!$R$352-Sheep!$N$249                                )&lt;=0),"WeanAlt1","")
&amp;                   IF(AND((GD$33-Sheep!$R$353-Sheep!$N$249                                )&gt;(GD$33-GE$33),(GD$33-Sheep!$R$353-Sheep!$N$249                                )&lt;=0),"WeanAlt2","")
&amp;IFERROR(IF(AND((GD$33-GD38                                                                                     )&gt;(GD$33-GE$33),(GD$33-GD38                                                                                     )&lt;=0),"Join-"    &amp;GD37,""),"")
&amp;IFERROR(IF(AND((GD$33-GD38-INDEX(Sheep!$V$358:$V$365,GD37,1))&gt;(GD$33-GE$33),(GD$33-GD38-INDEX(Sheep!$V$358:$V$365,GD37,1))&lt;=0),"Scan-"  &amp;GD37,""),"")
&amp;IFERROR(IF(AND((GD$33-GD38-150                                                                            )&gt;(GD$33-GE$33),(GD$33-GD38-150                                                                             )&lt;=0),"Birth-" &amp;GD37,""),"")
&amp;IFERROR(IF(AND((GD$33-GD38-150-Sheep!$R$351                                           )&gt;(GD$33-GE$33),(GD$33-GD38-150-Sheep!$R$351                                            )&lt;=0),"Wean-"&amp;GD37,""),"")
&amp;IFERROR(IF(AND((GD$33-GD38-150-Sheep!$R$352                                           )&gt;(GD$33-GE$33),(GD$33-GD38-150-Sheep!$R$352                                            )&lt;=0),"Alt1-"   &amp;GD37,""),"")
&amp;IFERROR(IF(AND((GD$33-GD38-150-Sheep!$R$353                                           )&gt;(GD$33-GE$33),(GD$33-GD38-150-Sheep!$R$353                                            )&lt;=0),"Alt2-"   &amp;GD37,""),"")</f>
        <v/>
      </c>
      <c r="GE39" s="274" t="str">
        <f xml:space="preserve">                    IF(AND((GE$33                                  -Sheep!$N$249                               )&gt;(GE$33-GF$33),(GE$33                                  -Sheep!$N$249                                )&lt;=0),"Born","")
&amp;                   IF(AND((GE$33-Sheep!$R$351-Sheep!$N$249                                )&gt;(GE$33-GF$33),(GE$33-Sheep!$R$351-Sheep!$N$249                                )&lt;=0),"WeanStd","")
&amp;                   IF(AND((GE$33-Sheep!$R$352-Sheep!$N$249                                )&gt;(GE$33-GF$33),(GE$33-Sheep!$R$352-Sheep!$N$249                                )&lt;=0),"WeanAlt1","")
&amp;                   IF(AND((GE$33-Sheep!$R$353-Sheep!$N$249                                )&gt;(GE$33-GF$33),(GE$33-Sheep!$R$353-Sheep!$N$249                                )&lt;=0),"WeanAlt2","")
&amp;IFERROR(IF(AND((GE$33-GE38                                                                                     )&gt;(GE$33-GF$33),(GE$33-GE38                                                                                     )&lt;=0),"Join-"    &amp;GE37,""),"")
&amp;IFERROR(IF(AND((GE$33-GE38-INDEX(Sheep!$V$358:$V$365,GE37,1))&gt;(GE$33-GF$33),(GE$33-GE38-INDEX(Sheep!$V$358:$V$365,GE37,1))&lt;=0),"Scan-"  &amp;GE37,""),"")
&amp;IFERROR(IF(AND((GE$33-GE38-150                                                                            )&gt;(GE$33-GF$33),(GE$33-GE38-150                                                                             )&lt;=0),"Birth-" &amp;GE37,""),"")
&amp;IFERROR(IF(AND((GE$33-GE38-150-Sheep!$R$351                                           )&gt;(GE$33-GF$33),(GE$33-GE38-150-Sheep!$R$351                                            )&lt;=0),"Wean-"&amp;GE37,""),"")
&amp;IFERROR(IF(AND((GE$33-GE38-150-Sheep!$R$352                                           )&gt;(GE$33-GF$33),(GE$33-GE38-150-Sheep!$R$352                                            )&lt;=0),"Alt1-"   &amp;GE37,""),"")
&amp;IFERROR(IF(AND((GE$33-GE38-150-Sheep!$R$353                                           )&gt;(GE$33-GF$33),(GE$33-GE38-150-Sheep!$R$353                                            )&lt;=0),"Alt2-"   &amp;GE37,""),"")</f>
        <v/>
      </c>
      <c r="GF39" s="274" t="str">
        <f xml:space="preserve">                    IF(AND((GF$33                                  -Sheep!$N$249                               )&gt;(GF$33-GG$33),(GF$33                                  -Sheep!$N$249                                )&lt;=0),"Born","")
&amp;                   IF(AND((GF$33-Sheep!$R$351-Sheep!$N$249                                )&gt;(GF$33-GG$33),(GF$33-Sheep!$R$351-Sheep!$N$249                                )&lt;=0),"WeanStd","")
&amp;                   IF(AND((GF$33-Sheep!$R$352-Sheep!$N$249                                )&gt;(GF$33-GG$33),(GF$33-Sheep!$R$352-Sheep!$N$249                                )&lt;=0),"WeanAlt1","")
&amp;                   IF(AND((GF$33-Sheep!$R$353-Sheep!$N$249                                )&gt;(GF$33-GG$33),(GF$33-Sheep!$R$353-Sheep!$N$249                                )&lt;=0),"WeanAlt2","")
&amp;IFERROR(IF(AND((GF$33-GF38                                                                                     )&gt;(GF$33-GG$33),(GF$33-GF38                                                                                     )&lt;=0),"Join-"    &amp;GF37,""),"")
&amp;IFERROR(IF(AND((GF$33-GF38-INDEX(Sheep!$V$358:$V$365,GF37,1))&gt;(GF$33-GG$33),(GF$33-GF38-INDEX(Sheep!$V$358:$V$365,GF37,1))&lt;=0),"Scan-"  &amp;GF37,""),"")
&amp;IFERROR(IF(AND((GF$33-GF38-150                                                                            )&gt;(GF$33-GG$33),(GF$33-GF38-150                                                                             )&lt;=0),"Birth-" &amp;GF37,""),"")
&amp;IFERROR(IF(AND((GF$33-GF38-150-Sheep!$R$351                                           )&gt;(GF$33-GG$33),(GF$33-GF38-150-Sheep!$R$351                                            )&lt;=0),"Wean-"&amp;GF37,""),"")
&amp;IFERROR(IF(AND((GF$33-GF38-150-Sheep!$R$352                                           )&gt;(GF$33-GG$33),(GF$33-GF38-150-Sheep!$R$352                                            )&lt;=0),"Alt1-"   &amp;GF37,""),"")
&amp;IFERROR(IF(AND((GF$33-GF38-150-Sheep!$R$353                                           )&gt;(GF$33-GG$33),(GF$33-GF38-150-Sheep!$R$353                                            )&lt;=0),"Alt2-"   &amp;GF37,""),"")</f>
        <v/>
      </c>
      <c r="GG39" s="274" t="str">
        <f xml:space="preserve">                    IF(AND((GG$33                                  -Sheep!$N$249                               )&gt;(GG$33-GH$33),(GG$33                                  -Sheep!$N$249                                )&lt;=0),"Born","")
&amp;                   IF(AND((GG$33-Sheep!$R$351-Sheep!$N$249                                )&gt;(GG$33-GH$33),(GG$33-Sheep!$R$351-Sheep!$N$249                                )&lt;=0),"WeanStd","")
&amp;                   IF(AND((GG$33-Sheep!$R$352-Sheep!$N$249                                )&gt;(GG$33-GH$33),(GG$33-Sheep!$R$352-Sheep!$N$249                                )&lt;=0),"WeanAlt1","")
&amp;                   IF(AND((GG$33-Sheep!$R$353-Sheep!$N$249                                )&gt;(GG$33-GH$33),(GG$33-Sheep!$R$353-Sheep!$N$249                                )&lt;=0),"WeanAlt2","")
&amp;IFERROR(IF(AND((GG$33-GG38                                                                                     )&gt;(GG$33-GH$33),(GG$33-GG38                                                                                     )&lt;=0),"Join-"    &amp;GG37,""),"")
&amp;IFERROR(IF(AND((GG$33-GG38-INDEX(Sheep!$V$358:$V$365,GG37,1))&gt;(GG$33-GH$33),(GG$33-GG38-INDEX(Sheep!$V$358:$V$365,GG37,1))&lt;=0),"Scan-"  &amp;GG37,""),"")
&amp;IFERROR(IF(AND((GG$33-GG38-150                                                                            )&gt;(GG$33-GH$33),(GG$33-GG38-150                                                                             )&lt;=0),"Birth-" &amp;GG37,""),"")
&amp;IFERROR(IF(AND((GG$33-GG38-150-Sheep!$R$351                                           )&gt;(GG$33-GH$33),(GG$33-GG38-150-Sheep!$R$351                                            )&lt;=0),"Wean-"&amp;GG37,""),"")
&amp;IFERROR(IF(AND((GG$33-GG38-150-Sheep!$R$352                                           )&gt;(GG$33-GH$33),(GG$33-GG38-150-Sheep!$R$352                                            )&lt;=0),"Alt1-"   &amp;GG37,""),"")
&amp;IFERROR(IF(AND((GG$33-GG38-150-Sheep!$R$353                                           )&gt;(GG$33-GH$33),(GG$33-GG38-150-Sheep!$R$353                                            )&lt;=0),"Alt2-"   &amp;GG37,""),"")</f>
        <v/>
      </c>
      <c r="GH39" s="274" t="str">
        <f xml:space="preserve">                    IF(AND((GH$33                                  -Sheep!$N$249                               )&gt;(GH$33-GI$33),(GH$33                                  -Sheep!$N$249                                )&lt;=0),"Born","")
&amp;                   IF(AND((GH$33-Sheep!$R$351-Sheep!$N$249                                )&gt;(GH$33-GI$33),(GH$33-Sheep!$R$351-Sheep!$N$249                                )&lt;=0),"WeanStd","")
&amp;                   IF(AND((GH$33-Sheep!$R$352-Sheep!$N$249                                )&gt;(GH$33-GI$33),(GH$33-Sheep!$R$352-Sheep!$N$249                                )&lt;=0),"WeanAlt1","")
&amp;                   IF(AND((GH$33-Sheep!$R$353-Sheep!$N$249                                )&gt;(GH$33-GI$33),(GH$33-Sheep!$R$353-Sheep!$N$249                                )&lt;=0),"WeanAlt2","")
&amp;IFERROR(IF(AND((GH$33-GH38                                                                                     )&gt;(GH$33-GI$33),(GH$33-GH38                                                                                     )&lt;=0),"Join-"    &amp;GH37,""),"")
&amp;IFERROR(IF(AND((GH$33-GH38-INDEX(Sheep!$V$358:$V$365,GH37,1))&gt;(GH$33-GI$33),(GH$33-GH38-INDEX(Sheep!$V$358:$V$365,GH37,1))&lt;=0),"Scan-"  &amp;GH37,""),"")
&amp;IFERROR(IF(AND((GH$33-GH38-150                                                                            )&gt;(GH$33-GI$33),(GH$33-GH38-150                                                                             )&lt;=0),"Birth-" &amp;GH37,""),"")
&amp;IFERROR(IF(AND((GH$33-GH38-150-Sheep!$R$351                                           )&gt;(GH$33-GI$33),(GH$33-GH38-150-Sheep!$R$351                                            )&lt;=0),"Wean-"&amp;GH37,""),"")
&amp;IFERROR(IF(AND((GH$33-GH38-150-Sheep!$R$352                                           )&gt;(GH$33-GI$33),(GH$33-GH38-150-Sheep!$R$352                                            )&lt;=0),"Alt1-"   &amp;GH37,""),"")
&amp;IFERROR(IF(AND((GH$33-GH38-150-Sheep!$R$353                                           )&gt;(GH$33-GI$33),(GH$33-GH38-150-Sheep!$R$353                                            )&lt;=0),"Alt2-"   &amp;GH37,""),"")</f>
        <v/>
      </c>
      <c r="GI39" s="274" t="str">
        <f xml:space="preserve">                    IF(AND((GI$33                                  -Sheep!$N$249                               )&gt;(GI$33-GJ$33),(GI$33                                  -Sheep!$N$249                                )&lt;=0),"Born","")
&amp;                   IF(AND((GI$33-Sheep!$R$351-Sheep!$N$249                                )&gt;(GI$33-GJ$33),(GI$33-Sheep!$R$351-Sheep!$N$249                                )&lt;=0),"WeanStd","")
&amp;                   IF(AND((GI$33-Sheep!$R$352-Sheep!$N$249                                )&gt;(GI$33-GJ$33),(GI$33-Sheep!$R$352-Sheep!$N$249                                )&lt;=0),"WeanAlt1","")
&amp;                   IF(AND((GI$33-Sheep!$R$353-Sheep!$N$249                                )&gt;(GI$33-GJ$33),(GI$33-Sheep!$R$353-Sheep!$N$249                                )&lt;=0),"WeanAlt2","")
&amp;IFERROR(IF(AND((GI$33-GI38                                                                                     )&gt;(GI$33-GJ$33),(GI$33-GI38                                                                                     )&lt;=0),"Join-"    &amp;GI37,""),"")
&amp;IFERROR(IF(AND((GI$33-GI38-INDEX(Sheep!$V$358:$V$365,GI37,1))&gt;(GI$33-GJ$33),(GI$33-GI38-INDEX(Sheep!$V$358:$V$365,GI37,1))&lt;=0),"Scan-"  &amp;GI37,""),"")
&amp;IFERROR(IF(AND((GI$33-GI38-150                                                                            )&gt;(GI$33-GJ$33),(GI$33-GI38-150                                                                             )&lt;=0),"Birth-" &amp;GI37,""),"")
&amp;IFERROR(IF(AND((GI$33-GI38-150-Sheep!$R$351                                           )&gt;(GI$33-GJ$33),(GI$33-GI38-150-Sheep!$R$351                                            )&lt;=0),"Wean-"&amp;GI37,""),"")
&amp;IFERROR(IF(AND((GI$33-GI38-150-Sheep!$R$352                                           )&gt;(GI$33-GJ$33),(GI$33-GI38-150-Sheep!$R$352                                            )&lt;=0),"Alt1-"   &amp;GI37,""),"")
&amp;IFERROR(IF(AND((GI$33-GI38-150-Sheep!$R$353                                           )&gt;(GI$33-GJ$33),(GI$33-GI38-150-Sheep!$R$353                                            )&lt;=0),"Alt2-"   &amp;GI37,""),"")</f>
        <v/>
      </c>
      <c r="GJ39" s="274" t="str">
        <f xml:space="preserve">                    IF(AND((GJ$33                                  -Sheep!$N$249                               )&gt;(GJ$33-GK$33),(GJ$33                                  -Sheep!$N$249                                )&lt;=0),"Born","")
&amp;                   IF(AND((GJ$33-Sheep!$R$351-Sheep!$N$249                                )&gt;(GJ$33-GK$33),(GJ$33-Sheep!$R$351-Sheep!$N$249                                )&lt;=0),"WeanStd","")
&amp;                   IF(AND((GJ$33-Sheep!$R$352-Sheep!$N$249                                )&gt;(GJ$33-GK$33),(GJ$33-Sheep!$R$352-Sheep!$N$249                                )&lt;=0),"WeanAlt1","")
&amp;                   IF(AND((GJ$33-Sheep!$R$353-Sheep!$N$249                                )&gt;(GJ$33-GK$33),(GJ$33-Sheep!$R$353-Sheep!$N$249                                )&lt;=0),"WeanAlt2","")
&amp;IFERROR(IF(AND((GJ$33-GJ38                                                                                     )&gt;(GJ$33-GK$33),(GJ$33-GJ38                                                                                     )&lt;=0),"Join-"    &amp;GJ37,""),"")
&amp;IFERROR(IF(AND((GJ$33-GJ38-INDEX(Sheep!$V$358:$V$365,GJ37,1))&gt;(GJ$33-GK$33),(GJ$33-GJ38-INDEX(Sheep!$V$358:$V$365,GJ37,1))&lt;=0),"Scan-"  &amp;GJ37,""),"")
&amp;IFERROR(IF(AND((GJ$33-GJ38-150                                                                            )&gt;(GJ$33-GK$33),(GJ$33-GJ38-150                                                                             )&lt;=0),"Birth-" &amp;GJ37,""),"")
&amp;IFERROR(IF(AND((GJ$33-GJ38-150-Sheep!$R$351                                           )&gt;(GJ$33-GK$33),(GJ$33-GJ38-150-Sheep!$R$351                                            )&lt;=0),"Wean-"&amp;GJ37,""),"")
&amp;IFERROR(IF(AND((GJ$33-GJ38-150-Sheep!$R$352                                           )&gt;(GJ$33-GK$33),(GJ$33-GJ38-150-Sheep!$R$352                                            )&lt;=0),"Alt1-"   &amp;GJ37,""),"")
&amp;IFERROR(IF(AND((GJ$33-GJ38-150-Sheep!$R$353                                           )&gt;(GJ$33-GK$33),(GJ$33-GJ38-150-Sheep!$R$353                                            )&lt;=0),"Alt2-"   &amp;GJ37,""),"")</f>
        <v>Birth-3</v>
      </c>
      <c r="GK39" s="274" t="str">
        <f xml:space="preserve">                    IF(AND((GK$33                                  -Sheep!$N$249                               )&gt;(GK$33-GL$33),(GK$33                                  -Sheep!$N$249                                )&lt;=0),"Born","")
&amp;                   IF(AND((GK$33-Sheep!$R$351-Sheep!$N$249                                )&gt;(GK$33-GL$33),(GK$33-Sheep!$R$351-Sheep!$N$249                                )&lt;=0),"WeanStd","")
&amp;                   IF(AND((GK$33-Sheep!$R$352-Sheep!$N$249                                )&gt;(GK$33-GL$33),(GK$33-Sheep!$R$352-Sheep!$N$249                                )&lt;=0),"WeanAlt1","")
&amp;                   IF(AND((GK$33-Sheep!$R$353-Sheep!$N$249                                )&gt;(GK$33-GL$33),(GK$33-Sheep!$R$353-Sheep!$N$249                                )&lt;=0),"WeanAlt2","")
&amp;IFERROR(IF(AND((GK$33-GK38                                                                                     )&gt;(GK$33-GL$33),(GK$33-GK38                                                                                     )&lt;=0),"Join-"    &amp;GK37,""),"")
&amp;IFERROR(IF(AND((GK$33-GK38-INDEX(Sheep!$V$358:$V$365,GK37,1))&gt;(GK$33-GL$33),(GK$33-GK38-INDEX(Sheep!$V$358:$V$365,GK37,1))&lt;=0),"Scan-"  &amp;GK37,""),"")
&amp;IFERROR(IF(AND((GK$33-GK38-150                                                                            )&gt;(GK$33-GL$33),(GK$33-GK38-150                                                                             )&lt;=0),"Birth-" &amp;GK37,""),"")
&amp;IFERROR(IF(AND((GK$33-GK38-150-Sheep!$R$351                                           )&gt;(GK$33-GL$33),(GK$33-GK38-150-Sheep!$R$351                                            )&lt;=0),"Wean-"&amp;GK37,""),"")
&amp;IFERROR(IF(AND((GK$33-GK38-150-Sheep!$R$352                                           )&gt;(GK$33-GL$33),(GK$33-GK38-150-Sheep!$R$352                                            )&lt;=0),"Alt1-"   &amp;GK37,""),"")
&amp;IFERROR(IF(AND((GK$33-GK38-150-Sheep!$R$353                                           )&gt;(GK$33-GL$33),(GK$33-GK38-150-Sheep!$R$353                                            )&lt;=0),"Alt2-"   &amp;GK37,""),"")</f>
        <v/>
      </c>
      <c r="GL39" s="274" t="str">
        <f xml:space="preserve">                    IF(AND((GL$33                                  -Sheep!$N$249                               )&gt;(GL$33-GM$33),(GL$33                                  -Sheep!$N$249                                )&lt;=0),"Born","")
&amp;                   IF(AND((GL$33-Sheep!$R$351-Sheep!$N$249                                )&gt;(GL$33-GM$33),(GL$33-Sheep!$R$351-Sheep!$N$249                                )&lt;=0),"WeanStd","")
&amp;                   IF(AND((GL$33-Sheep!$R$352-Sheep!$N$249                                )&gt;(GL$33-GM$33),(GL$33-Sheep!$R$352-Sheep!$N$249                                )&lt;=0),"WeanAlt1","")
&amp;                   IF(AND((GL$33-Sheep!$R$353-Sheep!$N$249                                )&gt;(GL$33-GM$33),(GL$33-Sheep!$R$353-Sheep!$N$249                                )&lt;=0),"WeanAlt2","")
&amp;IFERROR(IF(AND((GL$33-GL38                                                                                     )&gt;(GL$33-GM$33),(GL$33-GL38                                                                                     )&lt;=0),"Join-"    &amp;GL37,""),"")
&amp;IFERROR(IF(AND((GL$33-GL38-INDEX(Sheep!$V$358:$V$365,GL37,1))&gt;(GL$33-GM$33),(GL$33-GL38-INDEX(Sheep!$V$358:$V$365,GL37,1))&lt;=0),"Scan-"  &amp;GL37,""),"")
&amp;IFERROR(IF(AND((GL$33-GL38-150                                                                            )&gt;(GL$33-GM$33),(GL$33-GL38-150                                                                             )&lt;=0),"Birth-" &amp;GL37,""),"")
&amp;IFERROR(IF(AND((GL$33-GL38-150-Sheep!$R$351                                           )&gt;(GL$33-GM$33),(GL$33-GL38-150-Sheep!$R$351                                            )&lt;=0),"Wean-"&amp;GL37,""),"")
&amp;IFERROR(IF(AND((GL$33-GL38-150-Sheep!$R$352                                           )&gt;(GL$33-GM$33),(GL$33-GL38-150-Sheep!$R$352                                            )&lt;=0),"Alt1-"   &amp;GL37,""),"")
&amp;IFERROR(IF(AND((GL$33-GL38-150-Sheep!$R$353                                           )&gt;(GL$33-GM$33),(GL$33-GL38-150-Sheep!$R$353                                            )&lt;=0),"Alt2-"   &amp;GL37,""),"")</f>
        <v/>
      </c>
      <c r="GM39" s="274" t="str">
        <f xml:space="preserve">                    IF(AND((GM$33                                  -Sheep!$N$249                               )&gt;(GM$33-GN$33),(GM$33                                  -Sheep!$N$249                                )&lt;=0),"Born","")
&amp;                   IF(AND((GM$33-Sheep!$R$351-Sheep!$N$249                                )&gt;(GM$33-GN$33),(GM$33-Sheep!$R$351-Sheep!$N$249                                )&lt;=0),"WeanStd","")
&amp;                   IF(AND((GM$33-Sheep!$R$352-Sheep!$N$249                                )&gt;(GM$33-GN$33),(GM$33-Sheep!$R$352-Sheep!$N$249                                )&lt;=0),"WeanAlt1","")
&amp;                   IF(AND((GM$33-Sheep!$R$353-Sheep!$N$249                                )&gt;(GM$33-GN$33),(GM$33-Sheep!$R$353-Sheep!$N$249                                )&lt;=0),"WeanAlt2","")
&amp;IFERROR(IF(AND((GM$33-GM38                                                                                     )&gt;(GM$33-GN$33),(GM$33-GM38                                                                                     )&lt;=0),"Join-"    &amp;GM37,""),"")
&amp;IFERROR(IF(AND((GM$33-GM38-INDEX(Sheep!$V$358:$V$365,GM37,1))&gt;(GM$33-GN$33),(GM$33-GM38-INDEX(Sheep!$V$358:$V$365,GM37,1))&lt;=0),"Scan-"  &amp;GM37,""),"")
&amp;IFERROR(IF(AND((GM$33-GM38-150                                                                            )&gt;(GM$33-GN$33),(GM$33-GM38-150                                                                             )&lt;=0),"Birth-" &amp;GM37,""),"")
&amp;IFERROR(IF(AND((GM$33-GM38-150-Sheep!$R$351                                           )&gt;(GM$33-GN$33),(GM$33-GM38-150-Sheep!$R$351                                            )&lt;=0),"Wean-"&amp;GM37,""),"")
&amp;IFERROR(IF(AND((GM$33-GM38-150-Sheep!$R$352                                           )&gt;(GM$33-GN$33),(GM$33-GM38-150-Sheep!$R$352                                            )&lt;=0),"Alt1-"   &amp;GM37,""),"")
&amp;IFERROR(IF(AND((GM$33-GM38-150-Sheep!$R$353                                           )&gt;(GM$33-GN$33),(GM$33-GM38-150-Sheep!$R$353                                            )&lt;=0),"Alt2-"   &amp;GM37,""),"")</f>
        <v/>
      </c>
      <c r="GN39" s="274" t="str">
        <f xml:space="preserve">                    IF(AND((GN$33                                  -Sheep!$N$249                               )&gt;(GN$33-GO$33),(GN$33                                  -Sheep!$N$249                                )&lt;=0),"Born","")
&amp;                   IF(AND((GN$33-Sheep!$R$351-Sheep!$N$249                                )&gt;(GN$33-GO$33),(GN$33-Sheep!$R$351-Sheep!$N$249                                )&lt;=0),"WeanStd","")
&amp;                   IF(AND((GN$33-Sheep!$R$352-Sheep!$N$249                                )&gt;(GN$33-GO$33),(GN$33-Sheep!$R$352-Sheep!$N$249                                )&lt;=0),"WeanAlt1","")
&amp;                   IF(AND((GN$33-Sheep!$R$353-Sheep!$N$249                                )&gt;(GN$33-GO$33),(GN$33-Sheep!$R$353-Sheep!$N$249                                )&lt;=0),"WeanAlt2","")
&amp;IFERROR(IF(AND((GN$33-GN38                                                                                     )&gt;(GN$33-GO$33),(GN$33-GN38                                                                                     )&lt;=0),"Join-"    &amp;GN37,""),"")
&amp;IFERROR(IF(AND((GN$33-GN38-INDEX(Sheep!$V$358:$V$365,GN37,1))&gt;(GN$33-GO$33),(GN$33-GN38-INDEX(Sheep!$V$358:$V$365,GN37,1))&lt;=0),"Scan-"  &amp;GN37,""),"")
&amp;IFERROR(IF(AND((GN$33-GN38-150                                                                            )&gt;(GN$33-GO$33),(GN$33-GN38-150                                                                             )&lt;=0),"Birth-" &amp;GN37,""),"")
&amp;IFERROR(IF(AND((GN$33-GN38-150-Sheep!$R$351                                           )&gt;(GN$33-GO$33),(GN$33-GN38-150-Sheep!$R$351                                            )&lt;=0),"Wean-"&amp;GN37,""),"")
&amp;IFERROR(IF(AND((GN$33-GN38-150-Sheep!$R$352                                           )&gt;(GN$33-GO$33),(GN$33-GN38-150-Sheep!$R$352                                            )&lt;=0),"Alt1-"   &amp;GN37,""),"")
&amp;IFERROR(IF(AND((GN$33-GN38-150-Sheep!$R$353                                           )&gt;(GN$33-GO$33),(GN$33-GN38-150-Sheep!$R$353                                            )&lt;=0),"Alt2-"   &amp;GN37,""),"")</f>
        <v/>
      </c>
      <c r="GO39" s="274" t="str">
        <f xml:space="preserve">                    IF(AND((GO$33                                  -Sheep!$N$249                               )&gt;(GO$33-GP$33),(GO$33                                  -Sheep!$N$249                                )&lt;=0),"Born","")
&amp;                   IF(AND((GO$33-Sheep!$R$351-Sheep!$N$249                                )&gt;(GO$33-GP$33),(GO$33-Sheep!$R$351-Sheep!$N$249                                )&lt;=0),"WeanStd","")
&amp;                   IF(AND((GO$33-Sheep!$R$352-Sheep!$N$249                                )&gt;(GO$33-GP$33),(GO$33-Sheep!$R$352-Sheep!$N$249                                )&lt;=0),"WeanAlt1","")
&amp;                   IF(AND((GO$33-Sheep!$R$353-Sheep!$N$249                                )&gt;(GO$33-GP$33),(GO$33-Sheep!$R$353-Sheep!$N$249                                )&lt;=0),"WeanAlt2","")
&amp;IFERROR(IF(AND((GO$33-GO38                                                                                     )&gt;(GO$33-GP$33),(GO$33-GO38                                                                                     )&lt;=0),"Join-"    &amp;GO37,""),"")
&amp;IFERROR(IF(AND((GO$33-GO38-INDEX(Sheep!$V$358:$V$365,GO37,1))&gt;(GO$33-GP$33),(GO$33-GO38-INDEX(Sheep!$V$358:$V$365,GO37,1))&lt;=0),"Scan-"  &amp;GO37,""),"")
&amp;IFERROR(IF(AND((GO$33-GO38-150                                                                            )&gt;(GO$33-GP$33),(GO$33-GO38-150                                                                             )&lt;=0),"Birth-" &amp;GO37,""),"")
&amp;IFERROR(IF(AND((GO$33-GO38-150-Sheep!$R$351                                           )&gt;(GO$33-GP$33),(GO$33-GO38-150-Sheep!$R$351                                            )&lt;=0),"Wean-"&amp;GO37,""),"")
&amp;IFERROR(IF(AND((GO$33-GO38-150-Sheep!$R$352                                           )&gt;(GO$33-GP$33),(GO$33-GO38-150-Sheep!$R$352                                            )&lt;=0),"Alt1-"   &amp;GO37,""),"")
&amp;IFERROR(IF(AND((GO$33-GO38-150-Sheep!$R$353                                           )&gt;(GO$33-GP$33),(GO$33-GO38-150-Sheep!$R$353                                            )&lt;=0),"Alt2-"   &amp;GO37,""),"")</f>
        <v/>
      </c>
      <c r="GP39" s="274" t="str">
        <f xml:space="preserve">                    IF(AND((GP$33                                  -Sheep!$N$249                               )&gt;(GP$33-GQ$33),(GP$33                                  -Sheep!$N$249                                )&lt;=0),"Born","")
&amp;                   IF(AND((GP$33-Sheep!$R$351-Sheep!$N$249                                )&gt;(GP$33-GQ$33),(GP$33-Sheep!$R$351-Sheep!$N$249                                )&lt;=0),"WeanStd","")
&amp;                   IF(AND((GP$33-Sheep!$R$352-Sheep!$N$249                                )&gt;(GP$33-GQ$33),(GP$33-Sheep!$R$352-Sheep!$N$249                                )&lt;=0),"WeanAlt1","")
&amp;                   IF(AND((GP$33-Sheep!$R$353-Sheep!$N$249                                )&gt;(GP$33-GQ$33),(GP$33-Sheep!$R$353-Sheep!$N$249                                )&lt;=0),"WeanAlt2","")
&amp;IFERROR(IF(AND((GP$33-GP38                                                                                     )&gt;(GP$33-GQ$33),(GP$33-GP38                                                                                     )&lt;=0),"Join-"    &amp;GP37,""),"")
&amp;IFERROR(IF(AND((GP$33-GP38-INDEX(Sheep!$V$358:$V$365,GP37,1))&gt;(GP$33-GQ$33),(GP$33-GP38-INDEX(Sheep!$V$358:$V$365,GP37,1))&lt;=0),"Scan-"  &amp;GP37,""),"")
&amp;IFERROR(IF(AND((GP$33-GP38-150                                                                            )&gt;(GP$33-GQ$33),(GP$33-GP38-150                                                                             )&lt;=0),"Birth-" &amp;GP37,""),"")
&amp;IFERROR(IF(AND((GP$33-GP38-150-Sheep!$R$351                                           )&gt;(GP$33-GQ$33),(GP$33-GP38-150-Sheep!$R$351                                            )&lt;=0),"Wean-"&amp;GP37,""),"")
&amp;IFERROR(IF(AND((GP$33-GP38-150-Sheep!$R$352                                           )&gt;(GP$33-GQ$33),(GP$33-GP38-150-Sheep!$R$352                                            )&lt;=0),"Alt1-"   &amp;GP37,""),"")
&amp;IFERROR(IF(AND((GP$33-GP38-150-Sheep!$R$353                                           )&gt;(GP$33-GQ$33),(GP$33-GP38-150-Sheep!$R$353                                            )&lt;=0),"Alt2-"   &amp;GP37,""),"")</f>
        <v/>
      </c>
      <c r="GQ39" s="274" t="str">
        <f xml:space="preserve">                    IF(AND((GQ$33                                  -Sheep!$N$249                               )&gt;(GQ$33-GR$33),(GQ$33                                  -Sheep!$N$249                                )&lt;=0),"Born","")
&amp;                   IF(AND((GQ$33-Sheep!$R$351-Sheep!$N$249                                )&gt;(GQ$33-GR$33),(GQ$33-Sheep!$R$351-Sheep!$N$249                                )&lt;=0),"WeanStd","")
&amp;                   IF(AND((GQ$33-Sheep!$R$352-Sheep!$N$249                                )&gt;(GQ$33-GR$33),(GQ$33-Sheep!$R$352-Sheep!$N$249                                )&lt;=0),"WeanAlt1","")
&amp;                   IF(AND((GQ$33-Sheep!$R$353-Sheep!$N$249                                )&gt;(GQ$33-GR$33),(GQ$33-Sheep!$R$353-Sheep!$N$249                                )&lt;=0),"WeanAlt2","")
&amp;IFERROR(IF(AND((GQ$33-GQ38                                                                                     )&gt;(GQ$33-GR$33),(GQ$33-GQ38                                                                                     )&lt;=0),"Join-"    &amp;GQ37,""),"")
&amp;IFERROR(IF(AND((GQ$33-GQ38-INDEX(Sheep!$V$358:$V$365,GQ37,1))&gt;(GQ$33-GR$33),(GQ$33-GQ38-INDEX(Sheep!$V$358:$V$365,GQ37,1))&lt;=0),"Scan-"  &amp;GQ37,""),"")
&amp;IFERROR(IF(AND((GQ$33-GQ38-150                                                                            )&gt;(GQ$33-GR$33),(GQ$33-GQ38-150                                                                             )&lt;=0),"Birth-" &amp;GQ37,""),"")
&amp;IFERROR(IF(AND((GQ$33-GQ38-150-Sheep!$R$351                                           )&gt;(GQ$33-GR$33),(GQ$33-GQ38-150-Sheep!$R$351                                            )&lt;=0),"Wean-"&amp;GQ37,""),"")
&amp;IFERROR(IF(AND((GQ$33-GQ38-150-Sheep!$R$352                                           )&gt;(GQ$33-GR$33),(GQ$33-GQ38-150-Sheep!$R$352                                            )&lt;=0),"Alt1-"   &amp;GQ37,""),"")
&amp;IFERROR(IF(AND((GQ$33-GQ38-150-Sheep!$R$353                                           )&gt;(GQ$33-GR$33),(GQ$33-GQ38-150-Sheep!$R$353                                            )&lt;=0),"Alt2-"   &amp;GQ37,""),"")</f>
        <v/>
      </c>
      <c r="GR39" s="274" t="str">
        <f xml:space="preserve">                    IF(AND((GR$33                                  -Sheep!$N$249                               )&gt;(GR$33-GS$33),(GR$33                                  -Sheep!$N$249                                )&lt;=0),"Born","")
&amp;                   IF(AND((GR$33-Sheep!$R$351-Sheep!$N$249                                )&gt;(GR$33-GS$33),(GR$33-Sheep!$R$351-Sheep!$N$249                                )&lt;=0),"WeanStd","")
&amp;                   IF(AND((GR$33-Sheep!$R$352-Sheep!$N$249                                )&gt;(GR$33-GS$33),(GR$33-Sheep!$R$352-Sheep!$N$249                                )&lt;=0),"WeanAlt1","")
&amp;                   IF(AND((GR$33-Sheep!$R$353-Sheep!$N$249                                )&gt;(GR$33-GS$33),(GR$33-Sheep!$R$353-Sheep!$N$249                                )&lt;=0),"WeanAlt2","")
&amp;IFERROR(IF(AND((GR$33-GR38                                                                                     )&gt;(GR$33-GS$33),(GR$33-GR38                                                                                     )&lt;=0),"Join-"    &amp;GR37,""),"")
&amp;IFERROR(IF(AND((GR$33-GR38-INDEX(Sheep!$V$358:$V$365,GR37,1))&gt;(GR$33-GS$33),(GR$33-GR38-INDEX(Sheep!$V$358:$V$365,GR37,1))&lt;=0),"Scan-"  &amp;GR37,""),"")
&amp;IFERROR(IF(AND((GR$33-GR38-150                                                                            )&gt;(GR$33-GS$33),(GR$33-GR38-150                                                                             )&lt;=0),"Birth-" &amp;GR37,""),"")
&amp;IFERROR(IF(AND((GR$33-GR38-150-Sheep!$R$351                                           )&gt;(GR$33-GS$33),(GR$33-GR38-150-Sheep!$R$351                                            )&lt;=0),"Wean-"&amp;GR37,""),"")
&amp;IFERROR(IF(AND((GR$33-GR38-150-Sheep!$R$352                                           )&gt;(GR$33-GS$33),(GR$33-GR38-150-Sheep!$R$352                                            )&lt;=0),"Alt1-"   &amp;GR37,""),"")
&amp;IFERROR(IF(AND((GR$33-GR38-150-Sheep!$R$353                                           )&gt;(GR$33-GS$33),(GR$33-GR38-150-Sheep!$R$353                                            )&lt;=0),"Alt2-"   &amp;GR37,""),"")</f>
        <v/>
      </c>
      <c r="GS39" s="274" t="str">
        <f xml:space="preserve">                    IF(AND((GS$33                                  -Sheep!$N$249                               )&gt;(GS$33-GT$33),(GS$33                                  -Sheep!$N$249                                )&lt;=0),"Born","")
&amp;                   IF(AND((GS$33-Sheep!$R$351-Sheep!$N$249                                )&gt;(GS$33-GT$33),(GS$33-Sheep!$R$351-Sheep!$N$249                                )&lt;=0),"WeanStd","")
&amp;                   IF(AND((GS$33-Sheep!$R$352-Sheep!$N$249                                )&gt;(GS$33-GT$33),(GS$33-Sheep!$R$352-Sheep!$N$249                                )&lt;=0),"WeanAlt1","")
&amp;                   IF(AND((GS$33-Sheep!$R$353-Sheep!$N$249                                )&gt;(GS$33-GT$33),(GS$33-Sheep!$R$353-Sheep!$N$249                                )&lt;=0),"WeanAlt2","")
&amp;IFERROR(IF(AND((GS$33-GS38                                                                                     )&gt;(GS$33-GT$33),(GS$33-GS38                                                                                     )&lt;=0),"Join-"    &amp;GS37,""),"")
&amp;IFERROR(IF(AND((GS$33-GS38-INDEX(Sheep!$V$358:$V$365,GS37,1))&gt;(GS$33-GT$33),(GS$33-GS38-INDEX(Sheep!$V$358:$V$365,GS37,1))&lt;=0),"Scan-"  &amp;GS37,""),"")
&amp;IFERROR(IF(AND((GS$33-GS38-150                                                                            )&gt;(GS$33-GT$33),(GS$33-GS38-150                                                                             )&lt;=0),"Birth-" &amp;GS37,""),"")
&amp;IFERROR(IF(AND((GS$33-GS38-150-Sheep!$R$351                                           )&gt;(GS$33-GT$33),(GS$33-GS38-150-Sheep!$R$351                                            )&lt;=0),"Wean-"&amp;GS37,""),"")
&amp;IFERROR(IF(AND((GS$33-GS38-150-Sheep!$R$352                                           )&gt;(GS$33-GT$33),(GS$33-GS38-150-Sheep!$R$352                                            )&lt;=0),"Alt1-"   &amp;GS37,""),"")
&amp;IFERROR(IF(AND((GS$33-GS38-150-Sheep!$R$353                                           )&gt;(GS$33-GT$33),(GS$33-GS38-150-Sheep!$R$353                                            )&lt;=0),"Alt2-"   &amp;GS37,""),"")</f>
        <v/>
      </c>
      <c r="GT39" s="274" t="str">
        <f xml:space="preserve">                    IF(AND((GT$33                                  -Sheep!$N$249                               )&gt;(GT$33-GU$33),(GT$33                                  -Sheep!$N$249                                )&lt;=0),"Born","")
&amp;                   IF(AND((GT$33-Sheep!$R$351-Sheep!$N$249                                )&gt;(GT$33-GU$33),(GT$33-Sheep!$R$351-Sheep!$N$249                                )&lt;=0),"WeanStd","")
&amp;                   IF(AND((GT$33-Sheep!$R$352-Sheep!$N$249                                )&gt;(GT$33-GU$33),(GT$33-Sheep!$R$352-Sheep!$N$249                                )&lt;=0),"WeanAlt1","")
&amp;                   IF(AND((GT$33-Sheep!$R$353-Sheep!$N$249                                )&gt;(GT$33-GU$33),(GT$33-Sheep!$R$353-Sheep!$N$249                                )&lt;=0),"WeanAlt2","")
&amp;IFERROR(IF(AND((GT$33-GT38                                                                                     )&gt;(GT$33-GU$33),(GT$33-GT38                                                                                     )&lt;=0),"Join-"    &amp;GT37,""),"")
&amp;IFERROR(IF(AND((GT$33-GT38-INDEX(Sheep!$V$358:$V$365,GT37,1))&gt;(GT$33-GU$33),(GT$33-GT38-INDEX(Sheep!$V$358:$V$365,GT37,1))&lt;=0),"Scan-"  &amp;GT37,""),"")
&amp;IFERROR(IF(AND((GT$33-GT38-150                                                                            )&gt;(GT$33-GU$33),(GT$33-GT38-150                                                                             )&lt;=0),"Birth-" &amp;GT37,""),"")
&amp;IFERROR(IF(AND((GT$33-GT38-150-Sheep!$R$351                                           )&gt;(GT$33-GU$33),(GT$33-GT38-150-Sheep!$R$351                                            )&lt;=0),"Wean-"&amp;GT37,""),"")
&amp;IFERROR(IF(AND((GT$33-GT38-150-Sheep!$R$352                                           )&gt;(GT$33-GU$33),(GT$33-GT38-150-Sheep!$R$352                                            )&lt;=0),"Alt1-"   &amp;GT37,""),"")
&amp;IFERROR(IF(AND((GT$33-GT38-150-Sheep!$R$353                                           )&gt;(GT$33-GU$33),(GT$33-GT38-150-Sheep!$R$353                                            )&lt;=0),"Alt2-"   &amp;GT37,""),"")</f>
        <v/>
      </c>
      <c r="GU39" s="274" t="str">
        <f xml:space="preserve">                    IF(AND((GU$33                                  -Sheep!$N$249                               )&gt;(GU$33-GV$33),(GU$33                                  -Sheep!$N$249                                )&lt;=0),"Born","")
&amp;                   IF(AND((GU$33-Sheep!$R$351-Sheep!$N$249                                )&gt;(GU$33-GV$33),(GU$33-Sheep!$R$351-Sheep!$N$249                                )&lt;=0),"WeanStd","")
&amp;                   IF(AND((GU$33-Sheep!$R$352-Sheep!$N$249                                )&gt;(GU$33-GV$33),(GU$33-Sheep!$R$352-Sheep!$N$249                                )&lt;=0),"WeanAlt1","")
&amp;                   IF(AND((GU$33-Sheep!$R$353-Sheep!$N$249                                )&gt;(GU$33-GV$33),(GU$33-Sheep!$R$353-Sheep!$N$249                                )&lt;=0),"WeanAlt2","")
&amp;IFERROR(IF(AND((GU$33-GU38                                                                                     )&gt;(GU$33-GV$33),(GU$33-GU38                                                                                     )&lt;=0),"Join-"    &amp;GU37,""),"")
&amp;IFERROR(IF(AND((GU$33-GU38-INDEX(Sheep!$V$358:$V$365,GU37,1))&gt;(GU$33-GV$33),(GU$33-GU38-INDEX(Sheep!$V$358:$V$365,GU37,1))&lt;=0),"Scan-"  &amp;GU37,""),"")
&amp;IFERROR(IF(AND((GU$33-GU38-150                                                                            )&gt;(GU$33-GV$33),(GU$33-GU38-150                                                                             )&lt;=0),"Birth-" &amp;GU37,""),"")
&amp;IFERROR(IF(AND((GU$33-GU38-150-Sheep!$R$351                                           )&gt;(GU$33-GV$33),(GU$33-GU38-150-Sheep!$R$351                                            )&lt;=0),"Wean-"&amp;GU37,""),"")
&amp;IFERROR(IF(AND((GU$33-GU38-150-Sheep!$R$352                                           )&gt;(GU$33-GV$33),(GU$33-GU38-150-Sheep!$R$352                                            )&lt;=0),"Alt1-"   &amp;GU37,""),"")
&amp;IFERROR(IF(AND((GU$33-GU38-150-Sheep!$R$353                                           )&gt;(GU$33-GV$33),(GU$33-GU38-150-Sheep!$R$353                                            )&lt;=0),"Alt2-"   &amp;GU37,""),"")</f>
        <v/>
      </c>
      <c r="GV39" s="274" t="str">
        <f xml:space="preserve">                    IF(AND((GV$33                                  -Sheep!$N$249                               )&gt;(GV$33-GW$33),(GV$33                                  -Sheep!$N$249                                )&lt;=0),"Born","")
&amp;                   IF(AND((GV$33-Sheep!$R$351-Sheep!$N$249                                )&gt;(GV$33-GW$33),(GV$33-Sheep!$R$351-Sheep!$N$249                                )&lt;=0),"WeanStd","")
&amp;                   IF(AND((GV$33-Sheep!$R$352-Sheep!$N$249                                )&gt;(GV$33-GW$33),(GV$33-Sheep!$R$352-Sheep!$N$249                                )&lt;=0),"WeanAlt1","")
&amp;                   IF(AND((GV$33-Sheep!$R$353-Sheep!$N$249                                )&gt;(GV$33-GW$33),(GV$33-Sheep!$R$353-Sheep!$N$249                                )&lt;=0),"WeanAlt2","")
&amp;IFERROR(IF(AND((GV$33-GV38                                                                                     )&gt;(GV$33-GW$33),(GV$33-GV38                                                                                     )&lt;=0),"Join-"    &amp;GV37,""),"")
&amp;IFERROR(IF(AND((GV$33-GV38-INDEX(Sheep!$V$358:$V$365,GV37,1))&gt;(GV$33-GW$33),(GV$33-GV38-INDEX(Sheep!$V$358:$V$365,GV37,1))&lt;=0),"Scan-"  &amp;GV37,""),"")
&amp;IFERROR(IF(AND((GV$33-GV38-150                                                                            )&gt;(GV$33-GW$33),(GV$33-GV38-150                                                                             )&lt;=0),"Birth-" &amp;GV37,""),"")
&amp;IFERROR(IF(AND((GV$33-GV38-150-Sheep!$R$351                                           )&gt;(GV$33-GW$33),(GV$33-GV38-150-Sheep!$R$351                                            )&lt;=0),"Wean-"&amp;GV37,""),"")
&amp;IFERROR(IF(AND((GV$33-GV38-150-Sheep!$R$352                                           )&gt;(GV$33-GW$33),(GV$33-GV38-150-Sheep!$R$352                                            )&lt;=0),"Alt1-"   &amp;GV37,""),"")
&amp;IFERROR(IF(AND((GV$33-GV38-150-Sheep!$R$353                                           )&gt;(GV$33-GW$33),(GV$33-GV38-150-Sheep!$R$353                                            )&lt;=0),"Alt2-"   &amp;GV37,""),"")</f>
        <v/>
      </c>
      <c r="GW39" s="274" t="str">
        <f xml:space="preserve">                    IF(AND((GW$33                                  -Sheep!$N$249                               )&gt;(GW$33-GX$33),(GW$33                                  -Sheep!$N$249                                )&lt;=0),"Born","")
&amp;                   IF(AND((GW$33-Sheep!$R$351-Sheep!$N$249                                )&gt;(GW$33-GX$33),(GW$33-Sheep!$R$351-Sheep!$N$249                                )&lt;=0),"WeanStd","")
&amp;                   IF(AND((GW$33-Sheep!$R$352-Sheep!$N$249                                )&gt;(GW$33-GX$33),(GW$33-Sheep!$R$352-Sheep!$N$249                                )&lt;=0),"WeanAlt1","")
&amp;                   IF(AND((GW$33-Sheep!$R$353-Sheep!$N$249                                )&gt;(GW$33-GX$33),(GW$33-Sheep!$R$353-Sheep!$N$249                                )&lt;=0),"WeanAlt2","")
&amp;IFERROR(IF(AND((GW$33-GW38                                                                                     )&gt;(GW$33-GX$33),(GW$33-GW38                                                                                     )&lt;=0),"Join-"    &amp;GW37,""),"")
&amp;IFERROR(IF(AND((GW$33-GW38-INDEX(Sheep!$V$358:$V$365,GW37,1))&gt;(GW$33-GX$33),(GW$33-GW38-INDEX(Sheep!$V$358:$V$365,GW37,1))&lt;=0),"Scan-"  &amp;GW37,""),"")
&amp;IFERROR(IF(AND((GW$33-GW38-150                                                                            )&gt;(GW$33-GX$33),(GW$33-GW38-150                                                                             )&lt;=0),"Birth-" &amp;GW37,""),"")
&amp;IFERROR(IF(AND((GW$33-GW38-150-Sheep!$R$351                                           )&gt;(GW$33-GX$33),(GW$33-GW38-150-Sheep!$R$351                                            )&lt;=0),"Wean-"&amp;GW37,""),"")
&amp;IFERROR(IF(AND((GW$33-GW38-150-Sheep!$R$352                                           )&gt;(GW$33-GX$33),(GW$33-GW38-150-Sheep!$R$352                                            )&lt;=0),"Alt1-"   &amp;GW37,""),"")
&amp;IFERROR(IF(AND((GW$33-GW38-150-Sheep!$R$353                                           )&gt;(GW$33-GX$33),(GW$33-GW38-150-Sheep!$R$353                                            )&lt;=0),"Alt2-"   &amp;GW37,""),"")</f>
        <v>Wean-3</v>
      </c>
      <c r="GX39" s="274" t="str">
        <f xml:space="preserve">                    IF(AND((GX$33                                  -Sheep!$N$249                               )&gt;(GX$33-GY$33),(GX$33                                  -Sheep!$N$249                                )&lt;=0),"Born","")
&amp;                   IF(AND((GX$33-Sheep!$R$351-Sheep!$N$249                                )&gt;(GX$33-GY$33),(GX$33-Sheep!$R$351-Sheep!$N$249                                )&lt;=0),"WeanStd","")
&amp;                   IF(AND((GX$33-Sheep!$R$352-Sheep!$N$249                                )&gt;(GX$33-GY$33),(GX$33-Sheep!$R$352-Sheep!$N$249                                )&lt;=0),"WeanAlt1","")
&amp;                   IF(AND((GX$33-Sheep!$R$353-Sheep!$N$249                                )&gt;(GX$33-GY$33),(GX$33-Sheep!$R$353-Sheep!$N$249                                )&lt;=0),"WeanAlt2","")
&amp;IFERROR(IF(AND((GX$33-GX38                                                                                     )&gt;(GX$33-GY$33),(GX$33-GX38                                                                                     )&lt;=0),"Join-"    &amp;GX37,""),"")
&amp;IFERROR(IF(AND((GX$33-GX38-INDEX(Sheep!$V$358:$V$365,GX37,1))&gt;(GX$33-GY$33),(GX$33-GX38-INDEX(Sheep!$V$358:$V$365,GX37,1))&lt;=0),"Scan-"  &amp;GX37,""),"")
&amp;IFERROR(IF(AND((GX$33-GX38-150                                                                            )&gt;(GX$33-GY$33),(GX$33-GX38-150                                                                             )&lt;=0),"Birth-" &amp;GX37,""),"")
&amp;IFERROR(IF(AND((GX$33-GX38-150-Sheep!$R$351                                           )&gt;(GX$33-GY$33),(GX$33-GX38-150-Sheep!$R$351                                            )&lt;=0),"Wean-"&amp;GX37,""),"")
&amp;IFERROR(IF(AND((GX$33-GX38-150-Sheep!$R$352                                           )&gt;(GX$33-GY$33),(GX$33-GX38-150-Sheep!$R$352                                            )&lt;=0),"Alt1-"   &amp;GX37,""),"")
&amp;IFERROR(IF(AND((GX$33-GX38-150-Sheep!$R$353                                           )&gt;(GX$33-GY$33),(GX$33-GX38-150-Sheep!$R$353                                            )&lt;=0),"Alt2-"   &amp;GX37,""),"")</f>
        <v/>
      </c>
      <c r="GY39" s="274" t="str">
        <f xml:space="preserve">                    IF(AND((GY$33                                  -Sheep!$N$249                               )&gt;(GY$33-GZ$33),(GY$33                                  -Sheep!$N$249                                )&lt;=0),"Born","")
&amp;                   IF(AND((GY$33-Sheep!$R$351-Sheep!$N$249                                )&gt;(GY$33-GZ$33),(GY$33-Sheep!$R$351-Sheep!$N$249                                )&lt;=0),"WeanStd","")
&amp;                   IF(AND((GY$33-Sheep!$R$352-Sheep!$N$249                                )&gt;(GY$33-GZ$33),(GY$33-Sheep!$R$352-Sheep!$N$249                                )&lt;=0),"WeanAlt1","")
&amp;                   IF(AND((GY$33-Sheep!$R$353-Sheep!$N$249                                )&gt;(GY$33-GZ$33),(GY$33-Sheep!$R$353-Sheep!$N$249                                )&lt;=0),"WeanAlt2","")
&amp;IFERROR(IF(AND((GY$33-GY38                                                                                     )&gt;(GY$33-GZ$33),(GY$33-GY38                                                                                     )&lt;=0),"Join-"    &amp;GY37,""),"")
&amp;IFERROR(IF(AND((GY$33-GY38-INDEX(Sheep!$V$358:$V$365,GY37,1))&gt;(GY$33-GZ$33),(GY$33-GY38-INDEX(Sheep!$V$358:$V$365,GY37,1))&lt;=0),"Scan-"  &amp;GY37,""),"")
&amp;IFERROR(IF(AND((GY$33-GY38-150                                                                            )&gt;(GY$33-GZ$33),(GY$33-GY38-150                                                                             )&lt;=0),"Birth-" &amp;GY37,""),"")
&amp;IFERROR(IF(AND((GY$33-GY38-150-Sheep!$R$351                                           )&gt;(GY$33-GZ$33),(GY$33-GY38-150-Sheep!$R$351                                            )&lt;=0),"Wean-"&amp;GY37,""),"")
&amp;IFERROR(IF(AND((GY$33-GY38-150-Sheep!$R$352                                           )&gt;(GY$33-GZ$33),(GY$33-GY38-150-Sheep!$R$352                                            )&lt;=0),"Alt1-"   &amp;GY37,""),"")
&amp;IFERROR(IF(AND((GY$33-GY38-150-Sheep!$R$353                                           )&gt;(GY$33-GZ$33),(GY$33-GY38-150-Sheep!$R$353                                            )&lt;=0),"Alt2-"   &amp;GY37,""),"")</f>
        <v/>
      </c>
      <c r="GZ39" s="274" t="str">
        <f xml:space="preserve">                    IF(AND((GZ$33                                  -Sheep!$N$249                               )&gt;(GZ$33-HA$33),(GZ$33                                  -Sheep!$N$249                                )&lt;=0),"Born","")
&amp;                   IF(AND((GZ$33-Sheep!$R$351-Sheep!$N$249                                )&gt;(GZ$33-HA$33),(GZ$33-Sheep!$R$351-Sheep!$N$249                                )&lt;=0),"WeanStd","")
&amp;                   IF(AND((GZ$33-Sheep!$R$352-Sheep!$N$249                                )&gt;(GZ$33-HA$33),(GZ$33-Sheep!$R$352-Sheep!$N$249                                )&lt;=0),"WeanAlt1","")
&amp;                   IF(AND((GZ$33-Sheep!$R$353-Sheep!$N$249                                )&gt;(GZ$33-HA$33),(GZ$33-Sheep!$R$353-Sheep!$N$249                                )&lt;=0),"WeanAlt2","")
&amp;IFERROR(IF(AND((GZ$33-GZ38                                                                                     )&gt;(GZ$33-HA$33),(GZ$33-GZ38                                                                                     )&lt;=0),"Join-"    &amp;GZ37,""),"")
&amp;IFERROR(IF(AND((GZ$33-GZ38-INDEX(Sheep!$V$358:$V$365,GZ37,1))&gt;(GZ$33-HA$33),(GZ$33-GZ38-INDEX(Sheep!$V$358:$V$365,GZ37,1))&lt;=0),"Scan-"  &amp;GZ37,""),"")
&amp;IFERROR(IF(AND((GZ$33-GZ38-150                                                                            )&gt;(GZ$33-HA$33),(GZ$33-GZ38-150                                                                             )&lt;=0),"Birth-" &amp;GZ37,""),"")
&amp;IFERROR(IF(AND((GZ$33-GZ38-150-Sheep!$R$351                                           )&gt;(GZ$33-HA$33),(GZ$33-GZ38-150-Sheep!$R$351                                            )&lt;=0),"Wean-"&amp;GZ37,""),"")
&amp;IFERROR(IF(AND((GZ$33-GZ38-150-Sheep!$R$352                                           )&gt;(GZ$33-HA$33),(GZ$33-GZ38-150-Sheep!$R$352                                            )&lt;=0),"Alt1-"   &amp;GZ37,""),"")
&amp;IFERROR(IF(AND((GZ$33-GZ38-150-Sheep!$R$353                                           )&gt;(GZ$33-HA$33),(GZ$33-GZ38-150-Sheep!$R$353                                            )&lt;=0),"Alt2-"   &amp;GZ37,""),"")</f>
        <v/>
      </c>
      <c r="HA39" s="274" t="str">
        <f xml:space="preserve">                    IF(AND((HA$33                                  -Sheep!$N$249                               )&gt;(HA$33-HB$33),(HA$33                                  -Sheep!$N$249                                )&lt;=0),"Born","")
&amp;                   IF(AND((HA$33-Sheep!$R$351-Sheep!$N$249                                )&gt;(HA$33-HB$33),(HA$33-Sheep!$R$351-Sheep!$N$249                                )&lt;=0),"WeanStd","")
&amp;                   IF(AND((HA$33-Sheep!$R$352-Sheep!$N$249                                )&gt;(HA$33-HB$33),(HA$33-Sheep!$R$352-Sheep!$N$249                                )&lt;=0),"WeanAlt1","")
&amp;                   IF(AND((HA$33-Sheep!$R$353-Sheep!$N$249                                )&gt;(HA$33-HB$33),(HA$33-Sheep!$R$353-Sheep!$N$249                                )&lt;=0),"WeanAlt2","")
&amp;IFERROR(IF(AND((HA$33-HA38                                                                                     )&gt;(HA$33-HB$33),(HA$33-HA38                                                                                     )&lt;=0),"Join-"    &amp;HA37,""),"")
&amp;IFERROR(IF(AND((HA$33-HA38-INDEX(Sheep!$V$358:$V$365,HA37,1))&gt;(HA$33-HB$33),(HA$33-HA38-INDEX(Sheep!$V$358:$V$365,HA37,1))&lt;=0),"Scan-"  &amp;HA37,""),"")
&amp;IFERROR(IF(AND((HA$33-HA38-150                                                                            )&gt;(HA$33-HB$33),(HA$33-HA38-150                                                                             )&lt;=0),"Birth-" &amp;HA37,""),"")
&amp;IFERROR(IF(AND((HA$33-HA38-150-Sheep!$R$351                                           )&gt;(HA$33-HB$33),(HA$33-HA38-150-Sheep!$R$351                                            )&lt;=0),"Wean-"&amp;HA37,""),"")
&amp;IFERROR(IF(AND((HA$33-HA38-150-Sheep!$R$352                                           )&gt;(HA$33-HB$33),(HA$33-HA38-150-Sheep!$R$352                                            )&lt;=0),"Alt1-"   &amp;HA37,""),"")
&amp;IFERROR(IF(AND((HA$33-HA38-150-Sheep!$R$353                                           )&gt;(HA$33-HB$33),(HA$33-HA38-150-Sheep!$R$353                                            )&lt;=0),"Alt2-"   &amp;HA37,""),"")</f>
        <v/>
      </c>
      <c r="HB39" s="274" t="str">
        <f xml:space="preserve">                    IF(AND((HB$33                                  -Sheep!$N$249                               )&gt;(HB$33-HC$33),(HB$33                                  -Sheep!$N$249                                )&lt;=0),"Born","")
&amp;                   IF(AND((HB$33-Sheep!$R$351-Sheep!$N$249                                )&gt;(HB$33-HC$33),(HB$33-Sheep!$R$351-Sheep!$N$249                                )&lt;=0),"WeanStd","")
&amp;                   IF(AND((HB$33-Sheep!$R$352-Sheep!$N$249                                )&gt;(HB$33-HC$33),(HB$33-Sheep!$R$352-Sheep!$N$249                                )&lt;=0),"WeanAlt1","")
&amp;                   IF(AND((HB$33-Sheep!$R$353-Sheep!$N$249                                )&gt;(HB$33-HC$33),(HB$33-Sheep!$R$353-Sheep!$N$249                                )&lt;=0),"WeanAlt2","")
&amp;IFERROR(IF(AND((HB$33-HB38                                                                                     )&gt;(HB$33-HC$33),(HB$33-HB38                                                                                     )&lt;=0),"Join-"    &amp;HB37,""),"")
&amp;IFERROR(IF(AND((HB$33-HB38-INDEX(Sheep!$V$358:$V$365,HB37,1))&gt;(HB$33-HC$33),(HB$33-HB38-INDEX(Sheep!$V$358:$V$365,HB37,1))&lt;=0),"Scan-"  &amp;HB37,""),"")
&amp;IFERROR(IF(AND((HB$33-HB38-150                                                                            )&gt;(HB$33-HC$33),(HB$33-HB38-150                                                                             )&lt;=0),"Birth-" &amp;HB37,""),"")
&amp;IFERROR(IF(AND((HB$33-HB38-150-Sheep!$R$351                                           )&gt;(HB$33-HC$33),(HB$33-HB38-150-Sheep!$R$351                                            )&lt;=0),"Wean-"&amp;HB37,""),"")
&amp;IFERROR(IF(AND((HB$33-HB38-150-Sheep!$R$352                                           )&gt;(HB$33-HC$33),(HB$33-HB38-150-Sheep!$R$352                                            )&lt;=0),"Alt1-"   &amp;HB37,""),"")
&amp;IFERROR(IF(AND((HB$33-HB38-150-Sheep!$R$353                                           )&gt;(HB$33-HC$33),(HB$33-HB38-150-Sheep!$R$353                                            )&lt;=0),"Alt2-"   &amp;HB37,""),"")</f>
        <v>Alt1-3</v>
      </c>
      <c r="HC39" s="274" t="str">
        <f xml:space="preserve">                    IF(AND((HC$33                                  -Sheep!$N$249                               )&gt;(HC$33-HD$33),(HC$33                                  -Sheep!$N$249                                )&lt;=0),"Born","")
&amp;                   IF(AND((HC$33-Sheep!$R$351-Sheep!$N$249                                )&gt;(HC$33-HD$33),(HC$33-Sheep!$R$351-Sheep!$N$249                                )&lt;=0),"WeanStd","")
&amp;                   IF(AND((HC$33-Sheep!$R$352-Sheep!$N$249                                )&gt;(HC$33-HD$33),(HC$33-Sheep!$R$352-Sheep!$N$249                                )&lt;=0),"WeanAlt1","")
&amp;                   IF(AND((HC$33-Sheep!$R$353-Sheep!$N$249                                )&gt;(HC$33-HD$33),(HC$33-Sheep!$R$353-Sheep!$N$249                                )&lt;=0),"WeanAlt2","")
&amp;IFERROR(IF(AND((HC$33-HC38                                                                                     )&gt;(HC$33-HD$33),(HC$33-HC38                                                                                     )&lt;=0),"Join-"    &amp;HC37,""),"")
&amp;IFERROR(IF(AND((HC$33-HC38-INDEX(Sheep!$V$358:$V$365,HC37,1))&gt;(HC$33-HD$33),(HC$33-HC38-INDEX(Sheep!$V$358:$V$365,HC37,1))&lt;=0),"Scan-"  &amp;HC37,""),"")
&amp;IFERROR(IF(AND((HC$33-HC38-150                                                                            )&gt;(HC$33-HD$33),(HC$33-HC38-150                                                                             )&lt;=0),"Birth-" &amp;HC37,""),"")
&amp;IFERROR(IF(AND((HC$33-HC38-150-Sheep!$R$351                                           )&gt;(HC$33-HD$33),(HC$33-HC38-150-Sheep!$R$351                                            )&lt;=0),"Wean-"&amp;HC37,""),"")
&amp;IFERROR(IF(AND((HC$33-HC38-150-Sheep!$R$352                                           )&gt;(HC$33-HD$33),(HC$33-HC38-150-Sheep!$R$352                                            )&lt;=0),"Alt1-"   &amp;HC37,""),"")
&amp;IFERROR(IF(AND((HC$33-HC38-150-Sheep!$R$353                                           )&gt;(HC$33-HD$33),(HC$33-HC38-150-Sheep!$R$353                                            )&lt;=0),"Alt2-"   &amp;HC37,""),"")</f>
        <v/>
      </c>
      <c r="HD39" s="274" t="str">
        <f xml:space="preserve">                    IF(AND((HD$33                                  -Sheep!$N$249                               )&gt;(HD$33-HE$33),(HD$33                                  -Sheep!$N$249                                )&lt;=0),"Born","")
&amp;                   IF(AND((HD$33-Sheep!$R$351-Sheep!$N$249                                )&gt;(HD$33-HE$33),(HD$33-Sheep!$R$351-Sheep!$N$249                                )&lt;=0),"WeanStd","")
&amp;                   IF(AND((HD$33-Sheep!$R$352-Sheep!$N$249                                )&gt;(HD$33-HE$33),(HD$33-Sheep!$R$352-Sheep!$N$249                                )&lt;=0),"WeanAlt1","")
&amp;                   IF(AND((HD$33-Sheep!$R$353-Sheep!$N$249                                )&gt;(HD$33-HE$33),(HD$33-Sheep!$R$353-Sheep!$N$249                                )&lt;=0),"WeanAlt2","")
&amp;IFERROR(IF(AND((HD$33-HD38                                                                                     )&gt;(HD$33-HE$33),(HD$33-HD38                                                                                     )&lt;=0),"Join-"    &amp;HD37,""),"")
&amp;IFERROR(IF(AND((HD$33-HD38-INDEX(Sheep!$V$358:$V$365,HD37,1))&gt;(HD$33-HE$33),(HD$33-HD38-INDEX(Sheep!$V$358:$V$365,HD37,1))&lt;=0),"Scan-"  &amp;HD37,""),"")
&amp;IFERROR(IF(AND((HD$33-HD38-150                                                                            )&gt;(HD$33-HE$33),(HD$33-HD38-150                                                                             )&lt;=0),"Birth-" &amp;HD37,""),"")
&amp;IFERROR(IF(AND((HD$33-HD38-150-Sheep!$R$351                                           )&gt;(HD$33-HE$33),(HD$33-HD38-150-Sheep!$R$351                                            )&lt;=0),"Wean-"&amp;HD37,""),"")
&amp;IFERROR(IF(AND((HD$33-HD38-150-Sheep!$R$352                                           )&gt;(HD$33-HE$33),(HD$33-HD38-150-Sheep!$R$352                                            )&lt;=0),"Alt1-"   &amp;HD37,""),"")
&amp;IFERROR(IF(AND((HD$33-HD38-150-Sheep!$R$353                                           )&gt;(HD$33-HE$33),(HD$33-HD38-150-Sheep!$R$353                                            )&lt;=0),"Alt2-"   &amp;HD37,""),"")</f>
        <v/>
      </c>
      <c r="HE39" s="274" t="str">
        <f xml:space="preserve">                    IF(AND((HE$33                                  -Sheep!$N$249                               )&gt;(HE$33-HF$33),(HE$33                                  -Sheep!$N$249                                )&lt;=0),"Born","")
&amp;                   IF(AND((HE$33-Sheep!$R$351-Sheep!$N$249                                )&gt;(HE$33-HF$33),(HE$33-Sheep!$R$351-Sheep!$N$249                                )&lt;=0),"WeanStd","")
&amp;                   IF(AND((HE$33-Sheep!$R$352-Sheep!$N$249                                )&gt;(HE$33-HF$33),(HE$33-Sheep!$R$352-Sheep!$N$249                                )&lt;=0),"WeanAlt1","")
&amp;                   IF(AND((HE$33-Sheep!$R$353-Sheep!$N$249                                )&gt;(HE$33-HF$33),(HE$33-Sheep!$R$353-Sheep!$N$249                                )&lt;=0),"WeanAlt2","")
&amp;IFERROR(IF(AND((HE$33-HE38                                                                                     )&gt;(HE$33-HF$33),(HE$33-HE38                                                                                     )&lt;=0),"Join-"    &amp;HE37,""),"")
&amp;IFERROR(IF(AND((HE$33-HE38-INDEX(Sheep!$V$358:$V$365,HE37,1))&gt;(HE$33-HF$33),(HE$33-HE38-INDEX(Sheep!$V$358:$V$365,HE37,1))&lt;=0),"Scan-"  &amp;HE37,""),"")
&amp;IFERROR(IF(AND((HE$33-HE38-150                                                                            )&gt;(HE$33-HF$33),(HE$33-HE38-150                                                                             )&lt;=0),"Birth-" &amp;HE37,""),"")
&amp;IFERROR(IF(AND((HE$33-HE38-150-Sheep!$R$351                                           )&gt;(HE$33-HF$33),(HE$33-HE38-150-Sheep!$R$351                                            )&lt;=0),"Wean-"&amp;HE37,""),"")
&amp;IFERROR(IF(AND((HE$33-HE38-150-Sheep!$R$352                                           )&gt;(HE$33-HF$33),(HE$33-HE38-150-Sheep!$R$352                                            )&lt;=0),"Alt1-"   &amp;HE37,""),"")
&amp;IFERROR(IF(AND((HE$33-HE38-150-Sheep!$R$353                                           )&gt;(HE$33-HF$33),(HE$33-HE38-150-Sheep!$R$353                                            )&lt;=0),"Alt2-"   &amp;HE37,""),"")</f>
        <v/>
      </c>
      <c r="HF39" s="274" t="str">
        <f xml:space="preserve">                    IF(AND((HF$33                                  -Sheep!$N$249                               )&gt;(HF$33-HG$33),(HF$33                                  -Sheep!$N$249                                )&lt;=0),"Born","")
&amp;                   IF(AND((HF$33-Sheep!$R$351-Sheep!$N$249                                )&gt;(HF$33-HG$33),(HF$33-Sheep!$R$351-Sheep!$N$249                                )&lt;=0),"WeanStd","")
&amp;                   IF(AND((HF$33-Sheep!$R$352-Sheep!$N$249                                )&gt;(HF$33-HG$33),(HF$33-Sheep!$R$352-Sheep!$N$249                                )&lt;=0),"WeanAlt1","")
&amp;                   IF(AND((HF$33-Sheep!$R$353-Sheep!$N$249                                )&gt;(HF$33-HG$33),(HF$33-Sheep!$R$353-Sheep!$N$249                                )&lt;=0),"WeanAlt2","")
&amp;IFERROR(IF(AND((HF$33-HF38                                                                                     )&gt;(HF$33-HG$33),(HF$33-HF38                                                                                     )&lt;=0),"Join-"    &amp;HF37,""),"")
&amp;IFERROR(IF(AND((HF$33-HF38-INDEX(Sheep!$V$358:$V$365,HF37,1))&gt;(HF$33-HG$33),(HF$33-HF38-INDEX(Sheep!$V$358:$V$365,HF37,1))&lt;=0),"Scan-"  &amp;HF37,""),"")
&amp;IFERROR(IF(AND((HF$33-HF38-150                                                                            )&gt;(HF$33-HG$33),(HF$33-HF38-150                                                                             )&lt;=0),"Birth-" &amp;HF37,""),"")
&amp;IFERROR(IF(AND((HF$33-HF38-150-Sheep!$R$351                                           )&gt;(HF$33-HG$33),(HF$33-HF38-150-Sheep!$R$351                                            )&lt;=0),"Wean-"&amp;HF37,""),"")
&amp;IFERROR(IF(AND((HF$33-HF38-150-Sheep!$R$352                                           )&gt;(HF$33-HG$33),(HF$33-HF38-150-Sheep!$R$352                                            )&lt;=0),"Alt1-"   &amp;HF37,""),"")
&amp;IFERROR(IF(AND((HF$33-HF38-150-Sheep!$R$353                                           )&gt;(HF$33-HG$33),(HF$33-HF38-150-Sheep!$R$353                                            )&lt;=0),"Alt2-"   &amp;HF37,""),"")</f>
        <v>Alt2-3</v>
      </c>
      <c r="HG39" s="274" t="str">
        <f xml:space="preserve">                    IF(AND((HG$33                                  -Sheep!$N$249                               )&gt;(HG$33-HH$33),(HG$33                                  -Sheep!$N$249                                )&lt;=0),"Born","")
&amp;                   IF(AND((HG$33-Sheep!$R$351-Sheep!$N$249                                )&gt;(HG$33-HH$33),(HG$33-Sheep!$R$351-Sheep!$N$249                                )&lt;=0),"WeanStd","")
&amp;                   IF(AND((HG$33-Sheep!$R$352-Sheep!$N$249                                )&gt;(HG$33-HH$33),(HG$33-Sheep!$R$352-Sheep!$N$249                                )&lt;=0),"WeanAlt1","")
&amp;                   IF(AND((HG$33-Sheep!$R$353-Sheep!$N$249                                )&gt;(HG$33-HH$33),(HG$33-Sheep!$R$353-Sheep!$N$249                                )&lt;=0),"WeanAlt2","")
&amp;IFERROR(IF(AND((HG$33-HG38                                                                                     )&gt;(HG$33-HH$33),(HG$33-HG38                                                                                     )&lt;=0),"Join-"    &amp;HG37,""),"")
&amp;IFERROR(IF(AND((HG$33-HG38-INDEX(Sheep!$V$358:$V$365,HG37,1))&gt;(HG$33-HH$33),(HG$33-HG38-INDEX(Sheep!$V$358:$V$365,HG37,1))&lt;=0),"Scan-"  &amp;HG37,""),"")
&amp;IFERROR(IF(AND((HG$33-HG38-150                                                                            )&gt;(HG$33-HH$33),(HG$33-HG38-150                                                                             )&lt;=0),"Birth-" &amp;HG37,""),"")
&amp;IFERROR(IF(AND((HG$33-HG38-150-Sheep!$R$351                                           )&gt;(HG$33-HH$33),(HG$33-HG38-150-Sheep!$R$351                                            )&lt;=0),"Wean-"&amp;HG37,""),"")
&amp;IFERROR(IF(AND((HG$33-HG38-150-Sheep!$R$352                                           )&gt;(HG$33-HH$33),(HG$33-HG38-150-Sheep!$R$352                                            )&lt;=0),"Alt1-"   &amp;HG37,""),"")
&amp;IFERROR(IF(AND((HG$33-HG38-150-Sheep!$R$353                                           )&gt;(HG$33-HH$33),(HG$33-HG38-150-Sheep!$R$353                                            )&lt;=0),"Alt2-"   &amp;HG37,""),"")</f>
        <v/>
      </c>
      <c r="HH39" s="274" t="str">
        <f xml:space="preserve">                    IF(AND((HH$33                                  -Sheep!$N$249                               )&gt;(HH$33-HI$33),(HH$33                                  -Sheep!$N$249                                )&lt;=0),"Born","")
&amp;                   IF(AND((HH$33-Sheep!$R$351-Sheep!$N$249                                )&gt;(HH$33-HI$33),(HH$33-Sheep!$R$351-Sheep!$N$249                                )&lt;=0),"WeanStd","")
&amp;                   IF(AND((HH$33-Sheep!$R$352-Sheep!$N$249                                )&gt;(HH$33-HI$33),(HH$33-Sheep!$R$352-Sheep!$N$249                                )&lt;=0),"WeanAlt1","")
&amp;                   IF(AND((HH$33-Sheep!$R$353-Sheep!$N$249                                )&gt;(HH$33-HI$33),(HH$33-Sheep!$R$353-Sheep!$N$249                                )&lt;=0),"WeanAlt2","")
&amp;IFERROR(IF(AND((HH$33-HH38                                                                                     )&gt;(HH$33-HI$33),(HH$33-HH38                                                                                     )&lt;=0),"Join-"    &amp;HH37,""),"")
&amp;IFERROR(IF(AND((HH$33-HH38-INDEX(Sheep!$V$358:$V$365,HH37,1))&gt;(HH$33-HI$33),(HH$33-HH38-INDEX(Sheep!$V$358:$V$365,HH37,1))&lt;=0),"Scan-"  &amp;HH37,""),"")
&amp;IFERROR(IF(AND((HH$33-HH38-150                                                                            )&gt;(HH$33-HI$33),(HH$33-HH38-150                                                                             )&lt;=0),"Birth-" &amp;HH37,""),"")
&amp;IFERROR(IF(AND((HH$33-HH38-150-Sheep!$R$351                                           )&gt;(HH$33-HI$33),(HH$33-HH38-150-Sheep!$R$351                                            )&lt;=0),"Wean-"&amp;HH37,""),"")
&amp;IFERROR(IF(AND((HH$33-HH38-150-Sheep!$R$352                                           )&gt;(HH$33-HI$33),(HH$33-HH38-150-Sheep!$R$352                                            )&lt;=0),"Alt1-"   &amp;HH37,""),"")
&amp;IFERROR(IF(AND((HH$33-HH38-150-Sheep!$R$353                                           )&gt;(HH$33-HI$33),(HH$33-HH38-150-Sheep!$R$353                                            )&lt;=0),"Alt2-"   &amp;HH37,""),"")</f>
        <v/>
      </c>
      <c r="HI39" s="274" t="str">
        <f xml:space="preserve">                    IF(AND((HI$33                                  -Sheep!$N$249                               )&gt;(HI$33-HJ$33),(HI$33                                  -Sheep!$N$249                                )&lt;=0),"Born","")
&amp;                   IF(AND((HI$33-Sheep!$R$351-Sheep!$N$249                                )&gt;(HI$33-HJ$33),(HI$33-Sheep!$R$351-Sheep!$N$249                                )&lt;=0),"WeanStd","")
&amp;                   IF(AND((HI$33-Sheep!$R$352-Sheep!$N$249                                )&gt;(HI$33-HJ$33),(HI$33-Sheep!$R$352-Sheep!$N$249                                )&lt;=0),"WeanAlt1","")
&amp;                   IF(AND((HI$33-Sheep!$R$353-Sheep!$N$249                                )&gt;(HI$33-HJ$33),(HI$33-Sheep!$R$353-Sheep!$N$249                                )&lt;=0),"WeanAlt2","")
&amp;IFERROR(IF(AND((HI$33-HI38                                                                                     )&gt;(HI$33-HJ$33),(HI$33-HI38                                                                                     )&lt;=0),"Join-"    &amp;HI37,""),"")
&amp;IFERROR(IF(AND((HI$33-HI38-INDEX(Sheep!$V$358:$V$365,HI37,1))&gt;(HI$33-HJ$33),(HI$33-HI38-INDEX(Sheep!$V$358:$V$365,HI37,1))&lt;=0),"Scan-"  &amp;HI37,""),"")
&amp;IFERROR(IF(AND((HI$33-HI38-150                                                                            )&gt;(HI$33-HJ$33),(HI$33-HI38-150                                                                             )&lt;=0),"Birth-" &amp;HI37,""),"")
&amp;IFERROR(IF(AND((HI$33-HI38-150-Sheep!$R$351                                           )&gt;(HI$33-HJ$33),(HI$33-HI38-150-Sheep!$R$351                                            )&lt;=0),"Wean-"&amp;HI37,""),"")
&amp;IFERROR(IF(AND((HI$33-HI38-150-Sheep!$R$352                                           )&gt;(HI$33-HJ$33),(HI$33-HI38-150-Sheep!$R$352                                            )&lt;=0),"Alt1-"   &amp;HI37,""),"")
&amp;IFERROR(IF(AND((HI$33-HI38-150-Sheep!$R$353                                           )&gt;(HI$33-HJ$33),(HI$33-HI38-150-Sheep!$R$353                                            )&lt;=0),"Alt2-"   &amp;HI37,""),"")</f>
        <v/>
      </c>
      <c r="HJ39" s="274" t="str">
        <f xml:space="preserve">                    IF(AND((HJ$33                                  -Sheep!$N$249                               )&gt;(HJ$33-HK$33),(HJ$33                                  -Sheep!$N$249                                )&lt;=0),"Born","")
&amp;                   IF(AND((HJ$33-Sheep!$R$351-Sheep!$N$249                                )&gt;(HJ$33-HK$33),(HJ$33-Sheep!$R$351-Sheep!$N$249                                )&lt;=0),"WeanStd","")
&amp;                   IF(AND((HJ$33-Sheep!$R$352-Sheep!$N$249                                )&gt;(HJ$33-HK$33),(HJ$33-Sheep!$R$352-Sheep!$N$249                                )&lt;=0),"WeanAlt1","")
&amp;                   IF(AND((HJ$33-Sheep!$R$353-Sheep!$N$249                                )&gt;(HJ$33-HK$33),(HJ$33-Sheep!$R$353-Sheep!$N$249                                )&lt;=0),"WeanAlt2","")
&amp;IFERROR(IF(AND((HJ$33-HJ38                                                                                     )&gt;(HJ$33-HK$33),(HJ$33-HJ38                                                                                     )&lt;=0),"Join-"    &amp;HJ37,""),"")
&amp;IFERROR(IF(AND((HJ$33-HJ38-INDEX(Sheep!$V$358:$V$365,HJ37,1))&gt;(HJ$33-HK$33),(HJ$33-HJ38-INDEX(Sheep!$V$358:$V$365,HJ37,1))&lt;=0),"Scan-"  &amp;HJ37,""),"")
&amp;IFERROR(IF(AND((HJ$33-HJ38-150                                                                            )&gt;(HJ$33-HK$33),(HJ$33-HJ38-150                                                                             )&lt;=0),"Birth-" &amp;HJ37,""),"")
&amp;IFERROR(IF(AND((HJ$33-HJ38-150-Sheep!$R$351                                           )&gt;(HJ$33-HK$33),(HJ$33-HJ38-150-Sheep!$R$351                                            )&lt;=0),"Wean-"&amp;HJ37,""),"")
&amp;IFERROR(IF(AND((HJ$33-HJ38-150-Sheep!$R$352                                           )&gt;(HJ$33-HK$33),(HJ$33-HJ38-150-Sheep!$R$352                                            )&lt;=0),"Alt1-"   &amp;HJ37,""),"")
&amp;IFERROR(IF(AND((HJ$33-HJ38-150-Sheep!$R$353                                           )&gt;(HJ$33-HK$33),(HJ$33-HJ38-150-Sheep!$R$353                                            )&lt;=0),"Alt2-"   &amp;HJ37,""),"")</f>
        <v/>
      </c>
      <c r="HK39" s="274" t="str">
        <f xml:space="preserve">                    IF(AND((HK$33                                  -Sheep!$N$249                               )&gt;(HK$33-HL$33),(HK$33                                  -Sheep!$N$249                                )&lt;=0),"Born","")
&amp;                   IF(AND((HK$33-Sheep!$R$351-Sheep!$N$249                                )&gt;(HK$33-HL$33),(HK$33-Sheep!$R$351-Sheep!$N$249                                )&lt;=0),"WeanStd","")
&amp;                   IF(AND((HK$33-Sheep!$R$352-Sheep!$N$249                                )&gt;(HK$33-HL$33),(HK$33-Sheep!$R$352-Sheep!$N$249                                )&lt;=0),"WeanAlt1","")
&amp;                   IF(AND((HK$33-Sheep!$R$353-Sheep!$N$249                                )&gt;(HK$33-HL$33),(HK$33-Sheep!$R$353-Sheep!$N$249                                )&lt;=0),"WeanAlt2","")
&amp;IFERROR(IF(AND((HK$33-HK38                                                                                     )&gt;(HK$33-HL$33),(HK$33-HK38                                                                                     )&lt;=0),"Join-"    &amp;HK37,""),"")
&amp;IFERROR(IF(AND((HK$33-HK38-INDEX(Sheep!$V$358:$V$365,HK37,1))&gt;(HK$33-HL$33),(HK$33-HK38-INDEX(Sheep!$V$358:$V$365,HK37,1))&lt;=0),"Scan-"  &amp;HK37,""),"")
&amp;IFERROR(IF(AND((HK$33-HK38-150                                                                            )&gt;(HK$33-HL$33),(HK$33-HK38-150                                                                             )&lt;=0),"Birth-" &amp;HK37,""),"")
&amp;IFERROR(IF(AND((HK$33-HK38-150-Sheep!$R$351                                           )&gt;(HK$33-HL$33),(HK$33-HK38-150-Sheep!$R$351                                            )&lt;=0),"Wean-"&amp;HK37,""),"")
&amp;IFERROR(IF(AND((HK$33-HK38-150-Sheep!$R$352                                           )&gt;(HK$33-HL$33),(HK$33-HK38-150-Sheep!$R$352                                            )&lt;=0),"Alt1-"   &amp;HK37,""),"")
&amp;IFERROR(IF(AND((HK$33-HK38-150-Sheep!$R$353                                           )&gt;(HK$33-HL$33),(HK$33-HK38-150-Sheep!$R$353                                            )&lt;=0),"Alt2-"   &amp;HK37,""),"")</f>
        <v/>
      </c>
      <c r="HL39" s="274" t="str">
        <f xml:space="preserve">                    IF(AND((HL$33                                  -Sheep!$N$249                               )&gt;(HL$33-HM$33),(HL$33                                  -Sheep!$N$249                                )&lt;=0),"Born","")
&amp;                   IF(AND((HL$33-Sheep!$R$351-Sheep!$N$249                                )&gt;(HL$33-HM$33),(HL$33-Sheep!$R$351-Sheep!$N$249                                )&lt;=0),"WeanStd","")
&amp;                   IF(AND((HL$33-Sheep!$R$352-Sheep!$N$249                                )&gt;(HL$33-HM$33),(HL$33-Sheep!$R$352-Sheep!$N$249                                )&lt;=0),"WeanAlt1","")
&amp;                   IF(AND((HL$33-Sheep!$R$353-Sheep!$N$249                                )&gt;(HL$33-HM$33),(HL$33-Sheep!$R$353-Sheep!$N$249                                )&lt;=0),"WeanAlt2","")
&amp;IFERROR(IF(AND((HL$33-HL38                                                                                     )&gt;(HL$33-HM$33),(HL$33-HL38                                                                                     )&lt;=0),"Join-"    &amp;HL37,""),"")
&amp;IFERROR(IF(AND((HL$33-HL38-INDEX(Sheep!$V$358:$V$365,HL37,1))&gt;(HL$33-HM$33),(HL$33-HL38-INDEX(Sheep!$V$358:$V$365,HL37,1))&lt;=0),"Scan-"  &amp;HL37,""),"")
&amp;IFERROR(IF(AND((HL$33-HL38-150                                                                            )&gt;(HL$33-HM$33),(HL$33-HL38-150                                                                             )&lt;=0),"Birth-" &amp;HL37,""),"")
&amp;IFERROR(IF(AND((HL$33-HL38-150-Sheep!$R$351                                           )&gt;(HL$33-HM$33),(HL$33-HL38-150-Sheep!$R$351                                            )&lt;=0),"Wean-"&amp;HL37,""),"")
&amp;IFERROR(IF(AND((HL$33-HL38-150-Sheep!$R$352                                           )&gt;(HL$33-HM$33),(HL$33-HL38-150-Sheep!$R$352                                            )&lt;=0),"Alt1-"   &amp;HL37,""),"")
&amp;IFERROR(IF(AND((HL$33-HL38-150-Sheep!$R$353                                           )&gt;(HL$33-HM$33),(HL$33-HL38-150-Sheep!$R$353                                            )&lt;=0),"Alt2-"   &amp;HL37,""),"")</f>
        <v/>
      </c>
      <c r="HM39" s="274" t="str">
        <f xml:space="preserve">                    IF(AND((HM$33                                  -Sheep!$N$249                               )&gt;(HM$33-HN$33),(HM$33                                  -Sheep!$N$249                                )&lt;=0),"Born","")
&amp;                   IF(AND((HM$33-Sheep!$R$351-Sheep!$N$249                                )&gt;(HM$33-HN$33),(HM$33-Sheep!$R$351-Sheep!$N$249                                )&lt;=0),"WeanStd","")
&amp;                   IF(AND((HM$33-Sheep!$R$352-Sheep!$N$249                                )&gt;(HM$33-HN$33),(HM$33-Sheep!$R$352-Sheep!$N$249                                )&lt;=0),"WeanAlt1","")
&amp;                   IF(AND((HM$33-Sheep!$R$353-Sheep!$N$249                                )&gt;(HM$33-HN$33),(HM$33-Sheep!$R$353-Sheep!$N$249                                )&lt;=0),"WeanAlt2","")
&amp;IFERROR(IF(AND((HM$33-HM38                                                                                     )&gt;(HM$33-HN$33),(HM$33-HM38                                                                                     )&lt;=0),"Join-"    &amp;HM37,""),"")
&amp;IFERROR(IF(AND((HM$33-HM38-INDEX(Sheep!$V$358:$V$365,HM37,1))&gt;(HM$33-HN$33),(HM$33-HM38-INDEX(Sheep!$V$358:$V$365,HM37,1))&lt;=0),"Scan-"  &amp;HM37,""),"")
&amp;IFERROR(IF(AND((HM$33-HM38-150                                                                            )&gt;(HM$33-HN$33),(HM$33-HM38-150                                                                             )&lt;=0),"Birth-" &amp;HM37,""),"")
&amp;IFERROR(IF(AND((HM$33-HM38-150-Sheep!$R$351                                           )&gt;(HM$33-HN$33),(HM$33-HM38-150-Sheep!$R$351                                            )&lt;=0),"Wean-"&amp;HM37,""),"")
&amp;IFERROR(IF(AND((HM$33-HM38-150-Sheep!$R$352                                           )&gt;(HM$33-HN$33),(HM$33-HM38-150-Sheep!$R$352                                            )&lt;=0),"Alt1-"   &amp;HM37,""),"")
&amp;IFERROR(IF(AND((HM$33-HM38-150-Sheep!$R$353                                           )&gt;(HM$33-HN$33),(HM$33-HM38-150-Sheep!$R$353                                            )&lt;=0),"Alt2-"   &amp;HM37,""),"")</f>
        <v/>
      </c>
      <c r="HN39" s="274" t="str">
        <f xml:space="preserve">                    IF(AND((HN$33                                  -Sheep!$N$249                               )&gt;(HN$33-HO$33),(HN$33                                  -Sheep!$N$249                                )&lt;=0),"Born","")
&amp;                   IF(AND((HN$33-Sheep!$R$351-Sheep!$N$249                                )&gt;(HN$33-HO$33),(HN$33-Sheep!$R$351-Sheep!$N$249                                )&lt;=0),"WeanStd","")
&amp;                   IF(AND((HN$33-Sheep!$R$352-Sheep!$N$249                                )&gt;(HN$33-HO$33),(HN$33-Sheep!$R$352-Sheep!$N$249                                )&lt;=0),"WeanAlt1","")
&amp;                   IF(AND((HN$33-Sheep!$R$353-Sheep!$N$249                                )&gt;(HN$33-HO$33),(HN$33-Sheep!$R$353-Sheep!$N$249                                )&lt;=0),"WeanAlt2","")
&amp;IFERROR(IF(AND((HN$33-HN38                                                                                     )&gt;(HN$33-HO$33),(HN$33-HN38                                                                                     )&lt;=0),"Join-"    &amp;HN37,""),"")
&amp;IFERROR(IF(AND((HN$33-HN38-INDEX(Sheep!$V$358:$V$365,HN37,1))&gt;(HN$33-HO$33),(HN$33-HN38-INDEX(Sheep!$V$358:$V$365,HN37,1))&lt;=0),"Scan-"  &amp;HN37,""),"")
&amp;IFERROR(IF(AND((HN$33-HN38-150                                                                            )&gt;(HN$33-HO$33),(HN$33-HN38-150                                                                             )&lt;=0),"Birth-" &amp;HN37,""),"")
&amp;IFERROR(IF(AND((HN$33-HN38-150-Sheep!$R$351                                           )&gt;(HN$33-HO$33),(HN$33-HN38-150-Sheep!$R$351                                            )&lt;=0),"Wean-"&amp;HN37,""),"")
&amp;IFERROR(IF(AND((HN$33-HN38-150-Sheep!$R$352                                           )&gt;(HN$33-HO$33),(HN$33-HN38-150-Sheep!$R$352                                            )&lt;=0),"Alt1-"   &amp;HN37,""),"")
&amp;IFERROR(IF(AND((HN$33-HN38-150-Sheep!$R$353                                           )&gt;(HN$33-HO$33),(HN$33-HN38-150-Sheep!$R$353                                            )&lt;=0),"Alt2-"   &amp;HN37,""),"")</f>
        <v/>
      </c>
      <c r="HO39" s="274" t="str">
        <f xml:space="preserve">                    IF(AND((HO$33                                  -Sheep!$N$249                               )&gt;(HO$33-HP$33),(HO$33                                  -Sheep!$N$249                                )&lt;=0),"Born","")
&amp;                   IF(AND((HO$33-Sheep!$R$351-Sheep!$N$249                                )&gt;(HO$33-HP$33),(HO$33-Sheep!$R$351-Sheep!$N$249                                )&lt;=0),"WeanStd","")
&amp;                   IF(AND((HO$33-Sheep!$R$352-Sheep!$N$249                                )&gt;(HO$33-HP$33),(HO$33-Sheep!$R$352-Sheep!$N$249                                )&lt;=0),"WeanAlt1","")
&amp;                   IF(AND((HO$33-Sheep!$R$353-Sheep!$N$249                                )&gt;(HO$33-HP$33),(HO$33-Sheep!$R$353-Sheep!$N$249                                )&lt;=0),"WeanAlt2","")
&amp;IFERROR(IF(AND((HO$33-HO38                                                                                     )&gt;(HO$33-HP$33),(HO$33-HO38                                                                                     )&lt;=0),"Join-"    &amp;HO37,""),"")
&amp;IFERROR(IF(AND((HO$33-HO38-INDEX(Sheep!$V$358:$V$365,HO37,1))&gt;(HO$33-HP$33),(HO$33-HO38-INDEX(Sheep!$V$358:$V$365,HO37,1))&lt;=0),"Scan-"  &amp;HO37,""),"")
&amp;IFERROR(IF(AND((HO$33-HO38-150                                                                            )&gt;(HO$33-HP$33),(HO$33-HO38-150                                                                             )&lt;=0),"Birth-" &amp;HO37,""),"")
&amp;IFERROR(IF(AND((HO$33-HO38-150-Sheep!$R$351                                           )&gt;(HO$33-HP$33),(HO$33-HO38-150-Sheep!$R$351                                            )&lt;=0),"Wean-"&amp;HO37,""),"")
&amp;IFERROR(IF(AND((HO$33-HO38-150-Sheep!$R$352                                           )&gt;(HO$33-HP$33),(HO$33-HO38-150-Sheep!$R$352                                            )&lt;=0),"Alt1-"   &amp;HO37,""),"")
&amp;IFERROR(IF(AND((HO$33-HO38-150-Sheep!$R$353                                           )&gt;(HO$33-HP$33),(HO$33-HO38-150-Sheep!$R$353                                            )&lt;=0),"Alt2-"   &amp;HO37,""),"")</f>
        <v>Join-4</v>
      </c>
      <c r="HP39" s="274" t="str">
        <f xml:space="preserve">                    IF(AND((HP$33                                  -Sheep!$N$249                               )&gt;(HP$33-HQ$33),(HP$33                                  -Sheep!$N$249                                )&lt;=0),"Born","")
&amp;                   IF(AND((HP$33-Sheep!$R$351-Sheep!$N$249                                )&gt;(HP$33-HQ$33),(HP$33-Sheep!$R$351-Sheep!$N$249                                )&lt;=0),"WeanStd","")
&amp;                   IF(AND((HP$33-Sheep!$R$352-Sheep!$N$249                                )&gt;(HP$33-HQ$33),(HP$33-Sheep!$R$352-Sheep!$N$249                                )&lt;=0),"WeanAlt1","")
&amp;                   IF(AND((HP$33-Sheep!$R$353-Sheep!$N$249                                )&gt;(HP$33-HQ$33),(HP$33-Sheep!$R$353-Sheep!$N$249                                )&lt;=0),"WeanAlt2","")
&amp;IFERROR(IF(AND((HP$33-HP38                                                                                     )&gt;(HP$33-HQ$33),(HP$33-HP38                                                                                     )&lt;=0),"Join-"    &amp;HP37,""),"")
&amp;IFERROR(IF(AND((HP$33-HP38-INDEX(Sheep!$V$358:$V$365,HP37,1))&gt;(HP$33-HQ$33),(HP$33-HP38-INDEX(Sheep!$V$358:$V$365,HP37,1))&lt;=0),"Scan-"  &amp;HP37,""),"")
&amp;IFERROR(IF(AND((HP$33-HP38-150                                                                            )&gt;(HP$33-HQ$33),(HP$33-HP38-150                                                                             )&lt;=0),"Birth-" &amp;HP37,""),"")
&amp;IFERROR(IF(AND((HP$33-HP38-150-Sheep!$R$351                                           )&gt;(HP$33-HQ$33),(HP$33-HP38-150-Sheep!$R$351                                            )&lt;=0),"Wean-"&amp;HP37,""),"")
&amp;IFERROR(IF(AND((HP$33-HP38-150-Sheep!$R$352                                           )&gt;(HP$33-HQ$33),(HP$33-HP38-150-Sheep!$R$352                                            )&lt;=0),"Alt1-"   &amp;HP37,""),"")
&amp;IFERROR(IF(AND((HP$33-HP38-150-Sheep!$R$353                                           )&gt;(HP$33-HQ$33),(HP$33-HP38-150-Sheep!$R$353                                            )&lt;=0),"Alt2-"   &amp;HP37,""),"")</f>
        <v/>
      </c>
      <c r="HQ39" s="274" t="str">
        <f xml:space="preserve">                    IF(AND((HQ$33                                  -Sheep!$N$249                               )&gt;(HQ$33-HR$33),(HQ$33                                  -Sheep!$N$249                                )&lt;=0),"Born","")
&amp;                   IF(AND((HQ$33-Sheep!$R$351-Sheep!$N$249                                )&gt;(HQ$33-HR$33),(HQ$33-Sheep!$R$351-Sheep!$N$249                                )&lt;=0),"WeanStd","")
&amp;                   IF(AND((HQ$33-Sheep!$R$352-Sheep!$N$249                                )&gt;(HQ$33-HR$33),(HQ$33-Sheep!$R$352-Sheep!$N$249                                )&lt;=0),"WeanAlt1","")
&amp;                   IF(AND((HQ$33-Sheep!$R$353-Sheep!$N$249                                )&gt;(HQ$33-HR$33),(HQ$33-Sheep!$R$353-Sheep!$N$249                                )&lt;=0),"WeanAlt2","")
&amp;IFERROR(IF(AND((HQ$33-HQ38                                                                                     )&gt;(HQ$33-HR$33),(HQ$33-HQ38                                                                                     )&lt;=0),"Join-"    &amp;HQ37,""),"")
&amp;IFERROR(IF(AND((HQ$33-HQ38-INDEX(Sheep!$V$358:$V$365,HQ37,1))&gt;(HQ$33-HR$33),(HQ$33-HQ38-INDEX(Sheep!$V$358:$V$365,HQ37,1))&lt;=0),"Scan-"  &amp;HQ37,""),"")
&amp;IFERROR(IF(AND((HQ$33-HQ38-150                                                                            )&gt;(HQ$33-HR$33),(HQ$33-HQ38-150                                                                             )&lt;=0),"Birth-" &amp;HQ37,""),"")
&amp;IFERROR(IF(AND((HQ$33-HQ38-150-Sheep!$R$351                                           )&gt;(HQ$33-HR$33),(HQ$33-HQ38-150-Sheep!$R$351                                            )&lt;=0),"Wean-"&amp;HQ37,""),"")
&amp;IFERROR(IF(AND((HQ$33-HQ38-150-Sheep!$R$352                                           )&gt;(HQ$33-HR$33),(HQ$33-HQ38-150-Sheep!$R$352                                            )&lt;=0),"Alt1-"   &amp;HQ37,""),"")
&amp;IFERROR(IF(AND((HQ$33-HQ38-150-Sheep!$R$353                                           )&gt;(HQ$33-HR$33),(HQ$33-HQ38-150-Sheep!$R$353                                            )&lt;=0),"Alt2-"   &amp;HQ37,""),"")</f>
        <v/>
      </c>
      <c r="HR39" s="274" t="str">
        <f xml:space="preserve">                    IF(AND((HR$33                                  -Sheep!$N$249                               )&gt;(HR$33-HS$33),(HR$33                                  -Sheep!$N$249                                )&lt;=0),"Born","")
&amp;                   IF(AND((HR$33-Sheep!$R$351-Sheep!$N$249                                )&gt;(HR$33-HS$33),(HR$33-Sheep!$R$351-Sheep!$N$249                                )&lt;=0),"WeanStd","")
&amp;                   IF(AND((HR$33-Sheep!$R$352-Sheep!$N$249                                )&gt;(HR$33-HS$33),(HR$33-Sheep!$R$352-Sheep!$N$249                                )&lt;=0),"WeanAlt1","")
&amp;                   IF(AND((HR$33-Sheep!$R$353-Sheep!$N$249                                )&gt;(HR$33-HS$33),(HR$33-Sheep!$R$353-Sheep!$N$249                                )&lt;=0),"WeanAlt2","")
&amp;IFERROR(IF(AND((HR$33-HR38                                                                                     )&gt;(HR$33-HS$33),(HR$33-HR38                                                                                     )&lt;=0),"Join-"    &amp;HR37,""),"")
&amp;IFERROR(IF(AND((HR$33-HR38-INDEX(Sheep!$V$358:$V$365,HR37,1))&gt;(HR$33-HS$33),(HR$33-HR38-INDEX(Sheep!$V$358:$V$365,HR37,1))&lt;=0),"Scan-"  &amp;HR37,""),"")
&amp;IFERROR(IF(AND((HR$33-HR38-150                                                                            )&gt;(HR$33-HS$33),(HR$33-HR38-150                                                                             )&lt;=0),"Birth-" &amp;HR37,""),"")
&amp;IFERROR(IF(AND((HR$33-HR38-150-Sheep!$R$351                                           )&gt;(HR$33-HS$33),(HR$33-HR38-150-Sheep!$R$351                                            )&lt;=0),"Wean-"&amp;HR37,""),"")
&amp;IFERROR(IF(AND((HR$33-HR38-150-Sheep!$R$352                                           )&gt;(HR$33-HS$33),(HR$33-HR38-150-Sheep!$R$352                                            )&lt;=0),"Alt1-"   &amp;HR37,""),"")
&amp;IFERROR(IF(AND((HR$33-HR38-150-Sheep!$R$353                                           )&gt;(HR$33-HS$33),(HR$33-HR38-150-Sheep!$R$353                                            )&lt;=0),"Alt2-"   &amp;HR37,""),"")</f>
        <v/>
      </c>
      <c r="HS39" s="274" t="str">
        <f xml:space="preserve">                    IF(AND((HS$33                                  -Sheep!$N$249                               )&gt;(HS$33-HT$33),(HS$33                                  -Sheep!$N$249                                )&lt;=0),"Born","")
&amp;                   IF(AND((HS$33-Sheep!$R$351-Sheep!$N$249                                )&gt;(HS$33-HT$33),(HS$33-Sheep!$R$351-Sheep!$N$249                                )&lt;=0),"WeanStd","")
&amp;                   IF(AND((HS$33-Sheep!$R$352-Sheep!$N$249                                )&gt;(HS$33-HT$33),(HS$33-Sheep!$R$352-Sheep!$N$249                                )&lt;=0),"WeanAlt1","")
&amp;                   IF(AND((HS$33-Sheep!$R$353-Sheep!$N$249                                )&gt;(HS$33-HT$33),(HS$33-Sheep!$R$353-Sheep!$N$249                                )&lt;=0),"WeanAlt2","")
&amp;IFERROR(IF(AND((HS$33-HS38                                                                                     )&gt;(HS$33-HT$33),(HS$33-HS38                                                                                     )&lt;=0),"Join-"    &amp;HS37,""),"")
&amp;IFERROR(IF(AND((HS$33-HS38-INDEX(Sheep!$V$358:$V$365,HS37,1))&gt;(HS$33-HT$33),(HS$33-HS38-INDEX(Sheep!$V$358:$V$365,HS37,1))&lt;=0),"Scan-"  &amp;HS37,""),"")
&amp;IFERROR(IF(AND((HS$33-HS38-150                                                                            )&gt;(HS$33-HT$33),(HS$33-HS38-150                                                                             )&lt;=0),"Birth-" &amp;HS37,""),"")
&amp;IFERROR(IF(AND((HS$33-HS38-150-Sheep!$R$351                                           )&gt;(HS$33-HT$33),(HS$33-HS38-150-Sheep!$R$351                                            )&lt;=0),"Wean-"&amp;HS37,""),"")
&amp;IFERROR(IF(AND((HS$33-HS38-150-Sheep!$R$352                                           )&gt;(HS$33-HT$33),(HS$33-HS38-150-Sheep!$R$352                                            )&lt;=0),"Alt1-"   &amp;HS37,""),"")
&amp;IFERROR(IF(AND((HS$33-HS38-150-Sheep!$R$353                                           )&gt;(HS$33-HT$33),(HS$33-HS38-150-Sheep!$R$353                                            )&lt;=0),"Alt2-"   &amp;HS37,""),"")</f>
        <v/>
      </c>
      <c r="HT39" s="274" t="str">
        <f xml:space="preserve">                    IF(AND((HT$33                                  -Sheep!$N$249                               )&gt;(HT$33-HU$33),(HT$33                                  -Sheep!$N$249                                )&lt;=0),"Born","")
&amp;                   IF(AND((HT$33-Sheep!$R$351-Sheep!$N$249                                )&gt;(HT$33-HU$33),(HT$33-Sheep!$R$351-Sheep!$N$249                                )&lt;=0),"WeanStd","")
&amp;                   IF(AND((HT$33-Sheep!$R$352-Sheep!$N$249                                )&gt;(HT$33-HU$33),(HT$33-Sheep!$R$352-Sheep!$N$249                                )&lt;=0),"WeanAlt1","")
&amp;                   IF(AND((HT$33-Sheep!$R$353-Sheep!$N$249                                )&gt;(HT$33-HU$33),(HT$33-Sheep!$R$353-Sheep!$N$249                                )&lt;=0),"WeanAlt2","")
&amp;IFERROR(IF(AND((HT$33-HT38                                                                                     )&gt;(HT$33-HU$33),(HT$33-HT38                                                                                     )&lt;=0),"Join-"    &amp;HT37,""),"")
&amp;IFERROR(IF(AND((HT$33-HT38-INDEX(Sheep!$V$358:$V$365,HT37,1))&gt;(HT$33-HU$33),(HT$33-HT38-INDEX(Sheep!$V$358:$V$365,HT37,1))&lt;=0),"Scan-"  &amp;HT37,""),"")
&amp;IFERROR(IF(AND((HT$33-HT38-150                                                                            )&gt;(HT$33-HU$33),(HT$33-HT38-150                                                                             )&lt;=0),"Birth-" &amp;HT37,""),"")
&amp;IFERROR(IF(AND((HT$33-HT38-150-Sheep!$R$351                                           )&gt;(HT$33-HU$33),(HT$33-HT38-150-Sheep!$R$351                                            )&lt;=0),"Wean-"&amp;HT37,""),"")
&amp;IFERROR(IF(AND((HT$33-HT38-150-Sheep!$R$352                                           )&gt;(HT$33-HU$33),(HT$33-HT38-150-Sheep!$R$352                                            )&lt;=0),"Alt1-"   &amp;HT37,""),"")
&amp;IFERROR(IF(AND((HT$33-HT38-150-Sheep!$R$353                                           )&gt;(HT$33-HU$33),(HT$33-HT38-150-Sheep!$R$353                                            )&lt;=0),"Alt2-"   &amp;HT37,""),"")</f>
        <v/>
      </c>
      <c r="HU39" s="274" t="str">
        <f xml:space="preserve">                    IF(AND((HU$33                                  -Sheep!$N$249                               )&gt;(HU$33-HV$33),(HU$33                                  -Sheep!$N$249                                )&lt;=0),"Born","")
&amp;                   IF(AND((HU$33-Sheep!$R$351-Sheep!$N$249                                )&gt;(HU$33-HV$33),(HU$33-Sheep!$R$351-Sheep!$N$249                                )&lt;=0),"WeanStd","")
&amp;                   IF(AND((HU$33-Sheep!$R$352-Sheep!$N$249                                )&gt;(HU$33-HV$33),(HU$33-Sheep!$R$352-Sheep!$N$249                                )&lt;=0),"WeanAlt1","")
&amp;                   IF(AND((HU$33-Sheep!$R$353-Sheep!$N$249                                )&gt;(HU$33-HV$33),(HU$33-Sheep!$R$353-Sheep!$N$249                                )&lt;=0),"WeanAlt2","")
&amp;IFERROR(IF(AND((HU$33-HU38                                                                                     )&gt;(HU$33-HV$33),(HU$33-HU38                                                                                     )&lt;=0),"Join-"    &amp;HU37,""),"")
&amp;IFERROR(IF(AND((HU$33-HU38-INDEX(Sheep!$V$358:$V$365,HU37,1))&gt;(HU$33-HV$33),(HU$33-HU38-INDEX(Sheep!$V$358:$V$365,HU37,1))&lt;=0),"Scan-"  &amp;HU37,""),"")
&amp;IFERROR(IF(AND((HU$33-HU38-150                                                                            )&gt;(HU$33-HV$33),(HU$33-HU38-150                                                                             )&lt;=0),"Birth-" &amp;HU37,""),"")
&amp;IFERROR(IF(AND((HU$33-HU38-150-Sheep!$R$351                                           )&gt;(HU$33-HV$33),(HU$33-HU38-150-Sheep!$R$351                                            )&lt;=0),"Wean-"&amp;HU37,""),"")
&amp;IFERROR(IF(AND((HU$33-HU38-150-Sheep!$R$352                                           )&gt;(HU$33-HV$33),(HU$33-HU38-150-Sheep!$R$352                                            )&lt;=0),"Alt1-"   &amp;HU37,""),"")
&amp;IFERROR(IF(AND((HU$33-HU38-150-Sheep!$R$353                                           )&gt;(HU$33-HV$33),(HU$33-HU38-150-Sheep!$R$353                                            )&lt;=0),"Alt2-"   &amp;HU37,""),"")</f>
        <v/>
      </c>
      <c r="HV39" s="274" t="str">
        <f xml:space="preserve">                    IF(AND((HV$33                                  -Sheep!$N$249                               )&gt;(HV$33-HW$33),(HV$33                                  -Sheep!$N$249                                )&lt;=0),"Born","")
&amp;                   IF(AND((HV$33-Sheep!$R$351-Sheep!$N$249                                )&gt;(HV$33-HW$33),(HV$33-Sheep!$R$351-Sheep!$N$249                                )&lt;=0),"WeanStd","")
&amp;                   IF(AND((HV$33-Sheep!$R$352-Sheep!$N$249                                )&gt;(HV$33-HW$33),(HV$33-Sheep!$R$352-Sheep!$N$249                                )&lt;=0),"WeanAlt1","")
&amp;                   IF(AND((HV$33-Sheep!$R$353-Sheep!$N$249                                )&gt;(HV$33-HW$33),(HV$33-Sheep!$R$353-Sheep!$N$249                                )&lt;=0),"WeanAlt2","")
&amp;IFERROR(IF(AND((HV$33-HV38                                                                                     )&gt;(HV$33-HW$33),(HV$33-HV38                                                                                     )&lt;=0),"Join-"    &amp;HV37,""),"")
&amp;IFERROR(IF(AND((HV$33-HV38-INDEX(Sheep!$V$358:$V$365,HV37,1))&gt;(HV$33-HW$33),(HV$33-HV38-INDEX(Sheep!$V$358:$V$365,HV37,1))&lt;=0),"Scan-"  &amp;HV37,""),"")
&amp;IFERROR(IF(AND((HV$33-HV38-150                                                                            )&gt;(HV$33-HW$33),(HV$33-HV38-150                                                                             )&lt;=0),"Birth-" &amp;HV37,""),"")
&amp;IFERROR(IF(AND((HV$33-HV38-150-Sheep!$R$351                                           )&gt;(HV$33-HW$33),(HV$33-HV38-150-Sheep!$R$351                                            )&lt;=0),"Wean-"&amp;HV37,""),"")
&amp;IFERROR(IF(AND((HV$33-HV38-150-Sheep!$R$352                                           )&gt;(HV$33-HW$33),(HV$33-HV38-150-Sheep!$R$352                                            )&lt;=0),"Alt1-"   &amp;HV37,""),"")
&amp;IFERROR(IF(AND((HV$33-HV38-150-Sheep!$R$353                                           )&gt;(HV$33-HW$33),(HV$33-HV38-150-Sheep!$R$353                                            )&lt;=0),"Alt2-"   &amp;HV37,""),"")</f>
        <v/>
      </c>
      <c r="HW39" s="274" t="str">
        <f xml:space="preserve">                    IF(AND((HW$33                                  -Sheep!$N$249                               )&gt;(HW$33-HX$33),(HW$33                                  -Sheep!$N$249                                )&lt;=0),"Born","")
&amp;                   IF(AND((HW$33-Sheep!$R$351-Sheep!$N$249                                )&gt;(HW$33-HX$33),(HW$33-Sheep!$R$351-Sheep!$N$249                                )&lt;=0),"WeanStd","")
&amp;                   IF(AND((HW$33-Sheep!$R$352-Sheep!$N$249                                )&gt;(HW$33-HX$33),(HW$33-Sheep!$R$352-Sheep!$N$249                                )&lt;=0),"WeanAlt1","")
&amp;                   IF(AND((HW$33-Sheep!$R$353-Sheep!$N$249                                )&gt;(HW$33-HX$33),(HW$33-Sheep!$R$353-Sheep!$N$249                                )&lt;=0),"WeanAlt2","")
&amp;IFERROR(IF(AND((HW$33-HW38                                                                                     )&gt;(HW$33-HX$33),(HW$33-HW38                                                                                     )&lt;=0),"Join-"    &amp;HW37,""),"")
&amp;IFERROR(IF(AND((HW$33-HW38-INDEX(Sheep!$V$358:$V$365,HW37,1))&gt;(HW$33-HX$33),(HW$33-HW38-INDEX(Sheep!$V$358:$V$365,HW37,1))&lt;=0),"Scan-"  &amp;HW37,""),"")
&amp;IFERROR(IF(AND((HW$33-HW38-150                                                                            )&gt;(HW$33-HX$33),(HW$33-HW38-150                                                                             )&lt;=0),"Birth-" &amp;HW37,""),"")
&amp;IFERROR(IF(AND((HW$33-HW38-150-Sheep!$R$351                                           )&gt;(HW$33-HX$33),(HW$33-HW38-150-Sheep!$R$351                                            )&lt;=0),"Wean-"&amp;HW37,""),"")
&amp;IFERROR(IF(AND((HW$33-HW38-150-Sheep!$R$352                                           )&gt;(HW$33-HX$33),(HW$33-HW38-150-Sheep!$R$352                                            )&lt;=0),"Alt1-"   &amp;HW37,""),"")
&amp;IFERROR(IF(AND((HW$33-HW38-150-Sheep!$R$353                                           )&gt;(HW$33-HX$33),(HW$33-HW38-150-Sheep!$R$353                                            )&lt;=0),"Alt2-"   &amp;HW37,""),"")</f>
        <v/>
      </c>
      <c r="HX39" s="274" t="str">
        <f xml:space="preserve">                    IF(AND((HX$33                                  -Sheep!$N$249                               )&gt;(HX$33-HY$33),(HX$33                                  -Sheep!$N$249                                )&lt;=0),"Born","")
&amp;                   IF(AND((HX$33-Sheep!$R$351-Sheep!$N$249                                )&gt;(HX$33-HY$33),(HX$33-Sheep!$R$351-Sheep!$N$249                                )&lt;=0),"WeanStd","")
&amp;                   IF(AND((HX$33-Sheep!$R$352-Sheep!$N$249                                )&gt;(HX$33-HY$33),(HX$33-Sheep!$R$352-Sheep!$N$249                                )&lt;=0),"WeanAlt1","")
&amp;                   IF(AND((HX$33-Sheep!$R$353-Sheep!$N$249                                )&gt;(HX$33-HY$33),(HX$33-Sheep!$R$353-Sheep!$N$249                                )&lt;=0),"WeanAlt2","")
&amp;IFERROR(IF(AND((HX$33-HX38                                                                                     )&gt;(HX$33-HY$33),(HX$33-HX38                                                                                     )&lt;=0),"Join-"    &amp;HX37,""),"")
&amp;IFERROR(IF(AND((HX$33-HX38-INDEX(Sheep!$V$358:$V$365,HX37,1))&gt;(HX$33-HY$33),(HX$33-HX38-INDEX(Sheep!$V$358:$V$365,HX37,1))&lt;=0),"Scan-"  &amp;HX37,""),"")
&amp;IFERROR(IF(AND((HX$33-HX38-150                                                                            )&gt;(HX$33-HY$33),(HX$33-HX38-150                                                                             )&lt;=0),"Birth-" &amp;HX37,""),"")
&amp;IFERROR(IF(AND((HX$33-HX38-150-Sheep!$R$351                                           )&gt;(HX$33-HY$33),(HX$33-HX38-150-Sheep!$R$351                                            )&lt;=0),"Wean-"&amp;HX37,""),"")
&amp;IFERROR(IF(AND((HX$33-HX38-150-Sheep!$R$352                                           )&gt;(HX$33-HY$33),(HX$33-HX38-150-Sheep!$R$352                                            )&lt;=0),"Alt1-"   &amp;HX37,""),"")
&amp;IFERROR(IF(AND((HX$33-HX38-150-Sheep!$R$353                                           )&gt;(HX$33-HY$33),(HX$33-HX38-150-Sheep!$R$353                                            )&lt;=0),"Alt2-"   &amp;HX37,""),"")</f>
        <v/>
      </c>
      <c r="HY39" s="274" t="str">
        <f xml:space="preserve">                    IF(AND((HY$33                                  -Sheep!$N$249                               )&gt;(HY$33-HZ$33),(HY$33                                  -Sheep!$N$249                                )&lt;=0),"Born","")
&amp;                   IF(AND((HY$33-Sheep!$R$351-Sheep!$N$249                                )&gt;(HY$33-HZ$33),(HY$33-Sheep!$R$351-Sheep!$N$249                                )&lt;=0),"WeanStd","")
&amp;                   IF(AND((HY$33-Sheep!$R$352-Sheep!$N$249                                )&gt;(HY$33-HZ$33),(HY$33-Sheep!$R$352-Sheep!$N$249                                )&lt;=0),"WeanAlt1","")
&amp;                   IF(AND((HY$33-Sheep!$R$353-Sheep!$N$249                                )&gt;(HY$33-HZ$33),(HY$33-Sheep!$R$353-Sheep!$N$249                                )&lt;=0),"WeanAlt2","")
&amp;IFERROR(IF(AND((HY$33-HY38                                                                                     )&gt;(HY$33-HZ$33),(HY$33-HY38                                                                                     )&lt;=0),"Join-"    &amp;HY37,""),"")
&amp;IFERROR(IF(AND((HY$33-HY38-INDEX(Sheep!$V$358:$V$365,HY37,1))&gt;(HY$33-HZ$33),(HY$33-HY38-INDEX(Sheep!$V$358:$V$365,HY37,1))&lt;=0),"Scan-"  &amp;HY37,""),"")
&amp;IFERROR(IF(AND((HY$33-HY38-150                                                                            )&gt;(HY$33-HZ$33),(HY$33-HY38-150                                                                             )&lt;=0),"Birth-" &amp;HY37,""),"")
&amp;IFERROR(IF(AND((HY$33-HY38-150-Sheep!$R$351                                           )&gt;(HY$33-HZ$33),(HY$33-HY38-150-Sheep!$R$351                                            )&lt;=0),"Wean-"&amp;HY37,""),"")
&amp;IFERROR(IF(AND((HY$33-HY38-150-Sheep!$R$352                                           )&gt;(HY$33-HZ$33),(HY$33-HY38-150-Sheep!$R$352                                            )&lt;=0),"Alt1-"   &amp;HY37,""),"")
&amp;IFERROR(IF(AND((HY$33-HY38-150-Sheep!$R$353                                           )&gt;(HY$33-HZ$33),(HY$33-HY38-150-Sheep!$R$353                                            )&lt;=0),"Alt2-"   &amp;HY37,""),"")</f>
        <v>Scan-4</v>
      </c>
      <c r="HZ39" s="274" t="str">
        <f xml:space="preserve">                    IF(AND((HZ$33                                  -Sheep!$N$249                               )&gt;(HZ$33-IA$33),(HZ$33                                  -Sheep!$N$249                                )&lt;=0),"Born","")
&amp;                   IF(AND((HZ$33-Sheep!$R$351-Sheep!$N$249                                )&gt;(HZ$33-IA$33),(HZ$33-Sheep!$R$351-Sheep!$N$249                                )&lt;=0),"WeanStd","")
&amp;                   IF(AND((HZ$33-Sheep!$R$352-Sheep!$N$249                                )&gt;(HZ$33-IA$33),(HZ$33-Sheep!$R$352-Sheep!$N$249                                )&lt;=0),"WeanAlt1","")
&amp;                   IF(AND((HZ$33-Sheep!$R$353-Sheep!$N$249                                )&gt;(HZ$33-IA$33),(HZ$33-Sheep!$R$353-Sheep!$N$249                                )&lt;=0),"WeanAlt2","")
&amp;IFERROR(IF(AND((HZ$33-HZ38                                                                                     )&gt;(HZ$33-IA$33),(HZ$33-HZ38                                                                                     )&lt;=0),"Join-"    &amp;HZ37,""),"")
&amp;IFERROR(IF(AND((HZ$33-HZ38-INDEX(Sheep!$V$358:$V$365,HZ37,1))&gt;(HZ$33-IA$33),(HZ$33-HZ38-INDEX(Sheep!$V$358:$V$365,HZ37,1))&lt;=0),"Scan-"  &amp;HZ37,""),"")
&amp;IFERROR(IF(AND((HZ$33-HZ38-150                                                                            )&gt;(HZ$33-IA$33),(HZ$33-HZ38-150                                                                             )&lt;=0),"Birth-" &amp;HZ37,""),"")
&amp;IFERROR(IF(AND((HZ$33-HZ38-150-Sheep!$R$351                                           )&gt;(HZ$33-IA$33),(HZ$33-HZ38-150-Sheep!$R$351                                            )&lt;=0),"Wean-"&amp;HZ37,""),"")
&amp;IFERROR(IF(AND((HZ$33-HZ38-150-Sheep!$R$352                                           )&gt;(HZ$33-IA$33),(HZ$33-HZ38-150-Sheep!$R$352                                            )&lt;=0),"Alt1-"   &amp;HZ37,""),"")
&amp;IFERROR(IF(AND((HZ$33-HZ38-150-Sheep!$R$353                                           )&gt;(HZ$33-IA$33),(HZ$33-HZ38-150-Sheep!$R$353                                            )&lt;=0),"Alt2-"   &amp;HZ37,""),"")</f>
        <v/>
      </c>
      <c r="IA39" s="274" t="str">
        <f xml:space="preserve">                    IF(AND((IA$33                                  -Sheep!$N$249                               )&gt;(IA$33-IB$33),(IA$33                                  -Sheep!$N$249                                )&lt;=0),"Born","")
&amp;                   IF(AND((IA$33-Sheep!$R$351-Sheep!$N$249                                )&gt;(IA$33-IB$33),(IA$33-Sheep!$R$351-Sheep!$N$249                                )&lt;=0),"WeanStd","")
&amp;                   IF(AND((IA$33-Sheep!$R$352-Sheep!$N$249                                )&gt;(IA$33-IB$33),(IA$33-Sheep!$R$352-Sheep!$N$249                                )&lt;=0),"WeanAlt1","")
&amp;                   IF(AND((IA$33-Sheep!$R$353-Sheep!$N$249                                )&gt;(IA$33-IB$33),(IA$33-Sheep!$R$353-Sheep!$N$249                                )&lt;=0),"WeanAlt2","")
&amp;IFERROR(IF(AND((IA$33-IA38                                                                                     )&gt;(IA$33-IB$33),(IA$33-IA38                                                                                     )&lt;=0),"Join-"    &amp;IA37,""),"")
&amp;IFERROR(IF(AND((IA$33-IA38-INDEX(Sheep!$V$358:$V$365,IA37,1))&gt;(IA$33-IB$33),(IA$33-IA38-INDEX(Sheep!$V$358:$V$365,IA37,1))&lt;=0),"Scan-"  &amp;IA37,""),"")
&amp;IFERROR(IF(AND((IA$33-IA38-150                                                                            )&gt;(IA$33-IB$33),(IA$33-IA38-150                                                                             )&lt;=0),"Birth-" &amp;IA37,""),"")
&amp;IFERROR(IF(AND((IA$33-IA38-150-Sheep!$R$351                                           )&gt;(IA$33-IB$33),(IA$33-IA38-150-Sheep!$R$351                                            )&lt;=0),"Wean-"&amp;IA37,""),"")
&amp;IFERROR(IF(AND((IA$33-IA38-150-Sheep!$R$352                                           )&gt;(IA$33-IB$33),(IA$33-IA38-150-Sheep!$R$352                                            )&lt;=0),"Alt1-"   &amp;IA37,""),"")
&amp;IFERROR(IF(AND((IA$33-IA38-150-Sheep!$R$353                                           )&gt;(IA$33-IB$33),(IA$33-IA38-150-Sheep!$R$353                                            )&lt;=0),"Alt2-"   &amp;IA37,""),"")</f>
        <v/>
      </c>
      <c r="IB39" s="274" t="str">
        <f xml:space="preserve">                    IF(AND((IB$33                                  -Sheep!$N$249                               )&gt;(IB$33-IC$33),(IB$33                                  -Sheep!$N$249                                )&lt;=0),"Born","")
&amp;                   IF(AND((IB$33-Sheep!$R$351-Sheep!$N$249                                )&gt;(IB$33-IC$33),(IB$33-Sheep!$R$351-Sheep!$N$249                                )&lt;=0),"WeanStd","")
&amp;                   IF(AND((IB$33-Sheep!$R$352-Sheep!$N$249                                )&gt;(IB$33-IC$33),(IB$33-Sheep!$R$352-Sheep!$N$249                                )&lt;=0),"WeanAlt1","")
&amp;                   IF(AND((IB$33-Sheep!$R$353-Sheep!$N$249                                )&gt;(IB$33-IC$33),(IB$33-Sheep!$R$353-Sheep!$N$249                                )&lt;=0),"WeanAlt2","")
&amp;IFERROR(IF(AND((IB$33-IB38                                                                                     )&gt;(IB$33-IC$33),(IB$33-IB38                                                                                     )&lt;=0),"Join-"    &amp;IB37,""),"")
&amp;IFERROR(IF(AND((IB$33-IB38-INDEX(Sheep!$V$358:$V$365,IB37,1))&gt;(IB$33-IC$33),(IB$33-IB38-INDEX(Sheep!$V$358:$V$365,IB37,1))&lt;=0),"Scan-"  &amp;IB37,""),"")
&amp;IFERROR(IF(AND((IB$33-IB38-150                                                                            )&gt;(IB$33-IC$33),(IB$33-IB38-150                                                                             )&lt;=0),"Birth-" &amp;IB37,""),"")
&amp;IFERROR(IF(AND((IB$33-IB38-150-Sheep!$R$351                                           )&gt;(IB$33-IC$33),(IB$33-IB38-150-Sheep!$R$351                                            )&lt;=0),"Wean-"&amp;IB37,""),"")
&amp;IFERROR(IF(AND((IB$33-IB38-150-Sheep!$R$352                                           )&gt;(IB$33-IC$33),(IB$33-IB38-150-Sheep!$R$352                                            )&lt;=0),"Alt1-"   &amp;IB37,""),"")
&amp;IFERROR(IF(AND((IB$33-IB38-150-Sheep!$R$353                                           )&gt;(IB$33-IC$33),(IB$33-IB38-150-Sheep!$R$353                                            )&lt;=0),"Alt2-"   &amp;IB37,""),"")</f>
        <v/>
      </c>
      <c r="IC39" s="274" t="str">
        <f xml:space="preserve">                    IF(AND((IC$33                                  -Sheep!$N$249                               )&gt;(IC$33-ID$33),(IC$33                                  -Sheep!$N$249                                )&lt;=0),"Born","")
&amp;                   IF(AND((IC$33-Sheep!$R$351-Sheep!$N$249                                )&gt;(IC$33-ID$33),(IC$33-Sheep!$R$351-Sheep!$N$249                                )&lt;=0),"WeanStd","")
&amp;                   IF(AND((IC$33-Sheep!$R$352-Sheep!$N$249                                )&gt;(IC$33-ID$33),(IC$33-Sheep!$R$352-Sheep!$N$249                                )&lt;=0),"WeanAlt1","")
&amp;                   IF(AND((IC$33-Sheep!$R$353-Sheep!$N$249                                )&gt;(IC$33-ID$33),(IC$33-Sheep!$R$353-Sheep!$N$249                                )&lt;=0),"WeanAlt2","")
&amp;IFERROR(IF(AND((IC$33-IC38                                                                                     )&gt;(IC$33-ID$33),(IC$33-IC38                                                                                     )&lt;=0),"Join-"    &amp;IC37,""),"")
&amp;IFERROR(IF(AND((IC$33-IC38-INDEX(Sheep!$V$358:$V$365,IC37,1))&gt;(IC$33-ID$33),(IC$33-IC38-INDEX(Sheep!$V$358:$V$365,IC37,1))&lt;=0),"Scan-"  &amp;IC37,""),"")
&amp;IFERROR(IF(AND((IC$33-IC38-150                                                                            )&gt;(IC$33-ID$33),(IC$33-IC38-150                                                                             )&lt;=0),"Birth-" &amp;IC37,""),"")
&amp;IFERROR(IF(AND((IC$33-IC38-150-Sheep!$R$351                                           )&gt;(IC$33-ID$33),(IC$33-IC38-150-Sheep!$R$351                                            )&lt;=0),"Wean-"&amp;IC37,""),"")
&amp;IFERROR(IF(AND((IC$33-IC38-150-Sheep!$R$352                                           )&gt;(IC$33-ID$33),(IC$33-IC38-150-Sheep!$R$352                                            )&lt;=0),"Alt1-"   &amp;IC37,""),"")
&amp;IFERROR(IF(AND((IC$33-IC38-150-Sheep!$R$353                                           )&gt;(IC$33-ID$33),(IC$33-IC38-150-Sheep!$R$353                                            )&lt;=0),"Alt2-"   &amp;IC37,""),"")</f>
        <v/>
      </c>
      <c r="ID39" s="274" t="str">
        <f xml:space="preserve">                    IF(AND((ID$33                                  -Sheep!$N$249                               )&gt;(ID$33-IE$33),(ID$33                                  -Sheep!$N$249                                )&lt;=0),"Born","")
&amp;                   IF(AND((ID$33-Sheep!$R$351-Sheep!$N$249                                )&gt;(ID$33-IE$33),(ID$33-Sheep!$R$351-Sheep!$N$249                                )&lt;=0),"WeanStd","")
&amp;                   IF(AND((ID$33-Sheep!$R$352-Sheep!$N$249                                )&gt;(ID$33-IE$33),(ID$33-Sheep!$R$352-Sheep!$N$249                                )&lt;=0),"WeanAlt1","")
&amp;                   IF(AND((ID$33-Sheep!$R$353-Sheep!$N$249                                )&gt;(ID$33-IE$33),(ID$33-Sheep!$R$353-Sheep!$N$249                                )&lt;=0),"WeanAlt2","")
&amp;IFERROR(IF(AND((ID$33-ID38                                                                                     )&gt;(ID$33-IE$33),(ID$33-ID38                                                                                     )&lt;=0),"Join-"    &amp;ID37,""),"")
&amp;IFERROR(IF(AND((ID$33-ID38-INDEX(Sheep!$V$358:$V$365,ID37,1))&gt;(ID$33-IE$33),(ID$33-ID38-INDEX(Sheep!$V$358:$V$365,ID37,1))&lt;=0),"Scan-"  &amp;ID37,""),"")
&amp;IFERROR(IF(AND((ID$33-ID38-150                                                                            )&gt;(ID$33-IE$33),(ID$33-ID38-150                                                                             )&lt;=0),"Birth-" &amp;ID37,""),"")
&amp;IFERROR(IF(AND((ID$33-ID38-150-Sheep!$R$351                                           )&gt;(ID$33-IE$33),(ID$33-ID38-150-Sheep!$R$351                                            )&lt;=0),"Wean-"&amp;ID37,""),"")
&amp;IFERROR(IF(AND((ID$33-ID38-150-Sheep!$R$352                                           )&gt;(ID$33-IE$33),(ID$33-ID38-150-Sheep!$R$352                                            )&lt;=0),"Alt1-"   &amp;ID37,""),"")
&amp;IFERROR(IF(AND((ID$33-ID38-150-Sheep!$R$353                                           )&gt;(ID$33-IE$33),(ID$33-ID38-150-Sheep!$R$353                                            )&lt;=0),"Alt2-"   &amp;ID37,""),"")</f>
        <v/>
      </c>
      <c r="IE39" s="274" t="str">
        <f xml:space="preserve">                    IF(AND((IE$33                                  -Sheep!$N$249                               )&gt;(IE$33-IF$33),(IE$33                                  -Sheep!$N$249                                )&lt;=0),"Born","")
&amp;                   IF(AND((IE$33-Sheep!$R$351-Sheep!$N$249                                )&gt;(IE$33-IF$33),(IE$33-Sheep!$R$351-Sheep!$N$249                                )&lt;=0),"WeanStd","")
&amp;                   IF(AND((IE$33-Sheep!$R$352-Sheep!$N$249                                )&gt;(IE$33-IF$33),(IE$33-Sheep!$R$352-Sheep!$N$249                                )&lt;=0),"WeanAlt1","")
&amp;                   IF(AND((IE$33-Sheep!$R$353-Sheep!$N$249                                )&gt;(IE$33-IF$33),(IE$33-Sheep!$R$353-Sheep!$N$249                                )&lt;=0),"WeanAlt2","")
&amp;IFERROR(IF(AND((IE$33-IE38                                                                                     )&gt;(IE$33-IF$33),(IE$33-IE38                                                                                     )&lt;=0),"Join-"    &amp;IE37,""),"")
&amp;IFERROR(IF(AND((IE$33-IE38-INDEX(Sheep!$V$358:$V$365,IE37,1))&gt;(IE$33-IF$33),(IE$33-IE38-INDEX(Sheep!$V$358:$V$365,IE37,1))&lt;=0),"Scan-"  &amp;IE37,""),"")
&amp;IFERROR(IF(AND((IE$33-IE38-150                                                                            )&gt;(IE$33-IF$33),(IE$33-IE38-150                                                                             )&lt;=0),"Birth-" &amp;IE37,""),"")
&amp;IFERROR(IF(AND((IE$33-IE38-150-Sheep!$R$351                                           )&gt;(IE$33-IF$33),(IE$33-IE38-150-Sheep!$R$351                                            )&lt;=0),"Wean-"&amp;IE37,""),"")
&amp;IFERROR(IF(AND((IE$33-IE38-150-Sheep!$R$352                                           )&gt;(IE$33-IF$33),(IE$33-IE38-150-Sheep!$R$352                                            )&lt;=0),"Alt1-"   &amp;IE37,""),"")
&amp;IFERROR(IF(AND((IE$33-IE38-150-Sheep!$R$353                                           )&gt;(IE$33-IF$33),(IE$33-IE38-150-Sheep!$R$353                                            )&lt;=0),"Alt2-"   &amp;IE37,""),"")</f>
        <v/>
      </c>
      <c r="IF39" s="274" t="str">
        <f xml:space="preserve">                    IF(AND((IF$33                                  -Sheep!$N$249                               )&gt;(IF$33-IG$33),(IF$33                                  -Sheep!$N$249                                )&lt;=0),"Born","")
&amp;                   IF(AND((IF$33-Sheep!$R$351-Sheep!$N$249                                )&gt;(IF$33-IG$33),(IF$33-Sheep!$R$351-Sheep!$N$249                                )&lt;=0),"WeanStd","")
&amp;                   IF(AND((IF$33-Sheep!$R$352-Sheep!$N$249                                )&gt;(IF$33-IG$33),(IF$33-Sheep!$R$352-Sheep!$N$249                                )&lt;=0),"WeanAlt1","")
&amp;                   IF(AND((IF$33-Sheep!$R$353-Sheep!$N$249                                )&gt;(IF$33-IG$33),(IF$33-Sheep!$R$353-Sheep!$N$249                                )&lt;=0),"WeanAlt2","")
&amp;IFERROR(IF(AND((IF$33-IF38                                                                                     )&gt;(IF$33-IG$33),(IF$33-IF38                                                                                     )&lt;=0),"Join-"    &amp;IF37,""),"")
&amp;IFERROR(IF(AND((IF$33-IF38-INDEX(Sheep!$V$358:$V$365,IF37,1))&gt;(IF$33-IG$33),(IF$33-IF38-INDEX(Sheep!$V$358:$V$365,IF37,1))&lt;=0),"Scan-"  &amp;IF37,""),"")
&amp;IFERROR(IF(AND((IF$33-IF38-150                                                                            )&gt;(IF$33-IG$33),(IF$33-IF38-150                                                                             )&lt;=0),"Birth-" &amp;IF37,""),"")
&amp;IFERROR(IF(AND((IF$33-IF38-150-Sheep!$R$351                                           )&gt;(IF$33-IG$33),(IF$33-IF38-150-Sheep!$R$351                                            )&lt;=0),"Wean-"&amp;IF37,""),"")
&amp;IFERROR(IF(AND((IF$33-IF38-150-Sheep!$R$352                                           )&gt;(IF$33-IG$33),(IF$33-IF38-150-Sheep!$R$352                                            )&lt;=0),"Alt1-"   &amp;IF37,""),"")
&amp;IFERROR(IF(AND((IF$33-IF38-150-Sheep!$R$353                                           )&gt;(IF$33-IG$33),(IF$33-IF38-150-Sheep!$R$353                                            )&lt;=0),"Alt2-"   &amp;IF37,""),"")</f>
        <v/>
      </c>
      <c r="IG39" s="274" t="str">
        <f xml:space="preserve">                    IF(AND((IG$33                                  -Sheep!$N$249                               )&gt;(IG$33-IH$33),(IG$33                                  -Sheep!$N$249                                )&lt;=0),"Born","")
&amp;                   IF(AND((IG$33-Sheep!$R$351-Sheep!$N$249                                )&gt;(IG$33-IH$33),(IG$33-Sheep!$R$351-Sheep!$N$249                                )&lt;=0),"WeanStd","")
&amp;                   IF(AND((IG$33-Sheep!$R$352-Sheep!$N$249                                )&gt;(IG$33-IH$33),(IG$33-Sheep!$R$352-Sheep!$N$249                                )&lt;=0),"WeanAlt1","")
&amp;                   IF(AND((IG$33-Sheep!$R$353-Sheep!$N$249                                )&gt;(IG$33-IH$33),(IG$33-Sheep!$R$353-Sheep!$N$249                                )&lt;=0),"WeanAlt2","")
&amp;IFERROR(IF(AND((IG$33-IG38                                                                                     )&gt;(IG$33-IH$33),(IG$33-IG38                                                                                     )&lt;=0),"Join-"    &amp;IG37,""),"")
&amp;IFERROR(IF(AND((IG$33-IG38-INDEX(Sheep!$V$358:$V$365,IG37,1))&gt;(IG$33-IH$33),(IG$33-IG38-INDEX(Sheep!$V$358:$V$365,IG37,1))&lt;=0),"Scan-"  &amp;IG37,""),"")
&amp;IFERROR(IF(AND((IG$33-IG38-150                                                                            )&gt;(IG$33-IH$33),(IG$33-IG38-150                                                                             )&lt;=0),"Birth-" &amp;IG37,""),"")
&amp;IFERROR(IF(AND((IG$33-IG38-150-Sheep!$R$351                                           )&gt;(IG$33-IH$33),(IG$33-IG38-150-Sheep!$R$351                                            )&lt;=0),"Wean-"&amp;IG37,""),"")
&amp;IFERROR(IF(AND((IG$33-IG38-150-Sheep!$R$352                                           )&gt;(IG$33-IH$33),(IG$33-IG38-150-Sheep!$R$352                                            )&lt;=0),"Alt1-"   &amp;IG37,""),"")
&amp;IFERROR(IF(AND((IG$33-IG38-150-Sheep!$R$353                                           )&gt;(IG$33-IH$33),(IG$33-IG38-150-Sheep!$R$353                                            )&lt;=0),"Alt2-"   &amp;IG37,""),"")</f>
        <v/>
      </c>
      <c r="IH39" s="274" t="str">
        <f xml:space="preserve">                    IF(AND((IH$33                                  -Sheep!$N$249                               )&gt;(IH$33-II$33),(IH$33                                  -Sheep!$N$249                                )&lt;=0),"Born","")
&amp;                   IF(AND((IH$33-Sheep!$R$351-Sheep!$N$249                                )&gt;(IH$33-II$33),(IH$33-Sheep!$R$351-Sheep!$N$249                                )&lt;=0),"WeanStd","")
&amp;                   IF(AND((IH$33-Sheep!$R$352-Sheep!$N$249                                )&gt;(IH$33-II$33),(IH$33-Sheep!$R$352-Sheep!$N$249                                )&lt;=0),"WeanAlt1","")
&amp;                   IF(AND((IH$33-Sheep!$R$353-Sheep!$N$249                                )&gt;(IH$33-II$33),(IH$33-Sheep!$R$353-Sheep!$N$249                                )&lt;=0),"WeanAlt2","")
&amp;IFERROR(IF(AND((IH$33-IH38                                                                                     )&gt;(IH$33-II$33),(IH$33-IH38                                                                                     )&lt;=0),"Join-"    &amp;IH37,""),"")
&amp;IFERROR(IF(AND((IH$33-IH38-INDEX(Sheep!$V$358:$V$365,IH37,1))&gt;(IH$33-II$33),(IH$33-IH38-INDEX(Sheep!$V$358:$V$365,IH37,1))&lt;=0),"Scan-"  &amp;IH37,""),"")
&amp;IFERROR(IF(AND((IH$33-IH38-150                                                                            )&gt;(IH$33-II$33),(IH$33-IH38-150                                                                             )&lt;=0),"Birth-" &amp;IH37,""),"")
&amp;IFERROR(IF(AND((IH$33-IH38-150-Sheep!$R$351                                           )&gt;(IH$33-II$33),(IH$33-IH38-150-Sheep!$R$351                                            )&lt;=0),"Wean-"&amp;IH37,""),"")
&amp;IFERROR(IF(AND((IH$33-IH38-150-Sheep!$R$352                                           )&gt;(IH$33-II$33),(IH$33-IH38-150-Sheep!$R$352                                            )&lt;=0),"Alt1-"   &amp;IH37,""),"")
&amp;IFERROR(IF(AND((IH$33-IH38-150-Sheep!$R$353                                           )&gt;(IH$33-II$33),(IH$33-IH38-150-Sheep!$R$353                                            )&lt;=0),"Alt2-"   &amp;IH37,""),"")</f>
        <v/>
      </c>
      <c r="II39" s="274" t="str">
        <f xml:space="preserve">                    IF(AND((II$33                                  -Sheep!$N$249                               )&gt;(II$33-IJ$33),(II$33                                  -Sheep!$N$249                                )&lt;=0),"Born","")
&amp;                   IF(AND((II$33-Sheep!$R$351-Sheep!$N$249                                )&gt;(II$33-IJ$33),(II$33-Sheep!$R$351-Sheep!$N$249                                )&lt;=0),"WeanStd","")
&amp;                   IF(AND((II$33-Sheep!$R$352-Sheep!$N$249                                )&gt;(II$33-IJ$33),(II$33-Sheep!$R$352-Sheep!$N$249                                )&lt;=0),"WeanAlt1","")
&amp;                   IF(AND((II$33-Sheep!$R$353-Sheep!$N$249                                )&gt;(II$33-IJ$33),(II$33-Sheep!$R$353-Sheep!$N$249                                )&lt;=0),"WeanAlt2","")
&amp;IFERROR(IF(AND((II$33-II38                                                                                     )&gt;(II$33-IJ$33),(II$33-II38                                                                                     )&lt;=0),"Join-"    &amp;II37,""),"")
&amp;IFERROR(IF(AND((II$33-II38-INDEX(Sheep!$V$358:$V$365,II37,1))&gt;(II$33-IJ$33),(II$33-II38-INDEX(Sheep!$V$358:$V$365,II37,1))&lt;=0),"Scan-"  &amp;II37,""),"")
&amp;IFERROR(IF(AND((II$33-II38-150                                                                            )&gt;(II$33-IJ$33),(II$33-II38-150                                                                             )&lt;=0),"Birth-" &amp;II37,""),"")
&amp;IFERROR(IF(AND((II$33-II38-150-Sheep!$R$351                                           )&gt;(II$33-IJ$33),(II$33-II38-150-Sheep!$R$351                                            )&lt;=0),"Wean-"&amp;II37,""),"")
&amp;IFERROR(IF(AND((II$33-II38-150-Sheep!$R$352                                           )&gt;(II$33-IJ$33),(II$33-II38-150-Sheep!$R$352                                            )&lt;=0),"Alt1-"   &amp;II37,""),"")
&amp;IFERROR(IF(AND((II$33-II38-150-Sheep!$R$353                                           )&gt;(II$33-IJ$33),(II$33-II38-150-Sheep!$R$353                                            )&lt;=0),"Alt2-"   &amp;II37,""),"")</f>
        <v/>
      </c>
      <c r="IJ39" s="274" t="str">
        <f xml:space="preserve">                    IF(AND((IJ$33                                  -Sheep!$N$249                               )&gt;(IJ$33-IK$33),(IJ$33                                  -Sheep!$N$249                                )&lt;=0),"Born","")
&amp;                   IF(AND((IJ$33-Sheep!$R$351-Sheep!$N$249                                )&gt;(IJ$33-IK$33),(IJ$33-Sheep!$R$351-Sheep!$N$249                                )&lt;=0),"WeanStd","")
&amp;                   IF(AND((IJ$33-Sheep!$R$352-Sheep!$N$249                                )&gt;(IJ$33-IK$33),(IJ$33-Sheep!$R$352-Sheep!$N$249                                )&lt;=0),"WeanAlt1","")
&amp;                   IF(AND((IJ$33-Sheep!$R$353-Sheep!$N$249                                )&gt;(IJ$33-IK$33),(IJ$33-Sheep!$R$353-Sheep!$N$249                                )&lt;=0),"WeanAlt2","")
&amp;IFERROR(IF(AND((IJ$33-IJ38                                                                                     )&gt;(IJ$33-IK$33),(IJ$33-IJ38                                                                                     )&lt;=0),"Join-"    &amp;IJ37,""),"")
&amp;IFERROR(IF(AND((IJ$33-IJ38-INDEX(Sheep!$V$358:$V$365,IJ37,1))&gt;(IJ$33-IK$33),(IJ$33-IJ38-INDEX(Sheep!$V$358:$V$365,IJ37,1))&lt;=0),"Scan-"  &amp;IJ37,""),"")
&amp;IFERROR(IF(AND((IJ$33-IJ38-150                                                                            )&gt;(IJ$33-IK$33),(IJ$33-IJ38-150                                                                             )&lt;=0),"Birth-" &amp;IJ37,""),"")
&amp;IFERROR(IF(AND((IJ$33-IJ38-150-Sheep!$R$351                                           )&gt;(IJ$33-IK$33),(IJ$33-IJ38-150-Sheep!$R$351                                            )&lt;=0),"Wean-"&amp;IJ37,""),"")
&amp;IFERROR(IF(AND((IJ$33-IJ38-150-Sheep!$R$352                                           )&gt;(IJ$33-IK$33),(IJ$33-IJ38-150-Sheep!$R$352                                            )&lt;=0),"Alt1-"   &amp;IJ37,""),"")
&amp;IFERROR(IF(AND((IJ$33-IJ38-150-Sheep!$R$353                                           )&gt;(IJ$33-IK$33),(IJ$33-IJ38-150-Sheep!$R$353                                            )&lt;=0),"Alt2-"   &amp;IJ37,""),"")</f>
        <v>Birth-4</v>
      </c>
      <c r="IK39" s="274" t="str">
        <f xml:space="preserve">                    IF(AND((IK$33                                  -Sheep!$N$249                               )&gt;(IK$33-IL$33),(IK$33                                  -Sheep!$N$249                                )&lt;=0),"Born","")
&amp;                   IF(AND((IK$33-Sheep!$R$351-Sheep!$N$249                                )&gt;(IK$33-IL$33),(IK$33-Sheep!$R$351-Sheep!$N$249                                )&lt;=0),"WeanStd","")
&amp;                   IF(AND((IK$33-Sheep!$R$352-Sheep!$N$249                                )&gt;(IK$33-IL$33),(IK$33-Sheep!$R$352-Sheep!$N$249                                )&lt;=0),"WeanAlt1","")
&amp;                   IF(AND((IK$33-Sheep!$R$353-Sheep!$N$249                                )&gt;(IK$33-IL$33),(IK$33-Sheep!$R$353-Sheep!$N$249                                )&lt;=0),"WeanAlt2","")
&amp;IFERROR(IF(AND((IK$33-IK38                                                                                     )&gt;(IK$33-IL$33),(IK$33-IK38                                                                                     )&lt;=0),"Join-"    &amp;IK37,""),"")
&amp;IFERROR(IF(AND((IK$33-IK38-INDEX(Sheep!$V$358:$V$365,IK37,1))&gt;(IK$33-IL$33),(IK$33-IK38-INDEX(Sheep!$V$358:$V$365,IK37,1))&lt;=0),"Scan-"  &amp;IK37,""),"")
&amp;IFERROR(IF(AND((IK$33-IK38-150                                                                            )&gt;(IK$33-IL$33),(IK$33-IK38-150                                                                             )&lt;=0),"Birth-" &amp;IK37,""),"")
&amp;IFERROR(IF(AND((IK$33-IK38-150-Sheep!$R$351                                           )&gt;(IK$33-IL$33),(IK$33-IK38-150-Sheep!$R$351                                            )&lt;=0),"Wean-"&amp;IK37,""),"")
&amp;IFERROR(IF(AND((IK$33-IK38-150-Sheep!$R$352                                           )&gt;(IK$33-IL$33),(IK$33-IK38-150-Sheep!$R$352                                            )&lt;=0),"Alt1-"   &amp;IK37,""),"")
&amp;IFERROR(IF(AND((IK$33-IK38-150-Sheep!$R$353                                           )&gt;(IK$33-IL$33),(IK$33-IK38-150-Sheep!$R$353                                            )&lt;=0),"Alt2-"   &amp;IK37,""),"")</f>
        <v/>
      </c>
      <c r="IL39" s="274" t="str">
        <f xml:space="preserve">                    IF(AND((IL$33                                  -Sheep!$N$249                               )&gt;(IL$33-IM$33),(IL$33                                  -Sheep!$N$249                                )&lt;=0),"Born","")
&amp;                   IF(AND((IL$33-Sheep!$R$351-Sheep!$N$249                                )&gt;(IL$33-IM$33),(IL$33-Sheep!$R$351-Sheep!$N$249                                )&lt;=0),"WeanStd","")
&amp;                   IF(AND((IL$33-Sheep!$R$352-Sheep!$N$249                                )&gt;(IL$33-IM$33),(IL$33-Sheep!$R$352-Sheep!$N$249                                )&lt;=0),"WeanAlt1","")
&amp;                   IF(AND((IL$33-Sheep!$R$353-Sheep!$N$249                                )&gt;(IL$33-IM$33),(IL$33-Sheep!$R$353-Sheep!$N$249                                )&lt;=0),"WeanAlt2","")
&amp;IFERROR(IF(AND((IL$33-IL38                                                                                     )&gt;(IL$33-IM$33),(IL$33-IL38                                                                                     )&lt;=0),"Join-"    &amp;IL37,""),"")
&amp;IFERROR(IF(AND((IL$33-IL38-INDEX(Sheep!$V$358:$V$365,IL37,1))&gt;(IL$33-IM$33),(IL$33-IL38-INDEX(Sheep!$V$358:$V$365,IL37,1))&lt;=0),"Scan-"  &amp;IL37,""),"")
&amp;IFERROR(IF(AND((IL$33-IL38-150                                                                            )&gt;(IL$33-IM$33),(IL$33-IL38-150                                                                             )&lt;=0),"Birth-" &amp;IL37,""),"")
&amp;IFERROR(IF(AND((IL$33-IL38-150-Sheep!$R$351                                           )&gt;(IL$33-IM$33),(IL$33-IL38-150-Sheep!$R$351                                            )&lt;=0),"Wean-"&amp;IL37,""),"")
&amp;IFERROR(IF(AND((IL$33-IL38-150-Sheep!$R$352                                           )&gt;(IL$33-IM$33),(IL$33-IL38-150-Sheep!$R$352                                            )&lt;=0),"Alt1-"   &amp;IL37,""),"")
&amp;IFERROR(IF(AND((IL$33-IL38-150-Sheep!$R$353                                           )&gt;(IL$33-IM$33),(IL$33-IL38-150-Sheep!$R$353                                            )&lt;=0),"Alt2-"   &amp;IL37,""),"")</f>
        <v/>
      </c>
      <c r="IM39" s="274" t="str">
        <f xml:space="preserve">                    IF(AND((IM$33                                  -Sheep!$N$249                               )&gt;(IM$33-IN$33),(IM$33                                  -Sheep!$N$249                                )&lt;=0),"Born","")
&amp;                   IF(AND((IM$33-Sheep!$R$351-Sheep!$N$249                                )&gt;(IM$33-IN$33),(IM$33-Sheep!$R$351-Sheep!$N$249                                )&lt;=0),"WeanStd","")
&amp;                   IF(AND((IM$33-Sheep!$R$352-Sheep!$N$249                                )&gt;(IM$33-IN$33),(IM$33-Sheep!$R$352-Sheep!$N$249                                )&lt;=0),"WeanAlt1","")
&amp;                   IF(AND((IM$33-Sheep!$R$353-Sheep!$N$249                                )&gt;(IM$33-IN$33),(IM$33-Sheep!$R$353-Sheep!$N$249                                )&lt;=0),"WeanAlt2","")
&amp;IFERROR(IF(AND((IM$33-IM38                                                                                     )&gt;(IM$33-IN$33),(IM$33-IM38                                                                                     )&lt;=0),"Join-"    &amp;IM37,""),"")
&amp;IFERROR(IF(AND((IM$33-IM38-INDEX(Sheep!$V$358:$V$365,IM37,1))&gt;(IM$33-IN$33),(IM$33-IM38-INDEX(Sheep!$V$358:$V$365,IM37,1))&lt;=0),"Scan-"  &amp;IM37,""),"")
&amp;IFERROR(IF(AND((IM$33-IM38-150                                                                            )&gt;(IM$33-IN$33),(IM$33-IM38-150                                                                             )&lt;=0),"Birth-" &amp;IM37,""),"")
&amp;IFERROR(IF(AND((IM$33-IM38-150-Sheep!$R$351                                           )&gt;(IM$33-IN$33),(IM$33-IM38-150-Sheep!$R$351                                            )&lt;=0),"Wean-"&amp;IM37,""),"")
&amp;IFERROR(IF(AND((IM$33-IM38-150-Sheep!$R$352                                           )&gt;(IM$33-IN$33),(IM$33-IM38-150-Sheep!$R$352                                            )&lt;=0),"Alt1-"   &amp;IM37,""),"")
&amp;IFERROR(IF(AND((IM$33-IM38-150-Sheep!$R$353                                           )&gt;(IM$33-IN$33),(IM$33-IM38-150-Sheep!$R$353                                            )&lt;=0),"Alt2-"   &amp;IM37,""),"")</f>
        <v/>
      </c>
      <c r="IN39" s="274" t="str">
        <f xml:space="preserve">                    IF(AND((IN$33                                  -Sheep!$N$249                               )&gt;(IN$33-IO$33),(IN$33                                  -Sheep!$N$249                                )&lt;=0),"Born","")
&amp;                   IF(AND((IN$33-Sheep!$R$351-Sheep!$N$249                                )&gt;(IN$33-IO$33),(IN$33-Sheep!$R$351-Sheep!$N$249                                )&lt;=0),"WeanStd","")
&amp;                   IF(AND((IN$33-Sheep!$R$352-Sheep!$N$249                                )&gt;(IN$33-IO$33),(IN$33-Sheep!$R$352-Sheep!$N$249                                )&lt;=0),"WeanAlt1","")
&amp;                   IF(AND((IN$33-Sheep!$R$353-Sheep!$N$249                                )&gt;(IN$33-IO$33),(IN$33-Sheep!$R$353-Sheep!$N$249                                )&lt;=0),"WeanAlt2","")
&amp;IFERROR(IF(AND((IN$33-IN38                                                                                     )&gt;(IN$33-IO$33),(IN$33-IN38                                                                                     )&lt;=0),"Join-"    &amp;IN37,""),"")
&amp;IFERROR(IF(AND((IN$33-IN38-INDEX(Sheep!$V$358:$V$365,IN37,1))&gt;(IN$33-IO$33),(IN$33-IN38-INDEX(Sheep!$V$358:$V$365,IN37,1))&lt;=0),"Scan-"  &amp;IN37,""),"")
&amp;IFERROR(IF(AND((IN$33-IN38-150                                                                            )&gt;(IN$33-IO$33),(IN$33-IN38-150                                                                             )&lt;=0),"Birth-" &amp;IN37,""),"")
&amp;IFERROR(IF(AND((IN$33-IN38-150-Sheep!$R$351                                           )&gt;(IN$33-IO$33),(IN$33-IN38-150-Sheep!$R$351                                            )&lt;=0),"Wean-"&amp;IN37,""),"")
&amp;IFERROR(IF(AND((IN$33-IN38-150-Sheep!$R$352                                           )&gt;(IN$33-IO$33),(IN$33-IN38-150-Sheep!$R$352                                            )&lt;=0),"Alt1-"   &amp;IN37,""),"")
&amp;IFERROR(IF(AND((IN$33-IN38-150-Sheep!$R$353                                           )&gt;(IN$33-IO$33),(IN$33-IN38-150-Sheep!$R$353                                            )&lt;=0),"Alt2-"   &amp;IN37,""),"")</f>
        <v/>
      </c>
      <c r="IO39" s="274" t="str">
        <f xml:space="preserve">                    IF(AND((IO$33                                  -Sheep!$N$249                               )&gt;(IO$33-IP$33),(IO$33                                  -Sheep!$N$249                                )&lt;=0),"Born","")
&amp;                   IF(AND((IO$33-Sheep!$R$351-Sheep!$N$249                                )&gt;(IO$33-IP$33),(IO$33-Sheep!$R$351-Sheep!$N$249                                )&lt;=0),"WeanStd","")
&amp;                   IF(AND((IO$33-Sheep!$R$352-Sheep!$N$249                                )&gt;(IO$33-IP$33),(IO$33-Sheep!$R$352-Sheep!$N$249                                )&lt;=0),"WeanAlt1","")
&amp;                   IF(AND((IO$33-Sheep!$R$353-Sheep!$N$249                                )&gt;(IO$33-IP$33),(IO$33-Sheep!$R$353-Sheep!$N$249                                )&lt;=0),"WeanAlt2","")
&amp;IFERROR(IF(AND((IO$33-IO38                                                                                     )&gt;(IO$33-IP$33),(IO$33-IO38                                                                                     )&lt;=0),"Join-"    &amp;IO37,""),"")
&amp;IFERROR(IF(AND((IO$33-IO38-INDEX(Sheep!$V$358:$V$365,IO37,1))&gt;(IO$33-IP$33),(IO$33-IO38-INDEX(Sheep!$V$358:$V$365,IO37,1))&lt;=0),"Scan-"  &amp;IO37,""),"")
&amp;IFERROR(IF(AND((IO$33-IO38-150                                                                            )&gt;(IO$33-IP$33),(IO$33-IO38-150                                                                             )&lt;=0),"Birth-" &amp;IO37,""),"")
&amp;IFERROR(IF(AND((IO$33-IO38-150-Sheep!$R$351                                           )&gt;(IO$33-IP$33),(IO$33-IO38-150-Sheep!$R$351                                            )&lt;=0),"Wean-"&amp;IO37,""),"")
&amp;IFERROR(IF(AND((IO$33-IO38-150-Sheep!$R$352                                           )&gt;(IO$33-IP$33),(IO$33-IO38-150-Sheep!$R$352                                            )&lt;=0),"Alt1-"   &amp;IO37,""),"")
&amp;IFERROR(IF(AND((IO$33-IO38-150-Sheep!$R$353                                           )&gt;(IO$33-IP$33),(IO$33-IO38-150-Sheep!$R$353                                            )&lt;=0),"Alt2-"   &amp;IO37,""),"")</f>
        <v/>
      </c>
      <c r="IP39" s="274" t="str">
        <f xml:space="preserve">                    IF(AND((IP$33                                  -Sheep!$N$249                               )&gt;(IP$33-IQ$33),(IP$33                                  -Sheep!$N$249                                )&lt;=0),"Born","")
&amp;                   IF(AND((IP$33-Sheep!$R$351-Sheep!$N$249                                )&gt;(IP$33-IQ$33),(IP$33-Sheep!$R$351-Sheep!$N$249                                )&lt;=0),"WeanStd","")
&amp;                   IF(AND((IP$33-Sheep!$R$352-Sheep!$N$249                                )&gt;(IP$33-IQ$33),(IP$33-Sheep!$R$352-Sheep!$N$249                                )&lt;=0),"WeanAlt1","")
&amp;                   IF(AND((IP$33-Sheep!$R$353-Sheep!$N$249                                )&gt;(IP$33-IQ$33),(IP$33-Sheep!$R$353-Sheep!$N$249                                )&lt;=0),"WeanAlt2","")
&amp;IFERROR(IF(AND((IP$33-IP38                                                                                     )&gt;(IP$33-IQ$33),(IP$33-IP38                                                                                     )&lt;=0),"Join-"    &amp;IP37,""),"")
&amp;IFERROR(IF(AND((IP$33-IP38-INDEX(Sheep!$V$358:$V$365,IP37,1))&gt;(IP$33-IQ$33),(IP$33-IP38-INDEX(Sheep!$V$358:$V$365,IP37,1))&lt;=0),"Scan-"  &amp;IP37,""),"")
&amp;IFERROR(IF(AND((IP$33-IP38-150                                                                            )&gt;(IP$33-IQ$33),(IP$33-IP38-150                                                                             )&lt;=0),"Birth-" &amp;IP37,""),"")
&amp;IFERROR(IF(AND((IP$33-IP38-150-Sheep!$R$351                                           )&gt;(IP$33-IQ$33),(IP$33-IP38-150-Sheep!$R$351                                            )&lt;=0),"Wean-"&amp;IP37,""),"")
&amp;IFERROR(IF(AND((IP$33-IP38-150-Sheep!$R$352                                           )&gt;(IP$33-IQ$33),(IP$33-IP38-150-Sheep!$R$352                                            )&lt;=0),"Alt1-"   &amp;IP37,""),"")
&amp;IFERROR(IF(AND((IP$33-IP38-150-Sheep!$R$353                                           )&gt;(IP$33-IQ$33),(IP$33-IP38-150-Sheep!$R$353                                            )&lt;=0),"Alt2-"   &amp;IP37,""),"")</f>
        <v/>
      </c>
      <c r="IQ39" s="274" t="str">
        <f xml:space="preserve">                    IF(AND((IQ$33                                  -Sheep!$N$249                               )&gt;(IQ$33-IR$33),(IQ$33                                  -Sheep!$N$249                                )&lt;=0),"Born","")
&amp;                   IF(AND((IQ$33-Sheep!$R$351-Sheep!$N$249                                )&gt;(IQ$33-IR$33),(IQ$33-Sheep!$R$351-Sheep!$N$249                                )&lt;=0),"WeanStd","")
&amp;                   IF(AND((IQ$33-Sheep!$R$352-Sheep!$N$249                                )&gt;(IQ$33-IR$33),(IQ$33-Sheep!$R$352-Sheep!$N$249                                )&lt;=0),"WeanAlt1","")
&amp;                   IF(AND((IQ$33-Sheep!$R$353-Sheep!$N$249                                )&gt;(IQ$33-IR$33),(IQ$33-Sheep!$R$353-Sheep!$N$249                                )&lt;=0),"WeanAlt2","")
&amp;IFERROR(IF(AND((IQ$33-IQ38                                                                                     )&gt;(IQ$33-IR$33),(IQ$33-IQ38                                                                                     )&lt;=0),"Join-"    &amp;IQ37,""),"")
&amp;IFERROR(IF(AND((IQ$33-IQ38-INDEX(Sheep!$V$358:$V$365,IQ37,1))&gt;(IQ$33-IR$33),(IQ$33-IQ38-INDEX(Sheep!$V$358:$V$365,IQ37,1))&lt;=0),"Scan-"  &amp;IQ37,""),"")
&amp;IFERROR(IF(AND((IQ$33-IQ38-150                                                                            )&gt;(IQ$33-IR$33),(IQ$33-IQ38-150                                                                             )&lt;=0),"Birth-" &amp;IQ37,""),"")
&amp;IFERROR(IF(AND((IQ$33-IQ38-150-Sheep!$R$351                                           )&gt;(IQ$33-IR$33),(IQ$33-IQ38-150-Sheep!$R$351                                            )&lt;=0),"Wean-"&amp;IQ37,""),"")
&amp;IFERROR(IF(AND((IQ$33-IQ38-150-Sheep!$R$352                                           )&gt;(IQ$33-IR$33),(IQ$33-IQ38-150-Sheep!$R$352                                            )&lt;=0),"Alt1-"   &amp;IQ37,""),"")
&amp;IFERROR(IF(AND((IQ$33-IQ38-150-Sheep!$R$353                                           )&gt;(IQ$33-IR$33),(IQ$33-IQ38-150-Sheep!$R$353                                            )&lt;=0),"Alt2-"   &amp;IQ37,""),"")</f>
        <v/>
      </c>
      <c r="IR39" s="274" t="str">
        <f xml:space="preserve">                    IF(AND((IR$33                                  -Sheep!$N$249                               )&gt;(IR$33-IS$33),(IR$33                                  -Sheep!$N$249                                )&lt;=0),"Born","")
&amp;                   IF(AND((IR$33-Sheep!$R$351-Sheep!$N$249                                )&gt;(IR$33-IS$33),(IR$33-Sheep!$R$351-Sheep!$N$249                                )&lt;=0),"WeanStd","")
&amp;                   IF(AND((IR$33-Sheep!$R$352-Sheep!$N$249                                )&gt;(IR$33-IS$33),(IR$33-Sheep!$R$352-Sheep!$N$249                                )&lt;=0),"WeanAlt1","")
&amp;                   IF(AND((IR$33-Sheep!$R$353-Sheep!$N$249                                )&gt;(IR$33-IS$33),(IR$33-Sheep!$R$353-Sheep!$N$249                                )&lt;=0),"WeanAlt2","")
&amp;IFERROR(IF(AND((IR$33-IR38                                                                                     )&gt;(IR$33-IS$33),(IR$33-IR38                                                                                     )&lt;=0),"Join-"    &amp;IR37,""),"")
&amp;IFERROR(IF(AND((IR$33-IR38-INDEX(Sheep!$V$358:$V$365,IR37,1))&gt;(IR$33-IS$33),(IR$33-IR38-INDEX(Sheep!$V$358:$V$365,IR37,1))&lt;=0),"Scan-"  &amp;IR37,""),"")
&amp;IFERROR(IF(AND((IR$33-IR38-150                                                                            )&gt;(IR$33-IS$33),(IR$33-IR38-150                                                                             )&lt;=0),"Birth-" &amp;IR37,""),"")
&amp;IFERROR(IF(AND((IR$33-IR38-150-Sheep!$R$351                                           )&gt;(IR$33-IS$33),(IR$33-IR38-150-Sheep!$R$351                                            )&lt;=0),"Wean-"&amp;IR37,""),"")
&amp;IFERROR(IF(AND((IR$33-IR38-150-Sheep!$R$352                                           )&gt;(IR$33-IS$33),(IR$33-IR38-150-Sheep!$R$352                                            )&lt;=0),"Alt1-"   &amp;IR37,""),"")
&amp;IFERROR(IF(AND((IR$33-IR38-150-Sheep!$R$353                                           )&gt;(IR$33-IS$33),(IR$33-IR38-150-Sheep!$R$353                                            )&lt;=0),"Alt2-"   &amp;IR37,""),"")</f>
        <v/>
      </c>
      <c r="IS39" s="274" t="str">
        <f xml:space="preserve">                    IF(AND((IS$33                                  -Sheep!$N$249                               )&gt;(IS$33-IT$33),(IS$33                                  -Sheep!$N$249                                )&lt;=0),"Born","")
&amp;                   IF(AND((IS$33-Sheep!$R$351-Sheep!$N$249                                )&gt;(IS$33-IT$33),(IS$33-Sheep!$R$351-Sheep!$N$249                                )&lt;=0),"WeanStd","")
&amp;                   IF(AND((IS$33-Sheep!$R$352-Sheep!$N$249                                )&gt;(IS$33-IT$33),(IS$33-Sheep!$R$352-Sheep!$N$249                                )&lt;=0),"WeanAlt1","")
&amp;                   IF(AND((IS$33-Sheep!$R$353-Sheep!$N$249                                )&gt;(IS$33-IT$33),(IS$33-Sheep!$R$353-Sheep!$N$249                                )&lt;=0),"WeanAlt2","")
&amp;IFERROR(IF(AND((IS$33-IS38                                                                                     )&gt;(IS$33-IT$33),(IS$33-IS38                                                                                     )&lt;=0),"Join-"    &amp;IS37,""),"")
&amp;IFERROR(IF(AND((IS$33-IS38-INDEX(Sheep!$V$358:$V$365,IS37,1))&gt;(IS$33-IT$33),(IS$33-IS38-INDEX(Sheep!$V$358:$V$365,IS37,1))&lt;=0),"Scan-"  &amp;IS37,""),"")
&amp;IFERROR(IF(AND((IS$33-IS38-150                                                                            )&gt;(IS$33-IT$33),(IS$33-IS38-150                                                                             )&lt;=0),"Birth-" &amp;IS37,""),"")
&amp;IFERROR(IF(AND((IS$33-IS38-150-Sheep!$R$351                                           )&gt;(IS$33-IT$33),(IS$33-IS38-150-Sheep!$R$351                                            )&lt;=0),"Wean-"&amp;IS37,""),"")
&amp;IFERROR(IF(AND((IS$33-IS38-150-Sheep!$R$352                                           )&gt;(IS$33-IT$33),(IS$33-IS38-150-Sheep!$R$352                                            )&lt;=0),"Alt1-"   &amp;IS37,""),"")
&amp;IFERROR(IF(AND((IS$33-IS38-150-Sheep!$R$353                                           )&gt;(IS$33-IT$33),(IS$33-IS38-150-Sheep!$R$353                                            )&lt;=0),"Alt2-"   &amp;IS37,""),"")</f>
        <v/>
      </c>
      <c r="IT39" s="274" t="str">
        <f xml:space="preserve">                    IF(AND((IT$33                                  -Sheep!$N$249                               )&gt;(IT$33-IU$33),(IT$33                                  -Sheep!$N$249                                )&lt;=0),"Born","")
&amp;                   IF(AND((IT$33-Sheep!$R$351-Sheep!$N$249                                )&gt;(IT$33-IU$33),(IT$33-Sheep!$R$351-Sheep!$N$249                                )&lt;=0),"WeanStd","")
&amp;                   IF(AND((IT$33-Sheep!$R$352-Sheep!$N$249                                )&gt;(IT$33-IU$33),(IT$33-Sheep!$R$352-Sheep!$N$249                                )&lt;=0),"WeanAlt1","")
&amp;                   IF(AND((IT$33-Sheep!$R$353-Sheep!$N$249                                )&gt;(IT$33-IU$33),(IT$33-Sheep!$R$353-Sheep!$N$249                                )&lt;=0),"WeanAlt2","")
&amp;IFERROR(IF(AND((IT$33-IT38                                                                                     )&gt;(IT$33-IU$33),(IT$33-IT38                                                                                     )&lt;=0),"Join-"    &amp;IT37,""),"")
&amp;IFERROR(IF(AND((IT$33-IT38-INDEX(Sheep!$V$358:$V$365,IT37,1))&gt;(IT$33-IU$33),(IT$33-IT38-INDEX(Sheep!$V$358:$V$365,IT37,1))&lt;=0),"Scan-"  &amp;IT37,""),"")
&amp;IFERROR(IF(AND((IT$33-IT38-150                                                                            )&gt;(IT$33-IU$33),(IT$33-IT38-150                                                                             )&lt;=0),"Birth-" &amp;IT37,""),"")
&amp;IFERROR(IF(AND((IT$33-IT38-150-Sheep!$R$351                                           )&gt;(IT$33-IU$33),(IT$33-IT38-150-Sheep!$R$351                                            )&lt;=0),"Wean-"&amp;IT37,""),"")
&amp;IFERROR(IF(AND((IT$33-IT38-150-Sheep!$R$352                                           )&gt;(IT$33-IU$33),(IT$33-IT38-150-Sheep!$R$352                                            )&lt;=0),"Alt1-"   &amp;IT37,""),"")
&amp;IFERROR(IF(AND((IT$33-IT38-150-Sheep!$R$353                                           )&gt;(IT$33-IU$33),(IT$33-IT38-150-Sheep!$R$353                                            )&lt;=0),"Alt2-"   &amp;IT37,""),"")</f>
        <v/>
      </c>
      <c r="IU39" s="274" t="str">
        <f xml:space="preserve">                    IF(AND((IU$33                                  -Sheep!$N$249                               )&gt;(IU$33-IV$33),(IU$33                                  -Sheep!$N$249                                )&lt;=0),"Born","")
&amp;                   IF(AND((IU$33-Sheep!$R$351-Sheep!$N$249                                )&gt;(IU$33-IV$33),(IU$33-Sheep!$R$351-Sheep!$N$249                                )&lt;=0),"WeanStd","")
&amp;                   IF(AND((IU$33-Sheep!$R$352-Sheep!$N$249                                )&gt;(IU$33-IV$33),(IU$33-Sheep!$R$352-Sheep!$N$249                                )&lt;=0),"WeanAlt1","")
&amp;                   IF(AND((IU$33-Sheep!$R$353-Sheep!$N$249                                )&gt;(IU$33-IV$33),(IU$33-Sheep!$R$353-Sheep!$N$249                                )&lt;=0),"WeanAlt2","")
&amp;IFERROR(IF(AND((IU$33-IU38                                                                                     )&gt;(IU$33-IV$33),(IU$33-IU38                                                                                     )&lt;=0),"Join-"    &amp;IU37,""),"")
&amp;IFERROR(IF(AND((IU$33-IU38-INDEX(Sheep!$V$358:$V$365,IU37,1))&gt;(IU$33-IV$33),(IU$33-IU38-INDEX(Sheep!$V$358:$V$365,IU37,1))&lt;=0),"Scan-"  &amp;IU37,""),"")
&amp;IFERROR(IF(AND((IU$33-IU38-150                                                                            )&gt;(IU$33-IV$33),(IU$33-IU38-150                                                                             )&lt;=0),"Birth-" &amp;IU37,""),"")
&amp;IFERROR(IF(AND((IU$33-IU38-150-Sheep!$R$351                                           )&gt;(IU$33-IV$33),(IU$33-IU38-150-Sheep!$R$351                                            )&lt;=0),"Wean-"&amp;IU37,""),"")
&amp;IFERROR(IF(AND((IU$33-IU38-150-Sheep!$R$352                                           )&gt;(IU$33-IV$33),(IU$33-IU38-150-Sheep!$R$352                                            )&lt;=0),"Alt1-"   &amp;IU37,""),"")
&amp;IFERROR(IF(AND((IU$33-IU38-150-Sheep!$R$353                                           )&gt;(IU$33-IV$33),(IU$33-IU38-150-Sheep!$R$353                                            )&lt;=0),"Alt2-"   &amp;IU37,""),"")</f>
        <v/>
      </c>
      <c r="IV39" s="274" t="str">
        <f xml:space="preserve">                    IF(AND((IV$33                                  -Sheep!$N$249                               )&gt;(IV$33-IW$33),(IV$33                                  -Sheep!$N$249                                )&lt;=0),"Born","")
&amp;                   IF(AND((IV$33-Sheep!$R$351-Sheep!$N$249                                )&gt;(IV$33-IW$33),(IV$33-Sheep!$R$351-Sheep!$N$249                                )&lt;=0),"WeanStd","")
&amp;                   IF(AND((IV$33-Sheep!$R$352-Sheep!$N$249                                )&gt;(IV$33-IW$33),(IV$33-Sheep!$R$352-Sheep!$N$249                                )&lt;=0),"WeanAlt1","")
&amp;                   IF(AND((IV$33-Sheep!$R$353-Sheep!$N$249                                )&gt;(IV$33-IW$33),(IV$33-Sheep!$R$353-Sheep!$N$249                                )&lt;=0),"WeanAlt2","")
&amp;IFERROR(IF(AND((IV$33-IV38                                                                                     )&gt;(IV$33-IW$33),(IV$33-IV38                                                                                     )&lt;=0),"Join-"    &amp;IV37,""),"")
&amp;IFERROR(IF(AND((IV$33-IV38-INDEX(Sheep!$V$358:$V$365,IV37,1))&gt;(IV$33-IW$33),(IV$33-IV38-INDEX(Sheep!$V$358:$V$365,IV37,1))&lt;=0),"Scan-"  &amp;IV37,""),"")
&amp;IFERROR(IF(AND((IV$33-IV38-150                                                                            )&gt;(IV$33-IW$33),(IV$33-IV38-150                                                                             )&lt;=0),"Birth-" &amp;IV37,""),"")
&amp;IFERROR(IF(AND((IV$33-IV38-150-Sheep!$R$351                                           )&gt;(IV$33-IW$33),(IV$33-IV38-150-Sheep!$R$351                                            )&lt;=0),"Wean-"&amp;IV37,""),"")
&amp;IFERROR(IF(AND((IV$33-IV38-150-Sheep!$R$352                                           )&gt;(IV$33-IW$33),(IV$33-IV38-150-Sheep!$R$352                                            )&lt;=0),"Alt1-"   &amp;IV37,""),"")
&amp;IFERROR(IF(AND((IV$33-IV38-150-Sheep!$R$353                                           )&gt;(IV$33-IW$33),(IV$33-IV38-150-Sheep!$R$353                                            )&lt;=0),"Alt2-"   &amp;IV37,""),"")</f>
        <v/>
      </c>
      <c r="IW39" s="274" t="str">
        <f xml:space="preserve">                    IF(AND((IW$33                                  -Sheep!$N$249                               )&gt;(IW$33-IX$33),(IW$33                                  -Sheep!$N$249                                )&lt;=0),"Born","")
&amp;                   IF(AND((IW$33-Sheep!$R$351-Sheep!$N$249                                )&gt;(IW$33-IX$33),(IW$33-Sheep!$R$351-Sheep!$N$249                                )&lt;=0),"WeanStd","")
&amp;                   IF(AND((IW$33-Sheep!$R$352-Sheep!$N$249                                )&gt;(IW$33-IX$33),(IW$33-Sheep!$R$352-Sheep!$N$249                                )&lt;=0),"WeanAlt1","")
&amp;                   IF(AND((IW$33-Sheep!$R$353-Sheep!$N$249                                )&gt;(IW$33-IX$33),(IW$33-Sheep!$R$353-Sheep!$N$249                                )&lt;=0),"WeanAlt2","")
&amp;IFERROR(IF(AND((IW$33-IW38                                                                                     )&gt;(IW$33-IX$33),(IW$33-IW38                                                                                     )&lt;=0),"Join-"    &amp;IW37,""),"")
&amp;IFERROR(IF(AND((IW$33-IW38-INDEX(Sheep!$V$358:$V$365,IW37,1))&gt;(IW$33-IX$33),(IW$33-IW38-INDEX(Sheep!$V$358:$V$365,IW37,1))&lt;=0),"Scan-"  &amp;IW37,""),"")
&amp;IFERROR(IF(AND((IW$33-IW38-150                                                                            )&gt;(IW$33-IX$33),(IW$33-IW38-150                                                                             )&lt;=0),"Birth-" &amp;IW37,""),"")
&amp;IFERROR(IF(AND((IW$33-IW38-150-Sheep!$R$351                                           )&gt;(IW$33-IX$33),(IW$33-IW38-150-Sheep!$R$351                                            )&lt;=0),"Wean-"&amp;IW37,""),"")
&amp;IFERROR(IF(AND((IW$33-IW38-150-Sheep!$R$352                                           )&gt;(IW$33-IX$33),(IW$33-IW38-150-Sheep!$R$352                                            )&lt;=0),"Alt1-"   &amp;IW37,""),"")
&amp;IFERROR(IF(AND((IW$33-IW38-150-Sheep!$R$353                                           )&gt;(IW$33-IX$33),(IW$33-IW38-150-Sheep!$R$353                                            )&lt;=0),"Alt2-"   &amp;IW37,""),"")</f>
        <v>Wean-4</v>
      </c>
      <c r="IX39" s="274" t="str">
        <f xml:space="preserve">                    IF(AND((IX$33                                  -Sheep!$N$249                               )&gt;(IX$33-IY$33),(IX$33                                  -Sheep!$N$249                                )&lt;=0),"Born","")
&amp;                   IF(AND((IX$33-Sheep!$R$351-Sheep!$N$249                                )&gt;(IX$33-IY$33),(IX$33-Sheep!$R$351-Sheep!$N$249                                )&lt;=0),"WeanStd","")
&amp;                   IF(AND((IX$33-Sheep!$R$352-Sheep!$N$249                                )&gt;(IX$33-IY$33),(IX$33-Sheep!$R$352-Sheep!$N$249                                )&lt;=0),"WeanAlt1","")
&amp;                   IF(AND((IX$33-Sheep!$R$353-Sheep!$N$249                                )&gt;(IX$33-IY$33),(IX$33-Sheep!$R$353-Sheep!$N$249                                )&lt;=0),"WeanAlt2","")
&amp;IFERROR(IF(AND((IX$33-IX38                                                                                     )&gt;(IX$33-IY$33),(IX$33-IX38                                                                                     )&lt;=0),"Join-"    &amp;IX37,""),"")
&amp;IFERROR(IF(AND((IX$33-IX38-INDEX(Sheep!$V$358:$V$365,IX37,1))&gt;(IX$33-IY$33),(IX$33-IX38-INDEX(Sheep!$V$358:$V$365,IX37,1))&lt;=0),"Scan-"  &amp;IX37,""),"")
&amp;IFERROR(IF(AND((IX$33-IX38-150                                                                            )&gt;(IX$33-IY$33),(IX$33-IX38-150                                                                             )&lt;=0),"Birth-" &amp;IX37,""),"")
&amp;IFERROR(IF(AND((IX$33-IX38-150-Sheep!$R$351                                           )&gt;(IX$33-IY$33),(IX$33-IX38-150-Sheep!$R$351                                            )&lt;=0),"Wean-"&amp;IX37,""),"")
&amp;IFERROR(IF(AND((IX$33-IX38-150-Sheep!$R$352                                           )&gt;(IX$33-IY$33),(IX$33-IX38-150-Sheep!$R$352                                            )&lt;=0),"Alt1-"   &amp;IX37,""),"")
&amp;IFERROR(IF(AND((IX$33-IX38-150-Sheep!$R$353                                           )&gt;(IX$33-IY$33),(IX$33-IX38-150-Sheep!$R$353                                            )&lt;=0),"Alt2-"   &amp;IX37,""),"")</f>
        <v/>
      </c>
      <c r="IY39" s="274" t="str">
        <f xml:space="preserve">                    IF(AND((IY$33                                  -Sheep!$N$249                               )&gt;(IY$33-IZ$33),(IY$33                                  -Sheep!$N$249                                )&lt;=0),"Born","")
&amp;                   IF(AND((IY$33-Sheep!$R$351-Sheep!$N$249                                )&gt;(IY$33-IZ$33),(IY$33-Sheep!$R$351-Sheep!$N$249                                )&lt;=0),"WeanStd","")
&amp;                   IF(AND((IY$33-Sheep!$R$352-Sheep!$N$249                                )&gt;(IY$33-IZ$33),(IY$33-Sheep!$R$352-Sheep!$N$249                                )&lt;=0),"WeanAlt1","")
&amp;                   IF(AND((IY$33-Sheep!$R$353-Sheep!$N$249                                )&gt;(IY$33-IZ$33),(IY$33-Sheep!$R$353-Sheep!$N$249                                )&lt;=0),"WeanAlt2","")
&amp;IFERROR(IF(AND((IY$33-IY38                                                                                     )&gt;(IY$33-IZ$33),(IY$33-IY38                                                                                     )&lt;=0),"Join-"    &amp;IY37,""),"")
&amp;IFERROR(IF(AND((IY$33-IY38-INDEX(Sheep!$V$358:$V$365,IY37,1))&gt;(IY$33-IZ$33),(IY$33-IY38-INDEX(Sheep!$V$358:$V$365,IY37,1))&lt;=0),"Scan-"  &amp;IY37,""),"")
&amp;IFERROR(IF(AND((IY$33-IY38-150                                                                            )&gt;(IY$33-IZ$33),(IY$33-IY38-150                                                                             )&lt;=0),"Birth-" &amp;IY37,""),"")
&amp;IFERROR(IF(AND((IY$33-IY38-150-Sheep!$R$351                                           )&gt;(IY$33-IZ$33),(IY$33-IY38-150-Sheep!$R$351                                            )&lt;=0),"Wean-"&amp;IY37,""),"")
&amp;IFERROR(IF(AND((IY$33-IY38-150-Sheep!$R$352                                           )&gt;(IY$33-IZ$33),(IY$33-IY38-150-Sheep!$R$352                                            )&lt;=0),"Alt1-"   &amp;IY37,""),"")
&amp;IFERROR(IF(AND((IY$33-IY38-150-Sheep!$R$353                                           )&gt;(IY$33-IZ$33),(IY$33-IY38-150-Sheep!$R$353                                            )&lt;=0),"Alt2-"   &amp;IY37,""),"")</f>
        <v/>
      </c>
      <c r="IZ39" s="274" t="str">
        <f xml:space="preserve">                    IF(AND((IZ$33                                  -Sheep!$N$249                               )&gt;(IZ$33-JA$33),(IZ$33                                  -Sheep!$N$249                                )&lt;=0),"Born","")
&amp;                   IF(AND((IZ$33-Sheep!$R$351-Sheep!$N$249                                )&gt;(IZ$33-JA$33),(IZ$33-Sheep!$R$351-Sheep!$N$249                                )&lt;=0),"WeanStd","")
&amp;                   IF(AND((IZ$33-Sheep!$R$352-Sheep!$N$249                                )&gt;(IZ$33-JA$33),(IZ$33-Sheep!$R$352-Sheep!$N$249                                )&lt;=0),"WeanAlt1","")
&amp;                   IF(AND((IZ$33-Sheep!$R$353-Sheep!$N$249                                )&gt;(IZ$33-JA$33),(IZ$33-Sheep!$R$353-Sheep!$N$249                                )&lt;=0),"WeanAlt2","")
&amp;IFERROR(IF(AND((IZ$33-IZ38                                                                                     )&gt;(IZ$33-JA$33),(IZ$33-IZ38                                                                                     )&lt;=0),"Join-"    &amp;IZ37,""),"")
&amp;IFERROR(IF(AND((IZ$33-IZ38-INDEX(Sheep!$V$358:$V$365,IZ37,1))&gt;(IZ$33-JA$33),(IZ$33-IZ38-INDEX(Sheep!$V$358:$V$365,IZ37,1))&lt;=0),"Scan-"  &amp;IZ37,""),"")
&amp;IFERROR(IF(AND((IZ$33-IZ38-150                                                                            )&gt;(IZ$33-JA$33),(IZ$33-IZ38-150                                                                             )&lt;=0),"Birth-" &amp;IZ37,""),"")
&amp;IFERROR(IF(AND((IZ$33-IZ38-150-Sheep!$R$351                                           )&gt;(IZ$33-JA$33),(IZ$33-IZ38-150-Sheep!$R$351                                            )&lt;=0),"Wean-"&amp;IZ37,""),"")
&amp;IFERROR(IF(AND((IZ$33-IZ38-150-Sheep!$R$352                                           )&gt;(IZ$33-JA$33),(IZ$33-IZ38-150-Sheep!$R$352                                            )&lt;=0),"Alt1-"   &amp;IZ37,""),"")
&amp;IFERROR(IF(AND((IZ$33-IZ38-150-Sheep!$R$353                                           )&gt;(IZ$33-JA$33),(IZ$33-IZ38-150-Sheep!$R$353                                            )&lt;=0),"Alt2-"   &amp;IZ37,""),"")</f>
        <v/>
      </c>
      <c r="JA39" s="274" t="str">
        <f xml:space="preserve">                    IF(AND((JA$33                                  -Sheep!$N$249                               )&gt;(JA$33-JB$33),(JA$33                                  -Sheep!$N$249                                )&lt;=0),"Born","")
&amp;                   IF(AND((JA$33-Sheep!$R$351-Sheep!$N$249                                )&gt;(JA$33-JB$33),(JA$33-Sheep!$R$351-Sheep!$N$249                                )&lt;=0),"WeanStd","")
&amp;                   IF(AND((JA$33-Sheep!$R$352-Sheep!$N$249                                )&gt;(JA$33-JB$33),(JA$33-Sheep!$R$352-Sheep!$N$249                                )&lt;=0),"WeanAlt1","")
&amp;                   IF(AND((JA$33-Sheep!$R$353-Sheep!$N$249                                )&gt;(JA$33-JB$33),(JA$33-Sheep!$R$353-Sheep!$N$249                                )&lt;=0),"WeanAlt2","")
&amp;IFERROR(IF(AND((JA$33-JA38                                                                                     )&gt;(JA$33-JB$33),(JA$33-JA38                                                                                     )&lt;=0),"Join-"    &amp;JA37,""),"")
&amp;IFERROR(IF(AND((JA$33-JA38-INDEX(Sheep!$V$358:$V$365,JA37,1))&gt;(JA$33-JB$33),(JA$33-JA38-INDEX(Sheep!$V$358:$V$365,JA37,1))&lt;=0),"Scan-"  &amp;JA37,""),"")
&amp;IFERROR(IF(AND((JA$33-JA38-150                                                                            )&gt;(JA$33-JB$33),(JA$33-JA38-150                                                                             )&lt;=0),"Birth-" &amp;JA37,""),"")
&amp;IFERROR(IF(AND((JA$33-JA38-150-Sheep!$R$351                                           )&gt;(JA$33-JB$33),(JA$33-JA38-150-Sheep!$R$351                                            )&lt;=0),"Wean-"&amp;JA37,""),"")
&amp;IFERROR(IF(AND((JA$33-JA38-150-Sheep!$R$352                                           )&gt;(JA$33-JB$33),(JA$33-JA38-150-Sheep!$R$352                                            )&lt;=0),"Alt1-"   &amp;JA37,""),"")
&amp;IFERROR(IF(AND((JA$33-JA38-150-Sheep!$R$353                                           )&gt;(JA$33-JB$33),(JA$33-JA38-150-Sheep!$R$353                                            )&lt;=0),"Alt2-"   &amp;JA37,""),"")</f>
        <v/>
      </c>
      <c r="JB39" s="274" t="str">
        <f xml:space="preserve">                    IF(AND((JB$33                                  -Sheep!$N$249                               )&gt;(JB$33-JC$33),(JB$33                                  -Sheep!$N$249                                )&lt;=0),"Born","")
&amp;                   IF(AND((JB$33-Sheep!$R$351-Sheep!$N$249                                )&gt;(JB$33-JC$33),(JB$33-Sheep!$R$351-Sheep!$N$249                                )&lt;=0),"WeanStd","")
&amp;                   IF(AND((JB$33-Sheep!$R$352-Sheep!$N$249                                )&gt;(JB$33-JC$33),(JB$33-Sheep!$R$352-Sheep!$N$249                                )&lt;=0),"WeanAlt1","")
&amp;                   IF(AND((JB$33-Sheep!$R$353-Sheep!$N$249                                )&gt;(JB$33-JC$33),(JB$33-Sheep!$R$353-Sheep!$N$249                                )&lt;=0),"WeanAlt2","")
&amp;IFERROR(IF(AND((JB$33-JB38                                                                                     )&gt;(JB$33-JC$33),(JB$33-JB38                                                                                     )&lt;=0),"Join-"    &amp;JB37,""),"")
&amp;IFERROR(IF(AND((JB$33-JB38-INDEX(Sheep!$V$358:$V$365,JB37,1))&gt;(JB$33-JC$33),(JB$33-JB38-INDEX(Sheep!$V$358:$V$365,JB37,1))&lt;=0),"Scan-"  &amp;JB37,""),"")
&amp;IFERROR(IF(AND((JB$33-JB38-150                                                                            )&gt;(JB$33-JC$33),(JB$33-JB38-150                                                                             )&lt;=0),"Birth-" &amp;JB37,""),"")
&amp;IFERROR(IF(AND((JB$33-JB38-150-Sheep!$R$351                                           )&gt;(JB$33-JC$33),(JB$33-JB38-150-Sheep!$R$351                                            )&lt;=0),"Wean-"&amp;JB37,""),"")
&amp;IFERROR(IF(AND((JB$33-JB38-150-Sheep!$R$352                                           )&gt;(JB$33-JC$33),(JB$33-JB38-150-Sheep!$R$352                                            )&lt;=0),"Alt1-"   &amp;JB37,""),"")
&amp;IFERROR(IF(AND((JB$33-JB38-150-Sheep!$R$353                                           )&gt;(JB$33-JC$33),(JB$33-JB38-150-Sheep!$R$353                                            )&lt;=0),"Alt2-"   &amp;JB37,""),"")</f>
        <v>Alt1-4</v>
      </c>
      <c r="JC39" s="274" t="str">
        <f xml:space="preserve">                    IF(AND((JC$33                                  -Sheep!$N$249                               )&gt;(JC$33-JD$33),(JC$33                                  -Sheep!$N$249                                )&lt;=0),"Born","")
&amp;                   IF(AND((JC$33-Sheep!$R$351-Sheep!$N$249                                )&gt;(JC$33-JD$33),(JC$33-Sheep!$R$351-Sheep!$N$249                                )&lt;=0),"WeanStd","")
&amp;                   IF(AND((JC$33-Sheep!$R$352-Sheep!$N$249                                )&gt;(JC$33-JD$33),(JC$33-Sheep!$R$352-Sheep!$N$249                                )&lt;=0),"WeanAlt1","")
&amp;                   IF(AND((JC$33-Sheep!$R$353-Sheep!$N$249                                )&gt;(JC$33-JD$33),(JC$33-Sheep!$R$353-Sheep!$N$249                                )&lt;=0),"WeanAlt2","")
&amp;IFERROR(IF(AND((JC$33-JC38                                                                                     )&gt;(JC$33-JD$33),(JC$33-JC38                                                                                     )&lt;=0),"Join-"    &amp;JC37,""),"")
&amp;IFERROR(IF(AND((JC$33-JC38-INDEX(Sheep!$V$358:$V$365,JC37,1))&gt;(JC$33-JD$33),(JC$33-JC38-INDEX(Sheep!$V$358:$V$365,JC37,1))&lt;=0),"Scan-"  &amp;JC37,""),"")
&amp;IFERROR(IF(AND((JC$33-JC38-150                                                                            )&gt;(JC$33-JD$33),(JC$33-JC38-150                                                                             )&lt;=0),"Birth-" &amp;JC37,""),"")
&amp;IFERROR(IF(AND((JC$33-JC38-150-Sheep!$R$351                                           )&gt;(JC$33-JD$33),(JC$33-JC38-150-Sheep!$R$351                                            )&lt;=0),"Wean-"&amp;JC37,""),"")
&amp;IFERROR(IF(AND((JC$33-JC38-150-Sheep!$R$352                                           )&gt;(JC$33-JD$33),(JC$33-JC38-150-Sheep!$R$352                                            )&lt;=0),"Alt1-"   &amp;JC37,""),"")
&amp;IFERROR(IF(AND((JC$33-JC38-150-Sheep!$R$353                                           )&gt;(JC$33-JD$33),(JC$33-JC38-150-Sheep!$R$353                                            )&lt;=0),"Alt2-"   &amp;JC37,""),"")</f>
        <v/>
      </c>
      <c r="JD39" s="274" t="str">
        <f xml:space="preserve">                    IF(AND((JD$33                                  -Sheep!$N$249                               )&gt;(JD$33-JE$33),(JD$33                                  -Sheep!$N$249                                )&lt;=0),"Born","")
&amp;                   IF(AND((JD$33-Sheep!$R$351-Sheep!$N$249                                )&gt;(JD$33-JE$33),(JD$33-Sheep!$R$351-Sheep!$N$249                                )&lt;=0),"WeanStd","")
&amp;                   IF(AND((JD$33-Sheep!$R$352-Sheep!$N$249                                )&gt;(JD$33-JE$33),(JD$33-Sheep!$R$352-Sheep!$N$249                                )&lt;=0),"WeanAlt1","")
&amp;                   IF(AND((JD$33-Sheep!$R$353-Sheep!$N$249                                )&gt;(JD$33-JE$33),(JD$33-Sheep!$R$353-Sheep!$N$249                                )&lt;=0),"WeanAlt2","")
&amp;IFERROR(IF(AND((JD$33-JD38                                                                                     )&gt;(JD$33-JE$33),(JD$33-JD38                                                                                     )&lt;=0),"Join-"    &amp;JD37,""),"")
&amp;IFERROR(IF(AND((JD$33-JD38-INDEX(Sheep!$V$358:$V$365,JD37,1))&gt;(JD$33-JE$33),(JD$33-JD38-INDEX(Sheep!$V$358:$V$365,JD37,1))&lt;=0),"Scan-"  &amp;JD37,""),"")
&amp;IFERROR(IF(AND((JD$33-JD38-150                                                                            )&gt;(JD$33-JE$33),(JD$33-JD38-150                                                                             )&lt;=0),"Birth-" &amp;JD37,""),"")
&amp;IFERROR(IF(AND((JD$33-JD38-150-Sheep!$R$351                                           )&gt;(JD$33-JE$33),(JD$33-JD38-150-Sheep!$R$351                                            )&lt;=0),"Wean-"&amp;JD37,""),"")
&amp;IFERROR(IF(AND((JD$33-JD38-150-Sheep!$R$352                                           )&gt;(JD$33-JE$33),(JD$33-JD38-150-Sheep!$R$352                                            )&lt;=0),"Alt1-"   &amp;JD37,""),"")
&amp;IFERROR(IF(AND((JD$33-JD38-150-Sheep!$R$353                                           )&gt;(JD$33-JE$33),(JD$33-JD38-150-Sheep!$R$353                                            )&lt;=0),"Alt2-"   &amp;JD37,""),"")</f>
        <v/>
      </c>
      <c r="JE39" s="274" t="str">
        <f xml:space="preserve">                    IF(AND((JE$33                                  -Sheep!$N$249                               )&gt;(JE$33-JF$33),(JE$33                                  -Sheep!$N$249                                )&lt;=0),"Born","")
&amp;                   IF(AND((JE$33-Sheep!$R$351-Sheep!$N$249                                )&gt;(JE$33-JF$33),(JE$33-Sheep!$R$351-Sheep!$N$249                                )&lt;=0),"WeanStd","")
&amp;                   IF(AND((JE$33-Sheep!$R$352-Sheep!$N$249                                )&gt;(JE$33-JF$33),(JE$33-Sheep!$R$352-Sheep!$N$249                                )&lt;=0),"WeanAlt1","")
&amp;                   IF(AND((JE$33-Sheep!$R$353-Sheep!$N$249                                )&gt;(JE$33-JF$33),(JE$33-Sheep!$R$353-Sheep!$N$249                                )&lt;=0),"WeanAlt2","")
&amp;IFERROR(IF(AND((JE$33-JE38                                                                                     )&gt;(JE$33-JF$33),(JE$33-JE38                                                                                     )&lt;=0),"Join-"    &amp;JE37,""),"")
&amp;IFERROR(IF(AND((JE$33-JE38-INDEX(Sheep!$V$358:$V$365,JE37,1))&gt;(JE$33-JF$33),(JE$33-JE38-INDEX(Sheep!$V$358:$V$365,JE37,1))&lt;=0),"Scan-"  &amp;JE37,""),"")
&amp;IFERROR(IF(AND((JE$33-JE38-150                                                                            )&gt;(JE$33-JF$33),(JE$33-JE38-150                                                                             )&lt;=0),"Birth-" &amp;JE37,""),"")
&amp;IFERROR(IF(AND((JE$33-JE38-150-Sheep!$R$351                                           )&gt;(JE$33-JF$33),(JE$33-JE38-150-Sheep!$R$351                                            )&lt;=0),"Wean-"&amp;JE37,""),"")
&amp;IFERROR(IF(AND((JE$33-JE38-150-Sheep!$R$352                                           )&gt;(JE$33-JF$33),(JE$33-JE38-150-Sheep!$R$352                                            )&lt;=0),"Alt1-"   &amp;JE37,""),"")
&amp;IFERROR(IF(AND((JE$33-JE38-150-Sheep!$R$353                                           )&gt;(JE$33-JF$33),(JE$33-JE38-150-Sheep!$R$353                                            )&lt;=0),"Alt2-"   &amp;JE37,""),"")</f>
        <v/>
      </c>
      <c r="JF39" s="274" t="str">
        <f xml:space="preserve">                    IF(AND((JF$33                                  -Sheep!$N$249                               )&gt;(JF$33-JG$33),(JF$33                                  -Sheep!$N$249                                )&lt;=0),"Born","")
&amp;                   IF(AND((JF$33-Sheep!$R$351-Sheep!$N$249                                )&gt;(JF$33-JG$33),(JF$33-Sheep!$R$351-Sheep!$N$249                                )&lt;=0),"WeanStd","")
&amp;                   IF(AND((JF$33-Sheep!$R$352-Sheep!$N$249                                )&gt;(JF$33-JG$33),(JF$33-Sheep!$R$352-Sheep!$N$249                                )&lt;=0),"WeanAlt1","")
&amp;                   IF(AND((JF$33-Sheep!$R$353-Sheep!$N$249                                )&gt;(JF$33-JG$33),(JF$33-Sheep!$R$353-Sheep!$N$249                                )&lt;=0),"WeanAlt2","")
&amp;IFERROR(IF(AND((JF$33-JF38                                                                                     )&gt;(JF$33-JG$33),(JF$33-JF38                                                                                     )&lt;=0),"Join-"    &amp;JF37,""),"")
&amp;IFERROR(IF(AND((JF$33-JF38-INDEX(Sheep!$V$358:$V$365,JF37,1))&gt;(JF$33-JG$33),(JF$33-JF38-INDEX(Sheep!$V$358:$V$365,JF37,1))&lt;=0),"Scan-"  &amp;JF37,""),"")
&amp;IFERROR(IF(AND((JF$33-JF38-150                                                                            )&gt;(JF$33-JG$33),(JF$33-JF38-150                                                                             )&lt;=0),"Birth-" &amp;JF37,""),"")
&amp;IFERROR(IF(AND((JF$33-JF38-150-Sheep!$R$351                                           )&gt;(JF$33-JG$33),(JF$33-JF38-150-Sheep!$R$351                                            )&lt;=0),"Wean-"&amp;JF37,""),"")
&amp;IFERROR(IF(AND((JF$33-JF38-150-Sheep!$R$352                                           )&gt;(JF$33-JG$33),(JF$33-JF38-150-Sheep!$R$352                                            )&lt;=0),"Alt1-"   &amp;JF37,""),"")
&amp;IFERROR(IF(AND((JF$33-JF38-150-Sheep!$R$353                                           )&gt;(JF$33-JG$33),(JF$33-JF38-150-Sheep!$R$353                                            )&lt;=0),"Alt2-"   &amp;JF37,""),"")</f>
        <v>Alt2-4</v>
      </c>
      <c r="JG39" s="274" t="str">
        <f xml:space="preserve">                    IF(AND((JG$33                                  -Sheep!$N$249                               )&gt;(JG$33-JH$33),(JG$33                                  -Sheep!$N$249                                )&lt;=0),"Born","")
&amp;                   IF(AND((JG$33-Sheep!$R$351-Sheep!$N$249                                )&gt;(JG$33-JH$33),(JG$33-Sheep!$R$351-Sheep!$N$249                                )&lt;=0),"WeanStd","")
&amp;                   IF(AND((JG$33-Sheep!$R$352-Sheep!$N$249                                )&gt;(JG$33-JH$33),(JG$33-Sheep!$R$352-Sheep!$N$249                                )&lt;=0),"WeanAlt1","")
&amp;                   IF(AND((JG$33-Sheep!$R$353-Sheep!$N$249                                )&gt;(JG$33-JH$33),(JG$33-Sheep!$R$353-Sheep!$N$249                                )&lt;=0),"WeanAlt2","")
&amp;IFERROR(IF(AND((JG$33-JG38                                                                                     )&gt;(JG$33-JH$33),(JG$33-JG38                                                                                     )&lt;=0),"Join-"    &amp;JG37,""),"")
&amp;IFERROR(IF(AND((JG$33-JG38-INDEX(Sheep!$V$358:$V$365,JG37,1))&gt;(JG$33-JH$33),(JG$33-JG38-INDEX(Sheep!$V$358:$V$365,JG37,1))&lt;=0),"Scan-"  &amp;JG37,""),"")
&amp;IFERROR(IF(AND((JG$33-JG38-150                                                                            )&gt;(JG$33-JH$33),(JG$33-JG38-150                                                                             )&lt;=0),"Birth-" &amp;JG37,""),"")
&amp;IFERROR(IF(AND((JG$33-JG38-150-Sheep!$R$351                                           )&gt;(JG$33-JH$33),(JG$33-JG38-150-Sheep!$R$351                                            )&lt;=0),"Wean-"&amp;JG37,""),"")
&amp;IFERROR(IF(AND((JG$33-JG38-150-Sheep!$R$352                                           )&gt;(JG$33-JH$33),(JG$33-JG38-150-Sheep!$R$352                                            )&lt;=0),"Alt1-"   &amp;JG37,""),"")
&amp;IFERROR(IF(AND((JG$33-JG38-150-Sheep!$R$353                                           )&gt;(JG$33-JH$33),(JG$33-JG38-150-Sheep!$R$353                                            )&lt;=0),"Alt2-"   &amp;JG37,""),"")</f>
        <v/>
      </c>
      <c r="JH39" s="274" t="str">
        <f xml:space="preserve">                    IF(AND((JH$33                                  -Sheep!$N$249                               )&gt;(JH$33-JI$33),(JH$33                                  -Sheep!$N$249                                )&lt;=0),"Born","")
&amp;                   IF(AND((JH$33-Sheep!$R$351-Sheep!$N$249                                )&gt;(JH$33-JI$33),(JH$33-Sheep!$R$351-Sheep!$N$249                                )&lt;=0),"WeanStd","")
&amp;                   IF(AND((JH$33-Sheep!$R$352-Sheep!$N$249                                )&gt;(JH$33-JI$33),(JH$33-Sheep!$R$352-Sheep!$N$249                                )&lt;=0),"WeanAlt1","")
&amp;                   IF(AND((JH$33-Sheep!$R$353-Sheep!$N$249                                )&gt;(JH$33-JI$33),(JH$33-Sheep!$R$353-Sheep!$N$249                                )&lt;=0),"WeanAlt2","")
&amp;IFERROR(IF(AND((JH$33-JH38                                                                                     )&gt;(JH$33-JI$33),(JH$33-JH38                                                                                     )&lt;=0),"Join-"    &amp;JH37,""),"")
&amp;IFERROR(IF(AND((JH$33-JH38-INDEX(Sheep!$V$358:$V$365,JH37,1))&gt;(JH$33-JI$33),(JH$33-JH38-INDEX(Sheep!$V$358:$V$365,JH37,1))&lt;=0),"Scan-"  &amp;JH37,""),"")
&amp;IFERROR(IF(AND((JH$33-JH38-150                                                                            )&gt;(JH$33-JI$33),(JH$33-JH38-150                                                                             )&lt;=0),"Birth-" &amp;JH37,""),"")
&amp;IFERROR(IF(AND((JH$33-JH38-150-Sheep!$R$351                                           )&gt;(JH$33-JI$33),(JH$33-JH38-150-Sheep!$R$351                                            )&lt;=0),"Wean-"&amp;JH37,""),"")
&amp;IFERROR(IF(AND((JH$33-JH38-150-Sheep!$R$352                                           )&gt;(JH$33-JI$33),(JH$33-JH38-150-Sheep!$R$352                                            )&lt;=0),"Alt1-"   &amp;JH37,""),"")
&amp;IFERROR(IF(AND((JH$33-JH38-150-Sheep!$R$353                                           )&gt;(JH$33-JI$33),(JH$33-JH38-150-Sheep!$R$353                                            )&lt;=0),"Alt2-"   &amp;JH37,""),"")</f>
        <v/>
      </c>
      <c r="JI39" s="274" t="str">
        <f xml:space="preserve">                    IF(AND((JI$33                                  -Sheep!$N$249                               )&gt;(JI$33-JJ$33),(JI$33                                  -Sheep!$N$249                                )&lt;=0),"Born","")
&amp;                   IF(AND((JI$33-Sheep!$R$351-Sheep!$N$249                                )&gt;(JI$33-JJ$33),(JI$33-Sheep!$R$351-Sheep!$N$249                                )&lt;=0),"WeanStd","")
&amp;                   IF(AND((JI$33-Sheep!$R$352-Sheep!$N$249                                )&gt;(JI$33-JJ$33),(JI$33-Sheep!$R$352-Sheep!$N$249                                )&lt;=0),"WeanAlt1","")
&amp;                   IF(AND((JI$33-Sheep!$R$353-Sheep!$N$249                                )&gt;(JI$33-JJ$33),(JI$33-Sheep!$R$353-Sheep!$N$249                                )&lt;=0),"WeanAlt2","")
&amp;IFERROR(IF(AND((JI$33-JI38                                                                                     )&gt;(JI$33-JJ$33),(JI$33-JI38                                                                                     )&lt;=0),"Join-"    &amp;JI37,""),"")
&amp;IFERROR(IF(AND((JI$33-JI38-INDEX(Sheep!$V$358:$V$365,JI37,1))&gt;(JI$33-JJ$33),(JI$33-JI38-INDEX(Sheep!$V$358:$V$365,JI37,1))&lt;=0),"Scan-"  &amp;JI37,""),"")
&amp;IFERROR(IF(AND((JI$33-JI38-150                                                                            )&gt;(JI$33-JJ$33),(JI$33-JI38-150                                                                             )&lt;=0),"Birth-" &amp;JI37,""),"")
&amp;IFERROR(IF(AND((JI$33-JI38-150-Sheep!$R$351                                           )&gt;(JI$33-JJ$33),(JI$33-JI38-150-Sheep!$R$351                                            )&lt;=0),"Wean-"&amp;JI37,""),"")
&amp;IFERROR(IF(AND((JI$33-JI38-150-Sheep!$R$352                                           )&gt;(JI$33-JJ$33),(JI$33-JI38-150-Sheep!$R$352                                            )&lt;=0),"Alt1-"   &amp;JI37,""),"")
&amp;IFERROR(IF(AND((JI$33-JI38-150-Sheep!$R$353                                           )&gt;(JI$33-JJ$33),(JI$33-JI38-150-Sheep!$R$353                                            )&lt;=0),"Alt2-"   &amp;JI37,""),"")</f>
        <v/>
      </c>
      <c r="JJ39" s="274" t="str">
        <f xml:space="preserve">                    IF(AND((JJ$33                                  -Sheep!$N$249                               )&gt;(JJ$33-JK$33),(JJ$33                                  -Sheep!$N$249                                )&lt;=0),"Born","")
&amp;                   IF(AND((JJ$33-Sheep!$R$351-Sheep!$N$249                                )&gt;(JJ$33-JK$33),(JJ$33-Sheep!$R$351-Sheep!$N$249                                )&lt;=0),"WeanStd","")
&amp;                   IF(AND((JJ$33-Sheep!$R$352-Sheep!$N$249                                )&gt;(JJ$33-JK$33),(JJ$33-Sheep!$R$352-Sheep!$N$249                                )&lt;=0),"WeanAlt1","")
&amp;                   IF(AND((JJ$33-Sheep!$R$353-Sheep!$N$249                                )&gt;(JJ$33-JK$33),(JJ$33-Sheep!$R$353-Sheep!$N$249                                )&lt;=0),"WeanAlt2","")
&amp;IFERROR(IF(AND((JJ$33-JJ38                                                                                     )&gt;(JJ$33-JK$33),(JJ$33-JJ38                                                                                     )&lt;=0),"Join-"    &amp;JJ37,""),"")
&amp;IFERROR(IF(AND((JJ$33-JJ38-INDEX(Sheep!$V$358:$V$365,JJ37,1))&gt;(JJ$33-JK$33),(JJ$33-JJ38-INDEX(Sheep!$V$358:$V$365,JJ37,1))&lt;=0),"Scan-"  &amp;JJ37,""),"")
&amp;IFERROR(IF(AND((JJ$33-JJ38-150                                                                            )&gt;(JJ$33-JK$33),(JJ$33-JJ38-150                                                                             )&lt;=0),"Birth-" &amp;JJ37,""),"")
&amp;IFERROR(IF(AND((JJ$33-JJ38-150-Sheep!$R$351                                           )&gt;(JJ$33-JK$33),(JJ$33-JJ38-150-Sheep!$R$351                                            )&lt;=0),"Wean-"&amp;JJ37,""),"")
&amp;IFERROR(IF(AND((JJ$33-JJ38-150-Sheep!$R$352                                           )&gt;(JJ$33-JK$33),(JJ$33-JJ38-150-Sheep!$R$352                                            )&lt;=0),"Alt1-"   &amp;JJ37,""),"")
&amp;IFERROR(IF(AND((JJ$33-JJ38-150-Sheep!$R$353                                           )&gt;(JJ$33-JK$33),(JJ$33-JJ38-150-Sheep!$R$353                                            )&lt;=0),"Alt2-"   &amp;JJ37,""),"")</f>
        <v/>
      </c>
      <c r="JK39" s="274" t="str">
        <f xml:space="preserve">                    IF(AND((JK$33                                  -Sheep!$N$249                               )&gt;(JK$33-JL$33),(JK$33                                  -Sheep!$N$249                                )&lt;=0),"Born","")
&amp;                   IF(AND((JK$33-Sheep!$R$351-Sheep!$N$249                                )&gt;(JK$33-JL$33),(JK$33-Sheep!$R$351-Sheep!$N$249                                )&lt;=0),"WeanStd","")
&amp;                   IF(AND((JK$33-Sheep!$R$352-Sheep!$N$249                                )&gt;(JK$33-JL$33),(JK$33-Sheep!$R$352-Sheep!$N$249                                )&lt;=0),"WeanAlt1","")
&amp;                   IF(AND((JK$33-Sheep!$R$353-Sheep!$N$249                                )&gt;(JK$33-JL$33),(JK$33-Sheep!$R$353-Sheep!$N$249                                )&lt;=0),"WeanAlt2","")
&amp;IFERROR(IF(AND((JK$33-JK38                                                                                     )&gt;(JK$33-JL$33),(JK$33-JK38                                                                                     )&lt;=0),"Join-"    &amp;JK37,""),"")
&amp;IFERROR(IF(AND((JK$33-JK38-INDEX(Sheep!$V$358:$V$365,JK37,1))&gt;(JK$33-JL$33),(JK$33-JK38-INDEX(Sheep!$V$358:$V$365,JK37,1))&lt;=0),"Scan-"  &amp;JK37,""),"")
&amp;IFERROR(IF(AND((JK$33-JK38-150                                                                            )&gt;(JK$33-JL$33),(JK$33-JK38-150                                                                             )&lt;=0),"Birth-" &amp;JK37,""),"")
&amp;IFERROR(IF(AND((JK$33-JK38-150-Sheep!$R$351                                           )&gt;(JK$33-JL$33),(JK$33-JK38-150-Sheep!$R$351                                            )&lt;=0),"Wean-"&amp;JK37,""),"")
&amp;IFERROR(IF(AND((JK$33-JK38-150-Sheep!$R$352                                           )&gt;(JK$33-JL$33),(JK$33-JK38-150-Sheep!$R$352                                            )&lt;=0),"Alt1-"   &amp;JK37,""),"")
&amp;IFERROR(IF(AND((JK$33-JK38-150-Sheep!$R$353                                           )&gt;(JK$33-JL$33),(JK$33-JK38-150-Sheep!$R$353                                            )&lt;=0),"Alt2-"   &amp;JK37,""),"")</f>
        <v/>
      </c>
      <c r="JL39" s="274" t="str">
        <f xml:space="preserve">                    IF(AND((JL$33                                  -Sheep!$N$249                               )&gt;(JL$33-JM$33),(JL$33                                  -Sheep!$N$249                                )&lt;=0),"Born","")
&amp;                   IF(AND((JL$33-Sheep!$R$351-Sheep!$N$249                                )&gt;(JL$33-JM$33),(JL$33-Sheep!$R$351-Sheep!$N$249                                )&lt;=0),"WeanStd","")
&amp;                   IF(AND((JL$33-Sheep!$R$352-Sheep!$N$249                                )&gt;(JL$33-JM$33),(JL$33-Sheep!$R$352-Sheep!$N$249                                )&lt;=0),"WeanAlt1","")
&amp;                   IF(AND((JL$33-Sheep!$R$353-Sheep!$N$249                                )&gt;(JL$33-JM$33),(JL$33-Sheep!$R$353-Sheep!$N$249                                )&lt;=0),"WeanAlt2","")
&amp;IFERROR(IF(AND((JL$33-JL38                                                                                     )&gt;(JL$33-JM$33),(JL$33-JL38                                                                                     )&lt;=0),"Join-"    &amp;JL37,""),"")
&amp;IFERROR(IF(AND((JL$33-JL38-INDEX(Sheep!$V$358:$V$365,JL37,1))&gt;(JL$33-JM$33),(JL$33-JL38-INDEX(Sheep!$V$358:$V$365,JL37,1))&lt;=0),"Scan-"  &amp;JL37,""),"")
&amp;IFERROR(IF(AND((JL$33-JL38-150                                                                            )&gt;(JL$33-JM$33),(JL$33-JL38-150                                                                             )&lt;=0),"Birth-" &amp;JL37,""),"")
&amp;IFERROR(IF(AND((JL$33-JL38-150-Sheep!$R$351                                           )&gt;(JL$33-JM$33),(JL$33-JL38-150-Sheep!$R$351                                            )&lt;=0),"Wean-"&amp;JL37,""),"")
&amp;IFERROR(IF(AND((JL$33-JL38-150-Sheep!$R$352                                           )&gt;(JL$33-JM$33),(JL$33-JL38-150-Sheep!$R$352                                            )&lt;=0),"Alt1-"   &amp;JL37,""),"")
&amp;IFERROR(IF(AND((JL$33-JL38-150-Sheep!$R$353                                           )&gt;(JL$33-JM$33),(JL$33-JL38-150-Sheep!$R$353                                            )&lt;=0),"Alt2-"   &amp;JL37,""),"")</f>
        <v/>
      </c>
      <c r="JM39" s="274" t="str">
        <f xml:space="preserve">                    IF(AND((JM$33                                  -Sheep!$N$249                               )&gt;(JM$33-JN$33),(JM$33                                  -Sheep!$N$249                                )&lt;=0),"Born","")
&amp;                   IF(AND((JM$33-Sheep!$R$351-Sheep!$N$249                                )&gt;(JM$33-JN$33),(JM$33-Sheep!$R$351-Sheep!$N$249                                )&lt;=0),"WeanStd","")
&amp;                   IF(AND((JM$33-Sheep!$R$352-Sheep!$N$249                                )&gt;(JM$33-JN$33),(JM$33-Sheep!$R$352-Sheep!$N$249                                )&lt;=0),"WeanAlt1","")
&amp;                   IF(AND((JM$33-Sheep!$R$353-Sheep!$N$249                                )&gt;(JM$33-JN$33),(JM$33-Sheep!$R$353-Sheep!$N$249                                )&lt;=0),"WeanAlt2","")
&amp;IFERROR(IF(AND((JM$33-JM38                                                                                     )&gt;(JM$33-JN$33),(JM$33-JM38                                                                                     )&lt;=0),"Join-"    &amp;JM37,""),"")
&amp;IFERROR(IF(AND((JM$33-JM38-INDEX(Sheep!$V$358:$V$365,JM37,1))&gt;(JM$33-JN$33),(JM$33-JM38-INDEX(Sheep!$V$358:$V$365,JM37,1))&lt;=0),"Scan-"  &amp;JM37,""),"")
&amp;IFERROR(IF(AND((JM$33-JM38-150                                                                            )&gt;(JM$33-JN$33),(JM$33-JM38-150                                                                             )&lt;=0),"Birth-" &amp;JM37,""),"")
&amp;IFERROR(IF(AND((JM$33-JM38-150-Sheep!$R$351                                           )&gt;(JM$33-JN$33),(JM$33-JM38-150-Sheep!$R$351                                            )&lt;=0),"Wean-"&amp;JM37,""),"")
&amp;IFERROR(IF(AND((JM$33-JM38-150-Sheep!$R$352                                           )&gt;(JM$33-JN$33),(JM$33-JM38-150-Sheep!$R$352                                            )&lt;=0),"Alt1-"   &amp;JM37,""),"")
&amp;IFERROR(IF(AND((JM$33-JM38-150-Sheep!$R$353                                           )&gt;(JM$33-JN$33),(JM$33-JM38-150-Sheep!$R$353                                            )&lt;=0),"Alt2-"   &amp;JM37,""),"")</f>
        <v/>
      </c>
      <c r="JN39" s="274" t="str">
        <f xml:space="preserve">                    IF(AND((JN$33                                  -Sheep!$N$249                               )&gt;(JN$33-JO$33),(JN$33                                  -Sheep!$N$249                                )&lt;=0),"Born","")
&amp;                   IF(AND((JN$33-Sheep!$R$351-Sheep!$N$249                                )&gt;(JN$33-JO$33),(JN$33-Sheep!$R$351-Sheep!$N$249                                )&lt;=0),"WeanStd","")
&amp;                   IF(AND((JN$33-Sheep!$R$352-Sheep!$N$249                                )&gt;(JN$33-JO$33),(JN$33-Sheep!$R$352-Sheep!$N$249                                )&lt;=0),"WeanAlt1","")
&amp;                   IF(AND((JN$33-Sheep!$R$353-Sheep!$N$249                                )&gt;(JN$33-JO$33),(JN$33-Sheep!$R$353-Sheep!$N$249                                )&lt;=0),"WeanAlt2","")
&amp;IFERROR(IF(AND((JN$33-JN38                                                                                     )&gt;(JN$33-JO$33),(JN$33-JN38                                                                                     )&lt;=0),"Join-"    &amp;JN37,""),"")
&amp;IFERROR(IF(AND((JN$33-JN38-INDEX(Sheep!$V$358:$V$365,JN37,1))&gt;(JN$33-JO$33),(JN$33-JN38-INDEX(Sheep!$V$358:$V$365,JN37,1))&lt;=0),"Scan-"  &amp;JN37,""),"")
&amp;IFERROR(IF(AND((JN$33-JN38-150                                                                            )&gt;(JN$33-JO$33),(JN$33-JN38-150                                                                             )&lt;=0),"Birth-" &amp;JN37,""),"")
&amp;IFERROR(IF(AND((JN$33-JN38-150-Sheep!$R$351                                           )&gt;(JN$33-JO$33),(JN$33-JN38-150-Sheep!$R$351                                            )&lt;=0),"Wean-"&amp;JN37,""),"")
&amp;IFERROR(IF(AND((JN$33-JN38-150-Sheep!$R$352                                           )&gt;(JN$33-JO$33),(JN$33-JN38-150-Sheep!$R$352                                            )&lt;=0),"Alt1-"   &amp;JN37,""),"")
&amp;IFERROR(IF(AND((JN$33-JN38-150-Sheep!$R$353                                           )&gt;(JN$33-JO$33),(JN$33-JN38-150-Sheep!$R$353                                            )&lt;=0),"Alt2-"   &amp;JN37,""),"")</f>
        <v/>
      </c>
      <c r="JO39" s="274" t="str">
        <f xml:space="preserve">                    IF(AND((JO$33                                  -Sheep!$N$249                               )&gt;(JO$33-JP$33),(JO$33                                  -Sheep!$N$249                                )&lt;=0),"Born","")
&amp;                   IF(AND((JO$33-Sheep!$R$351-Sheep!$N$249                                )&gt;(JO$33-JP$33),(JO$33-Sheep!$R$351-Sheep!$N$249                                )&lt;=0),"WeanStd","")
&amp;                   IF(AND((JO$33-Sheep!$R$352-Sheep!$N$249                                )&gt;(JO$33-JP$33),(JO$33-Sheep!$R$352-Sheep!$N$249                                )&lt;=0),"WeanAlt1","")
&amp;                   IF(AND((JO$33-Sheep!$R$353-Sheep!$N$249                                )&gt;(JO$33-JP$33),(JO$33-Sheep!$R$353-Sheep!$N$249                                )&lt;=0),"WeanAlt2","")
&amp;IFERROR(IF(AND((JO$33-JO38                                                                                     )&gt;(JO$33-JP$33),(JO$33-JO38                                                                                     )&lt;=0),"Join-"    &amp;JO37,""),"")
&amp;IFERROR(IF(AND((JO$33-JO38-INDEX(Sheep!$V$358:$V$365,JO37,1))&gt;(JO$33-JP$33),(JO$33-JO38-INDEX(Sheep!$V$358:$V$365,JO37,1))&lt;=0),"Scan-"  &amp;JO37,""),"")
&amp;IFERROR(IF(AND((JO$33-JO38-150                                                                            )&gt;(JO$33-JP$33),(JO$33-JO38-150                                                                             )&lt;=0),"Birth-" &amp;JO37,""),"")
&amp;IFERROR(IF(AND((JO$33-JO38-150-Sheep!$R$351                                           )&gt;(JO$33-JP$33),(JO$33-JO38-150-Sheep!$R$351                                            )&lt;=0),"Wean-"&amp;JO37,""),"")
&amp;IFERROR(IF(AND((JO$33-JO38-150-Sheep!$R$352                                           )&gt;(JO$33-JP$33),(JO$33-JO38-150-Sheep!$R$352                                            )&lt;=0),"Alt1-"   &amp;JO37,""),"")
&amp;IFERROR(IF(AND((JO$33-JO38-150-Sheep!$R$353                                           )&gt;(JO$33-JP$33),(JO$33-JO38-150-Sheep!$R$353                                            )&lt;=0),"Alt2-"   &amp;JO37,""),"")</f>
        <v>Join-5</v>
      </c>
      <c r="JP39" s="274" t="str">
        <f xml:space="preserve">                    IF(AND((JP$33                                  -Sheep!$N$249                               )&gt;(JP$33-JQ$33),(JP$33                                  -Sheep!$N$249                                )&lt;=0),"Born","")
&amp;                   IF(AND((JP$33-Sheep!$R$351-Sheep!$N$249                                )&gt;(JP$33-JQ$33),(JP$33-Sheep!$R$351-Sheep!$N$249                                )&lt;=0),"WeanStd","")
&amp;                   IF(AND((JP$33-Sheep!$R$352-Sheep!$N$249                                )&gt;(JP$33-JQ$33),(JP$33-Sheep!$R$352-Sheep!$N$249                                )&lt;=0),"WeanAlt1","")
&amp;                   IF(AND((JP$33-Sheep!$R$353-Sheep!$N$249                                )&gt;(JP$33-JQ$33),(JP$33-Sheep!$R$353-Sheep!$N$249                                )&lt;=0),"WeanAlt2","")
&amp;IFERROR(IF(AND((JP$33-JP38                                                                                     )&gt;(JP$33-JQ$33),(JP$33-JP38                                                                                     )&lt;=0),"Join-"    &amp;JP37,""),"")
&amp;IFERROR(IF(AND((JP$33-JP38-INDEX(Sheep!$V$358:$V$365,JP37,1))&gt;(JP$33-JQ$33),(JP$33-JP38-INDEX(Sheep!$V$358:$V$365,JP37,1))&lt;=0),"Scan-"  &amp;JP37,""),"")
&amp;IFERROR(IF(AND((JP$33-JP38-150                                                                            )&gt;(JP$33-JQ$33),(JP$33-JP38-150                                                                             )&lt;=0),"Birth-" &amp;JP37,""),"")
&amp;IFERROR(IF(AND((JP$33-JP38-150-Sheep!$R$351                                           )&gt;(JP$33-JQ$33),(JP$33-JP38-150-Sheep!$R$351                                            )&lt;=0),"Wean-"&amp;JP37,""),"")
&amp;IFERROR(IF(AND((JP$33-JP38-150-Sheep!$R$352                                           )&gt;(JP$33-JQ$33),(JP$33-JP38-150-Sheep!$R$352                                            )&lt;=0),"Alt1-"   &amp;JP37,""),"")
&amp;IFERROR(IF(AND((JP$33-JP38-150-Sheep!$R$353                                           )&gt;(JP$33-JQ$33),(JP$33-JP38-150-Sheep!$R$353                                            )&lt;=0),"Alt2-"   &amp;JP37,""),"")</f>
        <v/>
      </c>
      <c r="JQ39" s="274" t="str">
        <f xml:space="preserve">                    IF(AND((JQ$33                                  -Sheep!$N$249                               )&gt;(JQ$33-JR$33),(JQ$33                                  -Sheep!$N$249                                )&lt;=0),"Born","")
&amp;                   IF(AND((JQ$33-Sheep!$R$351-Sheep!$N$249                                )&gt;(JQ$33-JR$33),(JQ$33-Sheep!$R$351-Sheep!$N$249                                )&lt;=0),"WeanStd","")
&amp;                   IF(AND((JQ$33-Sheep!$R$352-Sheep!$N$249                                )&gt;(JQ$33-JR$33),(JQ$33-Sheep!$R$352-Sheep!$N$249                                )&lt;=0),"WeanAlt1","")
&amp;                   IF(AND((JQ$33-Sheep!$R$353-Sheep!$N$249                                )&gt;(JQ$33-JR$33),(JQ$33-Sheep!$R$353-Sheep!$N$249                                )&lt;=0),"WeanAlt2","")
&amp;IFERROR(IF(AND((JQ$33-JQ38                                                                                     )&gt;(JQ$33-JR$33),(JQ$33-JQ38                                                                                     )&lt;=0),"Join-"    &amp;JQ37,""),"")
&amp;IFERROR(IF(AND((JQ$33-JQ38-INDEX(Sheep!$V$358:$V$365,JQ37,1))&gt;(JQ$33-JR$33),(JQ$33-JQ38-INDEX(Sheep!$V$358:$V$365,JQ37,1))&lt;=0),"Scan-"  &amp;JQ37,""),"")
&amp;IFERROR(IF(AND((JQ$33-JQ38-150                                                                            )&gt;(JQ$33-JR$33),(JQ$33-JQ38-150                                                                             )&lt;=0),"Birth-" &amp;JQ37,""),"")
&amp;IFERROR(IF(AND((JQ$33-JQ38-150-Sheep!$R$351                                           )&gt;(JQ$33-JR$33),(JQ$33-JQ38-150-Sheep!$R$351                                            )&lt;=0),"Wean-"&amp;JQ37,""),"")
&amp;IFERROR(IF(AND((JQ$33-JQ38-150-Sheep!$R$352                                           )&gt;(JQ$33-JR$33),(JQ$33-JQ38-150-Sheep!$R$352                                            )&lt;=0),"Alt1-"   &amp;JQ37,""),"")
&amp;IFERROR(IF(AND((JQ$33-JQ38-150-Sheep!$R$353                                           )&gt;(JQ$33-JR$33),(JQ$33-JQ38-150-Sheep!$R$353                                            )&lt;=0),"Alt2-"   &amp;JQ37,""),"")</f>
        <v/>
      </c>
      <c r="JR39" s="274" t="str">
        <f xml:space="preserve">                    IF(AND((JR$33                                  -Sheep!$N$249                               )&gt;(JR$33-JS$33),(JR$33                                  -Sheep!$N$249                                )&lt;=0),"Born","")
&amp;                   IF(AND((JR$33-Sheep!$R$351-Sheep!$N$249                                )&gt;(JR$33-JS$33),(JR$33-Sheep!$R$351-Sheep!$N$249                                )&lt;=0),"WeanStd","")
&amp;                   IF(AND((JR$33-Sheep!$R$352-Sheep!$N$249                                )&gt;(JR$33-JS$33),(JR$33-Sheep!$R$352-Sheep!$N$249                                )&lt;=0),"WeanAlt1","")
&amp;                   IF(AND((JR$33-Sheep!$R$353-Sheep!$N$249                                )&gt;(JR$33-JS$33),(JR$33-Sheep!$R$353-Sheep!$N$249                                )&lt;=0),"WeanAlt2","")
&amp;IFERROR(IF(AND((JR$33-JR38                                                                                     )&gt;(JR$33-JS$33),(JR$33-JR38                                                                                     )&lt;=0),"Join-"    &amp;JR37,""),"")
&amp;IFERROR(IF(AND((JR$33-JR38-INDEX(Sheep!$V$358:$V$365,JR37,1))&gt;(JR$33-JS$33),(JR$33-JR38-INDEX(Sheep!$V$358:$V$365,JR37,1))&lt;=0),"Scan-"  &amp;JR37,""),"")
&amp;IFERROR(IF(AND((JR$33-JR38-150                                                                            )&gt;(JR$33-JS$33),(JR$33-JR38-150                                                                             )&lt;=0),"Birth-" &amp;JR37,""),"")
&amp;IFERROR(IF(AND((JR$33-JR38-150-Sheep!$R$351                                           )&gt;(JR$33-JS$33),(JR$33-JR38-150-Sheep!$R$351                                            )&lt;=0),"Wean-"&amp;JR37,""),"")
&amp;IFERROR(IF(AND((JR$33-JR38-150-Sheep!$R$352                                           )&gt;(JR$33-JS$33),(JR$33-JR38-150-Sheep!$R$352                                            )&lt;=0),"Alt1-"   &amp;JR37,""),"")
&amp;IFERROR(IF(AND((JR$33-JR38-150-Sheep!$R$353                                           )&gt;(JR$33-JS$33),(JR$33-JR38-150-Sheep!$R$353                                            )&lt;=0),"Alt2-"   &amp;JR37,""),"")</f>
        <v/>
      </c>
      <c r="JS39" s="274" t="str">
        <f xml:space="preserve">                    IF(AND((JS$33                                  -Sheep!$N$249                               )&gt;(JS$33-JT$33),(JS$33                                  -Sheep!$N$249                                )&lt;=0),"Born","")
&amp;                   IF(AND((JS$33-Sheep!$R$351-Sheep!$N$249                                )&gt;(JS$33-JT$33),(JS$33-Sheep!$R$351-Sheep!$N$249                                )&lt;=0),"WeanStd","")
&amp;                   IF(AND((JS$33-Sheep!$R$352-Sheep!$N$249                                )&gt;(JS$33-JT$33),(JS$33-Sheep!$R$352-Sheep!$N$249                                )&lt;=0),"WeanAlt1","")
&amp;                   IF(AND((JS$33-Sheep!$R$353-Sheep!$N$249                                )&gt;(JS$33-JT$33),(JS$33-Sheep!$R$353-Sheep!$N$249                                )&lt;=0),"WeanAlt2","")
&amp;IFERROR(IF(AND((JS$33-JS38                                                                                     )&gt;(JS$33-JT$33),(JS$33-JS38                                                                                     )&lt;=0),"Join-"    &amp;JS37,""),"")
&amp;IFERROR(IF(AND((JS$33-JS38-INDEX(Sheep!$V$358:$V$365,JS37,1))&gt;(JS$33-JT$33),(JS$33-JS38-INDEX(Sheep!$V$358:$V$365,JS37,1))&lt;=0),"Scan-"  &amp;JS37,""),"")
&amp;IFERROR(IF(AND((JS$33-JS38-150                                                                            )&gt;(JS$33-JT$33),(JS$33-JS38-150                                                                             )&lt;=0),"Birth-" &amp;JS37,""),"")
&amp;IFERROR(IF(AND((JS$33-JS38-150-Sheep!$R$351                                           )&gt;(JS$33-JT$33),(JS$33-JS38-150-Sheep!$R$351                                            )&lt;=0),"Wean-"&amp;JS37,""),"")
&amp;IFERROR(IF(AND((JS$33-JS38-150-Sheep!$R$352                                           )&gt;(JS$33-JT$33),(JS$33-JS38-150-Sheep!$R$352                                            )&lt;=0),"Alt1-"   &amp;JS37,""),"")
&amp;IFERROR(IF(AND((JS$33-JS38-150-Sheep!$R$353                                           )&gt;(JS$33-JT$33),(JS$33-JS38-150-Sheep!$R$353                                            )&lt;=0),"Alt2-"   &amp;JS37,""),"")</f>
        <v/>
      </c>
      <c r="JT39" s="274" t="str">
        <f xml:space="preserve">                    IF(AND((JT$33                                  -Sheep!$N$249                               )&gt;(JT$33-JU$33),(JT$33                                  -Sheep!$N$249                                )&lt;=0),"Born","")
&amp;                   IF(AND((JT$33-Sheep!$R$351-Sheep!$N$249                                )&gt;(JT$33-JU$33),(JT$33-Sheep!$R$351-Sheep!$N$249                                )&lt;=0),"WeanStd","")
&amp;                   IF(AND((JT$33-Sheep!$R$352-Sheep!$N$249                                )&gt;(JT$33-JU$33),(JT$33-Sheep!$R$352-Sheep!$N$249                                )&lt;=0),"WeanAlt1","")
&amp;                   IF(AND((JT$33-Sheep!$R$353-Sheep!$N$249                                )&gt;(JT$33-JU$33),(JT$33-Sheep!$R$353-Sheep!$N$249                                )&lt;=0),"WeanAlt2","")
&amp;IFERROR(IF(AND((JT$33-JT38                                                                                     )&gt;(JT$33-JU$33),(JT$33-JT38                                                                                     )&lt;=0),"Join-"    &amp;JT37,""),"")
&amp;IFERROR(IF(AND((JT$33-JT38-INDEX(Sheep!$V$358:$V$365,JT37,1))&gt;(JT$33-JU$33),(JT$33-JT38-INDEX(Sheep!$V$358:$V$365,JT37,1))&lt;=0),"Scan-"  &amp;JT37,""),"")
&amp;IFERROR(IF(AND((JT$33-JT38-150                                                                            )&gt;(JT$33-JU$33),(JT$33-JT38-150                                                                             )&lt;=0),"Birth-" &amp;JT37,""),"")
&amp;IFERROR(IF(AND((JT$33-JT38-150-Sheep!$R$351                                           )&gt;(JT$33-JU$33),(JT$33-JT38-150-Sheep!$R$351                                            )&lt;=0),"Wean-"&amp;JT37,""),"")
&amp;IFERROR(IF(AND((JT$33-JT38-150-Sheep!$R$352                                           )&gt;(JT$33-JU$33),(JT$33-JT38-150-Sheep!$R$352                                            )&lt;=0),"Alt1-"   &amp;JT37,""),"")
&amp;IFERROR(IF(AND((JT$33-JT38-150-Sheep!$R$353                                           )&gt;(JT$33-JU$33),(JT$33-JT38-150-Sheep!$R$353                                            )&lt;=0),"Alt2-"   &amp;JT37,""),"")</f>
        <v/>
      </c>
      <c r="JU39" s="274" t="str">
        <f xml:space="preserve">                    IF(AND((JU$33                                  -Sheep!$N$249                               )&gt;(JU$33-JV$33),(JU$33                                  -Sheep!$N$249                                )&lt;=0),"Born","")
&amp;                   IF(AND((JU$33-Sheep!$R$351-Sheep!$N$249                                )&gt;(JU$33-JV$33),(JU$33-Sheep!$R$351-Sheep!$N$249                                )&lt;=0),"WeanStd","")
&amp;                   IF(AND((JU$33-Sheep!$R$352-Sheep!$N$249                                )&gt;(JU$33-JV$33),(JU$33-Sheep!$R$352-Sheep!$N$249                                )&lt;=0),"WeanAlt1","")
&amp;                   IF(AND((JU$33-Sheep!$R$353-Sheep!$N$249                                )&gt;(JU$33-JV$33),(JU$33-Sheep!$R$353-Sheep!$N$249                                )&lt;=0),"WeanAlt2","")
&amp;IFERROR(IF(AND((JU$33-JU38                                                                                     )&gt;(JU$33-JV$33),(JU$33-JU38                                                                                     )&lt;=0),"Join-"    &amp;JU37,""),"")
&amp;IFERROR(IF(AND((JU$33-JU38-INDEX(Sheep!$V$358:$V$365,JU37,1))&gt;(JU$33-JV$33),(JU$33-JU38-INDEX(Sheep!$V$358:$V$365,JU37,1))&lt;=0),"Scan-"  &amp;JU37,""),"")
&amp;IFERROR(IF(AND((JU$33-JU38-150                                                                            )&gt;(JU$33-JV$33),(JU$33-JU38-150                                                                             )&lt;=0),"Birth-" &amp;JU37,""),"")
&amp;IFERROR(IF(AND((JU$33-JU38-150-Sheep!$R$351                                           )&gt;(JU$33-JV$33),(JU$33-JU38-150-Sheep!$R$351                                            )&lt;=0),"Wean-"&amp;JU37,""),"")
&amp;IFERROR(IF(AND((JU$33-JU38-150-Sheep!$R$352                                           )&gt;(JU$33-JV$33),(JU$33-JU38-150-Sheep!$R$352                                            )&lt;=0),"Alt1-"   &amp;JU37,""),"")
&amp;IFERROR(IF(AND((JU$33-JU38-150-Sheep!$R$353                                           )&gt;(JU$33-JV$33),(JU$33-JU38-150-Sheep!$R$353                                            )&lt;=0),"Alt2-"   &amp;JU37,""),"")</f>
        <v/>
      </c>
      <c r="JV39" s="274" t="str">
        <f xml:space="preserve">                    IF(AND((JV$33                                  -Sheep!$N$249                               )&gt;(JV$33-JW$33),(JV$33                                  -Sheep!$N$249                                )&lt;=0),"Born","")
&amp;                   IF(AND((JV$33-Sheep!$R$351-Sheep!$N$249                                )&gt;(JV$33-JW$33),(JV$33-Sheep!$R$351-Sheep!$N$249                                )&lt;=0),"WeanStd","")
&amp;                   IF(AND((JV$33-Sheep!$R$352-Sheep!$N$249                                )&gt;(JV$33-JW$33),(JV$33-Sheep!$R$352-Sheep!$N$249                                )&lt;=0),"WeanAlt1","")
&amp;                   IF(AND((JV$33-Sheep!$R$353-Sheep!$N$249                                )&gt;(JV$33-JW$33),(JV$33-Sheep!$R$353-Sheep!$N$249                                )&lt;=0),"WeanAlt2","")
&amp;IFERROR(IF(AND((JV$33-JV38                                                                                     )&gt;(JV$33-JW$33),(JV$33-JV38                                                                                     )&lt;=0),"Join-"    &amp;JV37,""),"")
&amp;IFERROR(IF(AND((JV$33-JV38-INDEX(Sheep!$V$358:$V$365,JV37,1))&gt;(JV$33-JW$33),(JV$33-JV38-INDEX(Sheep!$V$358:$V$365,JV37,1))&lt;=0),"Scan-"  &amp;JV37,""),"")
&amp;IFERROR(IF(AND((JV$33-JV38-150                                                                            )&gt;(JV$33-JW$33),(JV$33-JV38-150                                                                             )&lt;=0),"Birth-" &amp;JV37,""),"")
&amp;IFERROR(IF(AND((JV$33-JV38-150-Sheep!$R$351                                           )&gt;(JV$33-JW$33),(JV$33-JV38-150-Sheep!$R$351                                            )&lt;=0),"Wean-"&amp;JV37,""),"")
&amp;IFERROR(IF(AND((JV$33-JV38-150-Sheep!$R$352                                           )&gt;(JV$33-JW$33),(JV$33-JV38-150-Sheep!$R$352                                            )&lt;=0),"Alt1-"   &amp;JV37,""),"")
&amp;IFERROR(IF(AND((JV$33-JV38-150-Sheep!$R$353                                           )&gt;(JV$33-JW$33),(JV$33-JV38-150-Sheep!$R$353                                            )&lt;=0),"Alt2-"   &amp;JV37,""),"")</f>
        <v/>
      </c>
      <c r="JW39" s="274" t="str">
        <f xml:space="preserve">                    IF(AND((JW$33                                  -Sheep!$N$249                               )&gt;(JW$33-JX$33),(JW$33                                  -Sheep!$N$249                                )&lt;=0),"Born","")
&amp;                   IF(AND((JW$33-Sheep!$R$351-Sheep!$N$249                                )&gt;(JW$33-JX$33),(JW$33-Sheep!$R$351-Sheep!$N$249                                )&lt;=0),"WeanStd","")
&amp;                   IF(AND((JW$33-Sheep!$R$352-Sheep!$N$249                                )&gt;(JW$33-JX$33),(JW$33-Sheep!$R$352-Sheep!$N$249                                )&lt;=0),"WeanAlt1","")
&amp;                   IF(AND((JW$33-Sheep!$R$353-Sheep!$N$249                                )&gt;(JW$33-JX$33),(JW$33-Sheep!$R$353-Sheep!$N$249                                )&lt;=0),"WeanAlt2","")
&amp;IFERROR(IF(AND((JW$33-JW38                                                                                     )&gt;(JW$33-JX$33),(JW$33-JW38                                                                                     )&lt;=0),"Join-"    &amp;JW37,""),"")
&amp;IFERROR(IF(AND((JW$33-JW38-INDEX(Sheep!$V$358:$V$365,JW37,1))&gt;(JW$33-JX$33),(JW$33-JW38-INDEX(Sheep!$V$358:$V$365,JW37,1))&lt;=0),"Scan-"  &amp;JW37,""),"")
&amp;IFERROR(IF(AND((JW$33-JW38-150                                                                            )&gt;(JW$33-JX$33),(JW$33-JW38-150                                                                             )&lt;=0),"Birth-" &amp;JW37,""),"")
&amp;IFERROR(IF(AND((JW$33-JW38-150-Sheep!$R$351                                           )&gt;(JW$33-JX$33),(JW$33-JW38-150-Sheep!$R$351                                            )&lt;=0),"Wean-"&amp;JW37,""),"")
&amp;IFERROR(IF(AND((JW$33-JW38-150-Sheep!$R$352                                           )&gt;(JW$33-JX$33),(JW$33-JW38-150-Sheep!$R$352                                            )&lt;=0),"Alt1-"   &amp;JW37,""),"")
&amp;IFERROR(IF(AND((JW$33-JW38-150-Sheep!$R$353                                           )&gt;(JW$33-JX$33),(JW$33-JW38-150-Sheep!$R$353                                            )&lt;=0),"Alt2-"   &amp;JW37,""),"")</f>
        <v/>
      </c>
      <c r="JX39" s="274" t="str">
        <f xml:space="preserve">                    IF(AND((JX$33                                  -Sheep!$N$249                               )&gt;(JX$33-JY$33),(JX$33                                  -Sheep!$N$249                                )&lt;=0),"Born","")
&amp;                   IF(AND((JX$33-Sheep!$R$351-Sheep!$N$249                                )&gt;(JX$33-JY$33),(JX$33-Sheep!$R$351-Sheep!$N$249                                )&lt;=0),"WeanStd","")
&amp;                   IF(AND((JX$33-Sheep!$R$352-Sheep!$N$249                                )&gt;(JX$33-JY$33),(JX$33-Sheep!$R$352-Sheep!$N$249                                )&lt;=0),"WeanAlt1","")
&amp;                   IF(AND((JX$33-Sheep!$R$353-Sheep!$N$249                                )&gt;(JX$33-JY$33),(JX$33-Sheep!$R$353-Sheep!$N$249                                )&lt;=0),"WeanAlt2","")
&amp;IFERROR(IF(AND((JX$33-JX38                                                                                     )&gt;(JX$33-JY$33),(JX$33-JX38                                                                                     )&lt;=0),"Join-"    &amp;JX37,""),"")
&amp;IFERROR(IF(AND((JX$33-JX38-INDEX(Sheep!$V$358:$V$365,JX37,1))&gt;(JX$33-JY$33),(JX$33-JX38-INDEX(Sheep!$V$358:$V$365,JX37,1))&lt;=0),"Scan-"  &amp;JX37,""),"")
&amp;IFERROR(IF(AND((JX$33-JX38-150                                                                            )&gt;(JX$33-JY$33),(JX$33-JX38-150                                                                             )&lt;=0),"Birth-" &amp;JX37,""),"")
&amp;IFERROR(IF(AND((JX$33-JX38-150-Sheep!$R$351                                           )&gt;(JX$33-JY$33),(JX$33-JX38-150-Sheep!$R$351                                            )&lt;=0),"Wean-"&amp;JX37,""),"")
&amp;IFERROR(IF(AND((JX$33-JX38-150-Sheep!$R$352                                           )&gt;(JX$33-JY$33),(JX$33-JX38-150-Sheep!$R$352                                            )&lt;=0),"Alt1-"   &amp;JX37,""),"")
&amp;IFERROR(IF(AND((JX$33-JX38-150-Sheep!$R$353                                           )&gt;(JX$33-JY$33),(JX$33-JX38-150-Sheep!$R$353                                            )&lt;=0),"Alt2-"   &amp;JX37,""),"")</f>
        <v/>
      </c>
      <c r="JY39" s="274" t="str">
        <f xml:space="preserve">                    IF(AND((JY$33                                  -Sheep!$N$249                               )&gt;(JY$33-JZ$33),(JY$33                                  -Sheep!$N$249                                )&lt;=0),"Born","")
&amp;                   IF(AND((JY$33-Sheep!$R$351-Sheep!$N$249                                )&gt;(JY$33-JZ$33),(JY$33-Sheep!$R$351-Sheep!$N$249                                )&lt;=0),"WeanStd","")
&amp;                   IF(AND((JY$33-Sheep!$R$352-Sheep!$N$249                                )&gt;(JY$33-JZ$33),(JY$33-Sheep!$R$352-Sheep!$N$249                                )&lt;=0),"WeanAlt1","")
&amp;                   IF(AND((JY$33-Sheep!$R$353-Sheep!$N$249                                )&gt;(JY$33-JZ$33),(JY$33-Sheep!$R$353-Sheep!$N$249                                )&lt;=0),"WeanAlt2","")
&amp;IFERROR(IF(AND((JY$33-JY38                                                                                     )&gt;(JY$33-JZ$33),(JY$33-JY38                                                                                     )&lt;=0),"Join-"    &amp;JY37,""),"")
&amp;IFERROR(IF(AND((JY$33-JY38-INDEX(Sheep!$V$358:$V$365,JY37,1))&gt;(JY$33-JZ$33),(JY$33-JY38-INDEX(Sheep!$V$358:$V$365,JY37,1))&lt;=0),"Scan-"  &amp;JY37,""),"")
&amp;IFERROR(IF(AND((JY$33-JY38-150                                                                            )&gt;(JY$33-JZ$33),(JY$33-JY38-150                                                                             )&lt;=0),"Birth-" &amp;JY37,""),"")
&amp;IFERROR(IF(AND((JY$33-JY38-150-Sheep!$R$351                                           )&gt;(JY$33-JZ$33),(JY$33-JY38-150-Sheep!$R$351                                            )&lt;=0),"Wean-"&amp;JY37,""),"")
&amp;IFERROR(IF(AND((JY$33-JY38-150-Sheep!$R$352                                           )&gt;(JY$33-JZ$33),(JY$33-JY38-150-Sheep!$R$352                                            )&lt;=0),"Alt1-"   &amp;JY37,""),"")
&amp;IFERROR(IF(AND((JY$33-JY38-150-Sheep!$R$353                                           )&gt;(JY$33-JZ$33),(JY$33-JY38-150-Sheep!$R$353                                            )&lt;=0),"Alt2-"   &amp;JY37,""),"")</f>
        <v>Scan-5</v>
      </c>
      <c r="JZ39" s="274" t="str">
        <f xml:space="preserve">                    IF(AND((JZ$33                                  -Sheep!$N$249                               )&gt;(JZ$33-KA$33),(JZ$33                                  -Sheep!$N$249                                )&lt;=0),"Born","")
&amp;                   IF(AND((JZ$33-Sheep!$R$351-Sheep!$N$249                                )&gt;(JZ$33-KA$33),(JZ$33-Sheep!$R$351-Sheep!$N$249                                )&lt;=0),"WeanStd","")
&amp;                   IF(AND((JZ$33-Sheep!$R$352-Sheep!$N$249                                )&gt;(JZ$33-KA$33),(JZ$33-Sheep!$R$352-Sheep!$N$249                                )&lt;=0),"WeanAlt1","")
&amp;                   IF(AND((JZ$33-Sheep!$R$353-Sheep!$N$249                                )&gt;(JZ$33-KA$33),(JZ$33-Sheep!$R$353-Sheep!$N$249                                )&lt;=0),"WeanAlt2","")
&amp;IFERROR(IF(AND((JZ$33-JZ38                                                                                     )&gt;(JZ$33-KA$33),(JZ$33-JZ38                                                                                     )&lt;=0),"Join-"    &amp;JZ37,""),"")
&amp;IFERROR(IF(AND((JZ$33-JZ38-INDEX(Sheep!$V$358:$V$365,JZ37,1))&gt;(JZ$33-KA$33),(JZ$33-JZ38-INDEX(Sheep!$V$358:$V$365,JZ37,1))&lt;=0),"Scan-"  &amp;JZ37,""),"")
&amp;IFERROR(IF(AND((JZ$33-JZ38-150                                                                            )&gt;(JZ$33-KA$33),(JZ$33-JZ38-150                                                                             )&lt;=0),"Birth-" &amp;JZ37,""),"")
&amp;IFERROR(IF(AND((JZ$33-JZ38-150-Sheep!$R$351                                           )&gt;(JZ$33-KA$33),(JZ$33-JZ38-150-Sheep!$R$351                                            )&lt;=0),"Wean-"&amp;JZ37,""),"")
&amp;IFERROR(IF(AND((JZ$33-JZ38-150-Sheep!$R$352                                           )&gt;(JZ$33-KA$33),(JZ$33-JZ38-150-Sheep!$R$352                                            )&lt;=0),"Alt1-"   &amp;JZ37,""),"")
&amp;IFERROR(IF(AND((JZ$33-JZ38-150-Sheep!$R$353                                           )&gt;(JZ$33-KA$33),(JZ$33-JZ38-150-Sheep!$R$353                                            )&lt;=0),"Alt2-"   &amp;JZ37,""),"")</f>
        <v/>
      </c>
      <c r="KA39" s="274" t="str">
        <f xml:space="preserve">                    IF(AND((KA$33                                  -Sheep!$N$249                               )&gt;(KA$33-KB$33),(KA$33                                  -Sheep!$N$249                                )&lt;=0),"Born","")
&amp;                   IF(AND((KA$33-Sheep!$R$351-Sheep!$N$249                                )&gt;(KA$33-KB$33),(KA$33-Sheep!$R$351-Sheep!$N$249                                )&lt;=0),"WeanStd","")
&amp;                   IF(AND((KA$33-Sheep!$R$352-Sheep!$N$249                                )&gt;(KA$33-KB$33),(KA$33-Sheep!$R$352-Sheep!$N$249                                )&lt;=0),"WeanAlt1","")
&amp;                   IF(AND((KA$33-Sheep!$R$353-Sheep!$N$249                                )&gt;(KA$33-KB$33),(KA$33-Sheep!$R$353-Sheep!$N$249                                )&lt;=0),"WeanAlt2","")
&amp;IFERROR(IF(AND((KA$33-KA38                                                                                     )&gt;(KA$33-KB$33),(KA$33-KA38                                                                                     )&lt;=0),"Join-"    &amp;KA37,""),"")
&amp;IFERROR(IF(AND((KA$33-KA38-INDEX(Sheep!$V$358:$V$365,KA37,1))&gt;(KA$33-KB$33),(KA$33-KA38-INDEX(Sheep!$V$358:$V$365,KA37,1))&lt;=0),"Scan-"  &amp;KA37,""),"")
&amp;IFERROR(IF(AND((KA$33-KA38-150                                                                            )&gt;(KA$33-KB$33),(KA$33-KA38-150                                                                             )&lt;=0),"Birth-" &amp;KA37,""),"")
&amp;IFERROR(IF(AND((KA$33-KA38-150-Sheep!$R$351                                           )&gt;(KA$33-KB$33),(KA$33-KA38-150-Sheep!$R$351                                            )&lt;=0),"Wean-"&amp;KA37,""),"")
&amp;IFERROR(IF(AND((KA$33-KA38-150-Sheep!$R$352                                           )&gt;(KA$33-KB$33),(KA$33-KA38-150-Sheep!$R$352                                            )&lt;=0),"Alt1-"   &amp;KA37,""),"")
&amp;IFERROR(IF(AND((KA$33-KA38-150-Sheep!$R$353                                           )&gt;(KA$33-KB$33),(KA$33-KA38-150-Sheep!$R$353                                            )&lt;=0),"Alt2-"   &amp;KA37,""),"")</f>
        <v/>
      </c>
      <c r="KB39" s="274" t="str">
        <f xml:space="preserve">                    IF(AND((KB$33                                  -Sheep!$N$249                               )&gt;(KB$33-KC$33),(KB$33                                  -Sheep!$N$249                                )&lt;=0),"Born","")
&amp;                   IF(AND((KB$33-Sheep!$R$351-Sheep!$N$249                                )&gt;(KB$33-KC$33),(KB$33-Sheep!$R$351-Sheep!$N$249                                )&lt;=0),"WeanStd","")
&amp;                   IF(AND((KB$33-Sheep!$R$352-Sheep!$N$249                                )&gt;(KB$33-KC$33),(KB$33-Sheep!$R$352-Sheep!$N$249                                )&lt;=0),"WeanAlt1","")
&amp;                   IF(AND((KB$33-Sheep!$R$353-Sheep!$N$249                                )&gt;(KB$33-KC$33),(KB$33-Sheep!$R$353-Sheep!$N$249                                )&lt;=0),"WeanAlt2","")
&amp;IFERROR(IF(AND((KB$33-KB38                                                                                     )&gt;(KB$33-KC$33),(KB$33-KB38                                                                                     )&lt;=0),"Join-"    &amp;KB37,""),"")
&amp;IFERROR(IF(AND((KB$33-KB38-INDEX(Sheep!$V$358:$V$365,KB37,1))&gt;(KB$33-KC$33),(KB$33-KB38-INDEX(Sheep!$V$358:$V$365,KB37,1))&lt;=0),"Scan-"  &amp;KB37,""),"")
&amp;IFERROR(IF(AND((KB$33-KB38-150                                                                            )&gt;(KB$33-KC$33),(KB$33-KB38-150                                                                             )&lt;=0),"Birth-" &amp;KB37,""),"")
&amp;IFERROR(IF(AND((KB$33-KB38-150-Sheep!$R$351                                           )&gt;(KB$33-KC$33),(KB$33-KB38-150-Sheep!$R$351                                            )&lt;=0),"Wean-"&amp;KB37,""),"")
&amp;IFERROR(IF(AND((KB$33-KB38-150-Sheep!$R$352                                           )&gt;(KB$33-KC$33),(KB$33-KB38-150-Sheep!$R$352                                            )&lt;=0),"Alt1-"   &amp;KB37,""),"")
&amp;IFERROR(IF(AND((KB$33-KB38-150-Sheep!$R$353                                           )&gt;(KB$33-KC$33),(KB$33-KB38-150-Sheep!$R$353                                            )&lt;=0),"Alt2-"   &amp;KB37,""),"")</f>
        <v/>
      </c>
      <c r="KC39" s="274" t="str">
        <f xml:space="preserve">                    IF(AND((KC$33                                  -Sheep!$N$249                               )&gt;(KC$33-KD$33),(KC$33                                  -Sheep!$N$249                                )&lt;=0),"Born","")
&amp;                   IF(AND((KC$33-Sheep!$R$351-Sheep!$N$249                                )&gt;(KC$33-KD$33),(KC$33-Sheep!$R$351-Sheep!$N$249                                )&lt;=0),"WeanStd","")
&amp;                   IF(AND((KC$33-Sheep!$R$352-Sheep!$N$249                                )&gt;(KC$33-KD$33),(KC$33-Sheep!$R$352-Sheep!$N$249                                )&lt;=0),"WeanAlt1","")
&amp;                   IF(AND((KC$33-Sheep!$R$353-Sheep!$N$249                                )&gt;(KC$33-KD$33),(KC$33-Sheep!$R$353-Sheep!$N$249                                )&lt;=0),"WeanAlt2","")
&amp;IFERROR(IF(AND((KC$33-KC38                                                                                     )&gt;(KC$33-KD$33),(KC$33-KC38                                                                                     )&lt;=0),"Join-"    &amp;KC37,""),"")
&amp;IFERROR(IF(AND((KC$33-KC38-INDEX(Sheep!$V$358:$V$365,KC37,1))&gt;(KC$33-KD$33),(KC$33-KC38-INDEX(Sheep!$V$358:$V$365,KC37,1))&lt;=0),"Scan-"  &amp;KC37,""),"")
&amp;IFERROR(IF(AND((KC$33-KC38-150                                                                            )&gt;(KC$33-KD$33),(KC$33-KC38-150                                                                             )&lt;=0),"Birth-" &amp;KC37,""),"")
&amp;IFERROR(IF(AND((KC$33-KC38-150-Sheep!$R$351                                           )&gt;(KC$33-KD$33),(KC$33-KC38-150-Sheep!$R$351                                            )&lt;=0),"Wean-"&amp;KC37,""),"")
&amp;IFERROR(IF(AND((KC$33-KC38-150-Sheep!$R$352                                           )&gt;(KC$33-KD$33),(KC$33-KC38-150-Sheep!$R$352                                            )&lt;=0),"Alt1-"   &amp;KC37,""),"")
&amp;IFERROR(IF(AND((KC$33-KC38-150-Sheep!$R$353                                           )&gt;(KC$33-KD$33),(KC$33-KC38-150-Sheep!$R$353                                            )&lt;=0),"Alt2-"   &amp;KC37,""),"")</f>
        <v/>
      </c>
      <c r="KD39" s="274" t="str">
        <f xml:space="preserve">                    IF(AND((KD$33                                  -Sheep!$N$249                               )&gt;(KD$33-KE$33),(KD$33                                  -Sheep!$N$249                                )&lt;=0),"Born","")
&amp;                   IF(AND((KD$33-Sheep!$R$351-Sheep!$N$249                                )&gt;(KD$33-KE$33),(KD$33-Sheep!$R$351-Sheep!$N$249                                )&lt;=0),"WeanStd","")
&amp;                   IF(AND((KD$33-Sheep!$R$352-Sheep!$N$249                                )&gt;(KD$33-KE$33),(KD$33-Sheep!$R$352-Sheep!$N$249                                )&lt;=0),"WeanAlt1","")
&amp;                   IF(AND((KD$33-Sheep!$R$353-Sheep!$N$249                                )&gt;(KD$33-KE$33),(KD$33-Sheep!$R$353-Sheep!$N$249                                )&lt;=0),"WeanAlt2","")
&amp;IFERROR(IF(AND((KD$33-KD38                                                                                     )&gt;(KD$33-KE$33),(KD$33-KD38                                                                                     )&lt;=0),"Join-"    &amp;KD37,""),"")
&amp;IFERROR(IF(AND((KD$33-KD38-INDEX(Sheep!$V$358:$V$365,KD37,1))&gt;(KD$33-KE$33),(KD$33-KD38-INDEX(Sheep!$V$358:$V$365,KD37,1))&lt;=0),"Scan-"  &amp;KD37,""),"")
&amp;IFERROR(IF(AND((KD$33-KD38-150                                                                            )&gt;(KD$33-KE$33),(KD$33-KD38-150                                                                             )&lt;=0),"Birth-" &amp;KD37,""),"")
&amp;IFERROR(IF(AND((KD$33-KD38-150-Sheep!$R$351                                           )&gt;(KD$33-KE$33),(KD$33-KD38-150-Sheep!$R$351                                            )&lt;=0),"Wean-"&amp;KD37,""),"")
&amp;IFERROR(IF(AND((KD$33-KD38-150-Sheep!$R$352                                           )&gt;(KD$33-KE$33),(KD$33-KD38-150-Sheep!$R$352                                            )&lt;=0),"Alt1-"   &amp;KD37,""),"")
&amp;IFERROR(IF(AND((KD$33-KD38-150-Sheep!$R$353                                           )&gt;(KD$33-KE$33),(KD$33-KD38-150-Sheep!$R$353                                            )&lt;=0),"Alt2-"   &amp;KD37,""),"")</f>
        <v/>
      </c>
      <c r="KE39" s="274" t="str">
        <f xml:space="preserve">                    IF(AND((KE$33                                  -Sheep!$N$249                               )&gt;(KE$33-KF$33),(KE$33                                  -Sheep!$N$249                                )&lt;=0),"Born","")
&amp;                   IF(AND((KE$33-Sheep!$R$351-Sheep!$N$249                                )&gt;(KE$33-KF$33),(KE$33-Sheep!$R$351-Sheep!$N$249                                )&lt;=0),"WeanStd","")
&amp;                   IF(AND((KE$33-Sheep!$R$352-Sheep!$N$249                                )&gt;(KE$33-KF$33),(KE$33-Sheep!$R$352-Sheep!$N$249                                )&lt;=0),"WeanAlt1","")
&amp;                   IF(AND((KE$33-Sheep!$R$353-Sheep!$N$249                                )&gt;(KE$33-KF$33),(KE$33-Sheep!$R$353-Sheep!$N$249                                )&lt;=0),"WeanAlt2","")
&amp;IFERROR(IF(AND((KE$33-KE38                                                                                     )&gt;(KE$33-KF$33),(KE$33-KE38                                                                                     )&lt;=0),"Join-"    &amp;KE37,""),"")
&amp;IFERROR(IF(AND((KE$33-KE38-INDEX(Sheep!$V$358:$V$365,KE37,1))&gt;(KE$33-KF$33),(KE$33-KE38-INDEX(Sheep!$V$358:$V$365,KE37,1))&lt;=0),"Scan-"  &amp;KE37,""),"")
&amp;IFERROR(IF(AND((KE$33-KE38-150                                                                            )&gt;(KE$33-KF$33),(KE$33-KE38-150                                                                             )&lt;=0),"Birth-" &amp;KE37,""),"")
&amp;IFERROR(IF(AND((KE$33-KE38-150-Sheep!$R$351                                           )&gt;(KE$33-KF$33),(KE$33-KE38-150-Sheep!$R$351                                            )&lt;=0),"Wean-"&amp;KE37,""),"")
&amp;IFERROR(IF(AND((KE$33-KE38-150-Sheep!$R$352                                           )&gt;(KE$33-KF$33),(KE$33-KE38-150-Sheep!$R$352                                            )&lt;=0),"Alt1-"   &amp;KE37,""),"")
&amp;IFERROR(IF(AND((KE$33-KE38-150-Sheep!$R$353                                           )&gt;(KE$33-KF$33),(KE$33-KE38-150-Sheep!$R$353                                            )&lt;=0),"Alt2-"   &amp;KE37,""),"")</f>
        <v/>
      </c>
      <c r="KF39" s="274" t="str">
        <f xml:space="preserve">                    IF(AND((KF$33                                  -Sheep!$N$249                               )&gt;(KF$33-KG$33),(KF$33                                  -Sheep!$N$249                                )&lt;=0),"Born","")
&amp;                   IF(AND((KF$33-Sheep!$R$351-Sheep!$N$249                                )&gt;(KF$33-KG$33),(KF$33-Sheep!$R$351-Sheep!$N$249                                )&lt;=0),"WeanStd","")
&amp;                   IF(AND((KF$33-Sheep!$R$352-Sheep!$N$249                                )&gt;(KF$33-KG$33),(KF$33-Sheep!$R$352-Sheep!$N$249                                )&lt;=0),"WeanAlt1","")
&amp;                   IF(AND((KF$33-Sheep!$R$353-Sheep!$N$249                                )&gt;(KF$33-KG$33),(KF$33-Sheep!$R$353-Sheep!$N$249                                )&lt;=0),"WeanAlt2","")
&amp;IFERROR(IF(AND((KF$33-KF38                                                                                     )&gt;(KF$33-KG$33),(KF$33-KF38                                                                                     )&lt;=0),"Join-"    &amp;KF37,""),"")
&amp;IFERROR(IF(AND((KF$33-KF38-INDEX(Sheep!$V$358:$V$365,KF37,1))&gt;(KF$33-KG$33),(KF$33-KF38-INDEX(Sheep!$V$358:$V$365,KF37,1))&lt;=0),"Scan-"  &amp;KF37,""),"")
&amp;IFERROR(IF(AND((KF$33-KF38-150                                                                            )&gt;(KF$33-KG$33),(KF$33-KF38-150                                                                             )&lt;=0),"Birth-" &amp;KF37,""),"")
&amp;IFERROR(IF(AND((KF$33-KF38-150-Sheep!$R$351                                           )&gt;(KF$33-KG$33),(KF$33-KF38-150-Sheep!$R$351                                            )&lt;=0),"Wean-"&amp;KF37,""),"")
&amp;IFERROR(IF(AND((KF$33-KF38-150-Sheep!$R$352                                           )&gt;(KF$33-KG$33),(KF$33-KF38-150-Sheep!$R$352                                            )&lt;=0),"Alt1-"   &amp;KF37,""),"")
&amp;IFERROR(IF(AND((KF$33-KF38-150-Sheep!$R$353                                           )&gt;(KF$33-KG$33),(KF$33-KF38-150-Sheep!$R$353                                            )&lt;=0),"Alt2-"   &amp;KF37,""),"")</f>
        <v/>
      </c>
      <c r="KG39" s="274" t="str">
        <f xml:space="preserve">                    IF(AND((KG$33                                  -Sheep!$N$249                               )&gt;(KG$33-KH$33),(KG$33                                  -Sheep!$N$249                                )&lt;=0),"Born","")
&amp;                   IF(AND((KG$33-Sheep!$R$351-Sheep!$N$249                                )&gt;(KG$33-KH$33),(KG$33-Sheep!$R$351-Sheep!$N$249                                )&lt;=0),"WeanStd","")
&amp;                   IF(AND((KG$33-Sheep!$R$352-Sheep!$N$249                                )&gt;(KG$33-KH$33),(KG$33-Sheep!$R$352-Sheep!$N$249                                )&lt;=0),"WeanAlt1","")
&amp;                   IF(AND((KG$33-Sheep!$R$353-Sheep!$N$249                                )&gt;(KG$33-KH$33),(KG$33-Sheep!$R$353-Sheep!$N$249                                )&lt;=0),"WeanAlt2","")
&amp;IFERROR(IF(AND((KG$33-KG38                                                                                     )&gt;(KG$33-KH$33),(KG$33-KG38                                                                                     )&lt;=0),"Join-"    &amp;KG37,""),"")
&amp;IFERROR(IF(AND((KG$33-KG38-INDEX(Sheep!$V$358:$V$365,KG37,1))&gt;(KG$33-KH$33),(KG$33-KG38-INDEX(Sheep!$V$358:$V$365,KG37,1))&lt;=0),"Scan-"  &amp;KG37,""),"")
&amp;IFERROR(IF(AND((KG$33-KG38-150                                                                            )&gt;(KG$33-KH$33),(KG$33-KG38-150                                                                             )&lt;=0),"Birth-" &amp;KG37,""),"")
&amp;IFERROR(IF(AND((KG$33-KG38-150-Sheep!$R$351                                           )&gt;(KG$33-KH$33),(KG$33-KG38-150-Sheep!$R$351                                            )&lt;=0),"Wean-"&amp;KG37,""),"")
&amp;IFERROR(IF(AND((KG$33-KG38-150-Sheep!$R$352                                           )&gt;(KG$33-KH$33),(KG$33-KG38-150-Sheep!$R$352                                            )&lt;=0),"Alt1-"   &amp;KG37,""),"")
&amp;IFERROR(IF(AND((KG$33-KG38-150-Sheep!$R$353                                           )&gt;(KG$33-KH$33),(KG$33-KG38-150-Sheep!$R$353                                            )&lt;=0),"Alt2-"   &amp;KG37,""),"")</f>
        <v/>
      </c>
      <c r="KH39" s="274" t="str">
        <f xml:space="preserve">                    IF(AND((KH$33                                  -Sheep!$N$249                               )&gt;(KH$33-KI$33),(KH$33                                  -Sheep!$N$249                                )&lt;=0),"Born","")
&amp;                   IF(AND((KH$33-Sheep!$R$351-Sheep!$N$249                                )&gt;(KH$33-KI$33),(KH$33-Sheep!$R$351-Sheep!$N$249                                )&lt;=0),"WeanStd","")
&amp;                   IF(AND((KH$33-Sheep!$R$352-Sheep!$N$249                                )&gt;(KH$33-KI$33),(KH$33-Sheep!$R$352-Sheep!$N$249                                )&lt;=0),"WeanAlt1","")
&amp;                   IF(AND((KH$33-Sheep!$R$353-Sheep!$N$249                                )&gt;(KH$33-KI$33),(KH$33-Sheep!$R$353-Sheep!$N$249                                )&lt;=0),"WeanAlt2","")
&amp;IFERROR(IF(AND((KH$33-KH38                                                                                     )&gt;(KH$33-KI$33),(KH$33-KH38                                                                                     )&lt;=0),"Join-"    &amp;KH37,""),"")
&amp;IFERROR(IF(AND((KH$33-KH38-INDEX(Sheep!$V$358:$V$365,KH37,1))&gt;(KH$33-KI$33),(KH$33-KH38-INDEX(Sheep!$V$358:$V$365,KH37,1))&lt;=0),"Scan-"  &amp;KH37,""),"")
&amp;IFERROR(IF(AND((KH$33-KH38-150                                                                            )&gt;(KH$33-KI$33),(KH$33-KH38-150                                                                             )&lt;=0),"Birth-" &amp;KH37,""),"")
&amp;IFERROR(IF(AND((KH$33-KH38-150-Sheep!$R$351                                           )&gt;(KH$33-KI$33),(KH$33-KH38-150-Sheep!$R$351                                            )&lt;=0),"Wean-"&amp;KH37,""),"")
&amp;IFERROR(IF(AND((KH$33-KH38-150-Sheep!$R$352                                           )&gt;(KH$33-KI$33),(KH$33-KH38-150-Sheep!$R$352                                            )&lt;=0),"Alt1-"   &amp;KH37,""),"")
&amp;IFERROR(IF(AND((KH$33-KH38-150-Sheep!$R$353                                           )&gt;(KH$33-KI$33),(KH$33-KH38-150-Sheep!$R$353                                            )&lt;=0),"Alt2-"   &amp;KH37,""),"")</f>
        <v/>
      </c>
      <c r="KI39" s="274" t="str">
        <f xml:space="preserve">                    IF(AND((KI$33                                  -Sheep!$N$249                               )&gt;(KI$33-KJ$33),(KI$33                                  -Sheep!$N$249                                )&lt;=0),"Born","")
&amp;                   IF(AND((KI$33-Sheep!$R$351-Sheep!$N$249                                )&gt;(KI$33-KJ$33),(KI$33-Sheep!$R$351-Sheep!$N$249                                )&lt;=0),"WeanStd","")
&amp;                   IF(AND((KI$33-Sheep!$R$352-Sheep!$N$249                                )&gt;(KI$33-KJ$33),(KI$33-Sheep!$R$352-Sheep!$N$249                                )&lt;=0),"WeanAlt1","")
&amp;                   IF(AND((KI$33-Sheep!$R$353-Sheep!$N$249                                )&gt;(KI$33-KJ$33),(KI$33-Sheep!$R$353-Sheep!$N$249                                )&lt;=0),"WeanAlt2","")
&amp;IFERROR(IF(AND((KI$33-KI38                                                                                     )&gt;(KI$33-KJ$33),(KI$33-KI38                                                                                     )&lt;=0),"Join-"    &amp;KI37,""),"")
&amp;IFERROR(IF(AND((KI$33-KI38-INDEX(Sheep!$V$358:$V$365,KI37,1))&gt;(KI$33-KJ$33),(KI$33-KI38-INDEX(Sheep!$V$358:$V$365,KI37,1))&lt;=0),"Scan-"  &amp;KI37,""),"")
&amp;IFERROR(IF(AND((KI$33-KI38-150                                                                            )&gt;(KI$33-KJ$33),(KI$33-KI38-150                                                                             )&lt;=0),"Birth-" &amp;KI37,""),"")
&amp;IFERROR(IF(AND((KI$33-KI38-150-Sheep!$R$351                                           )&gt;(KI$33-KJ$33),(KI$33-KI38-150-Sheep!$R$351                                            )&lt;=0),"Wean-"&amp;KI37,""),"")
&amp;IFERROR(IF(AND((KI$33-KI38-150-Sheep!$R$352                                           )&gt;(KI$33-KJ$33),(KI$33-KI38-150-Sheep!$R$352                                            )&lt;=0),"Alt1-"   &amp;KI37,""),"")
&amp;IFERROR(IF(AND((KI$33-KI38-150-Sheep!$R$353                                           )&gt;(KI$33-KJ$33),(KI$33-KI38-150-Sheep!$R$353                                            )&lt;=0),"Alt2-"   &amp;KI37,""),"")</f>
        <v/>
      </c>
      <c r="KJ39" s="274" t="str">
        <f xml:space="preserve">                    IF(AND((KJ$33                                  -Sheep!$N$249                               )&gt;(KJ$33-KK$33),(KJ$33                                  -Sheep!$N$249                                )&lt;=0),"Born","")
&amp;                   IF(AND((KJ$33-Sheep!$R$351-Sheep!$N$249                                )&gt;(KJ$33-KK$33),(KJ$33-Sheep!$R$351-Sheep!$N$249                                )&lt;=0),"WeanStd","")
&amp;                   IF(AND((KJ$33-Sheep!$R$352-Sheep!$N$249                                )&gt;(KJ$33-KK$33),(KJ$33-Sheep!$R$352-Sheep!$N$249                                )&lt;=0),"WeanAlt1","")
&amp;                   IF(AND((KJ$33-Sheep!$R$353-Sheep!$N$249                                )&gt;(KJ$33-KK$33),(KJ$33-Sheep!$R$353-Sheep!$N$249                                )&lt;=0),"WeanAlt2","")
&amp;IFERROR(IF(AND((KJ$33-KJ38                                                                                     )&gt;(KJ$33-KK$33),(KJ$33-KJ38                                                                                     )&lt;=0),"Join-"    &amp;KJ37,""),"")
&amp;IFERROR(IF(AND((KJ$33-KJ38-INDEX(Sheep!$V$358:$V$365,KJ37,1))&gt;(KJ$33-KK$33),(KJ$33-KJ38-INDEX(Sheep!$V$358:$V$365,KJ37,1))&lt;=0),"Scan-"  &amp;KJ37,""),"")
&amp;IFERROR(IF(AND((KJ$33-KJ38-150                                                                            )&gt;(KJ$33-KK$33),(KJ$33-KJ38-150                                                                             )&lt;=0),"Birth-" &amp;KJ37,""),"")
&amp;IFERROR(IF(AND((KJ$33-KJ38-150-Sheep!$R$351                                           )&gt;(KJ$33-KK$33),(KJ$33-KJ38-150-Sheep!$R$351                                            )&lt;=0),"Wean-"&amp;KJ37,""),"")
&amp;IFERROR(IF(AND((KJ$33-KJ38-150-Sheep!$R$352                                           )&gt;(KJ$33-KK$33),(KJ$33-KJ38-150-Sheep!$R$352                                            )&lt;=0),"Alt1-"   &amp;KJ37,""),"")
&amp;IFERROR(IF(AND((KJ$33-KJ38-150-Sheep!$R$353                                           )&gt;(KJ$33-KK$33),(KJ$33-KJ38-150-Sheep!$R$353                                            )&lt;=0),"Alt2-"   &amp;KJ37,""),"")</f>
        <v/>
      </c>
      <c r="KK39" s="274" t="str">
        <f xml:space="preserve">                    IF(AND((KK$33                                  -Sheep!$N$249                               )&gt;(KK$33-KL$33),(KK$33                                  -Sheep!$N$249                                )&lt;=0),"Born","")
&amp;                   IF(AND((KK$33-Sheep!$R$351-Sheep!$N$249                                )&gt;(KK$33-KL$33),(KK$33-Sheep!$R$351-Sheep!$N$249                                )&lt;=0),"WeanStd","")
&amp;                   IF(AND((KK$33-Sheep!$R$352-Sheep!$N$249                                )&gt;(KK$33-KL$33),(KK$33-Sheep!$R$352-Sheep!$N$249                                )&lt;=0),"WeanAlt1","")
&amp;                   IF(AND((KK$33-Sheep!$R$353-Sheep!$N$249                                )&gt;(KK$33-KL$33),(KK$33-Sheep!$R$353-Sheep!$N$249                                )&lt;=0),"WeanAlt2","")
&amp;IFERROR(IF(AND((KK$33-KK38                                                                                     )&gt;(KK$33-KL$33),(KK$33-KK38                                                                                     )&lt;=0),"Join-"    &amp;KK37,""),"")
&amp;IFERROR(IF(AND((KK$33-KK38-INDEX(Sheep!$V$358:$V$365,KK37,1))&gt;(KK$33-KL$33),(KK$33-KK38-INDEX(Sheep!$V$358:$V$365,KK37,1))&lt;=0),"Scan-"  &amp;KK37,""),"")
&amp;IFERROR(IF(AND((KK$33-KK38-150                                                                            )&gt;(KK$33-KL$33),(KK$33-KK38-150                                                                             )&lt;=0),"Birth-" &amp;KK37,""),"")
&amp;IFERROR(IF(AND((KK$33-KK38-150-Sheep!$R$351                                           )&gt;(KK$33-KL$33),(KK$33-KK38-150-Sheep!$R$351                                            )&lt;=0),"Wean-"&amp;KK37,""),"")
&amp;IFERROR(IF(AND((KK$33-KK38-150-Sheep!$R$352                                           )&gt;(KK$33-KL$33),(KK$33-KK38-150-Sheep!$R$352                                            )&lt;=0),"Alt1-"   &amp;KK37,""),"")
&amp;IFERROR(IF(AND((KK$33-KK38-150-Sheep!$R$353                                           )&gt;(KK$33-KL$33),(KK$33-KK38-150-Sheep!$R$353                                            )&lt;=0),"Alt2-"   &amp;KK37,""),"")</f>
        <v>Birth-5</v>
      </c>
      <c r="KL39" s="274" t="str">
        <f xml:space="preserve">                    IF(AND((KL$33                                  -Sheep!$N$249                               )&gt;(KL$33-KM$33),(KL$33                                  -Sheep!$N$249                                )&lt;=0),"Born","")
&amp;                   IF(AND((KL$33-Sheep!$R$351-Sheep!$N$249                                )&gt;(KL$33-KM$33),(KL$33-Sheep!$R$351-Sheep!$N$249                                )&lt;=0),"WeanStd","")
&amp;                   IF(AND((KL$33-Sheep!$R$352-Sheep!$N$249                                )&gt;(KL$33-KM$33),(KL$33-Sheep!$R$352-Sheep!$N$249                                )&lt;=0),"WeanAlt1","")
&amp;                   IF(AND((KL$33-Sheep!$R$353-Sheep!$N$249                                )&gt;(KL$33-KM$33),(KL$33-Sheep!$R$353-Sheep!$N$249                                )&lt;=0),"WeanAlt2","")
&amp;IFERROR(IF(AND((KL$33-KL38                                                                                     )&gt;(KL$33-KM$33),(KL$33-KL38                                                                                     )&lt;=0),"Join-"    &amp;KL37,""),"")
&amp;IFERROR(IF(AND((KL$33-KL38-INDEX(Sheep!$V$358:$V$365,KL37,1))&gt;(KL$33-KM$33),(KL$33-KL38-INDEX(Sheep!$V$358:$V$365,KL37,1))&lt;=0),"Scan-"  &amp;KL37,""),"")
&amp;IFERROR(IF(AND((KL$33-KL38-150                                                                            )&gt;(KL$33-KM$33),(KL$33-KL38-150                                                                             )&lt;=0),"Birth-" &amp;KL37,""),"")
&amp;IFERROR(IF(AND((KL$33-KL38-150-Sheep!$R$351                                           )&gt;(KL$33-KM$33),(KL$33-KL38-150-Sheep!$R$351                                            )&lt;=0),"Wean-"&amp;KL37,""),"")
&amp;IFERROR(IF(AND((KL$33-KL38-150-Sheep!$R$352                                           )&gt;(KL$33-KM$33),(KL$33-KL38-150-Sheep!$R$352                                            )&lt;=0),"Alt1-"   &amp;KL37,""),"")
&amp;IFERROR(IF(AND((KL$33-KL38-150-Sheep!$R$353                                           )&gt;(KL$33-KM$33),(KL$33-KL38-150-Sheep!$R$353                                            )&lt;=0),"Alt2-"   &amp;KL37,""),"")</f>
        <v/>
      </c>
      <c r="KM39" s="274" t="str">
        <f xml:space="preserve">                    IF(AND((KM$33                                  -Sheep!$N$249                               )&gt;(KM$33-KN$33),(KM$33                                  -Sheep!$N$249                                )&lt;=0),"Born","")
&amp;                   IF(AND((KM$33-Sheep!$R$351-Sheep!$N$249                                )&gt;(KM$33-KN$33),(KM$33-Sheep!$R$351-Sheep!$N$249                                )&lt;=0),"WeanStd","")
&amp;                   IF(AND((KM$33-Sheep!$R$352-Sheep!$N$249                                )&gt;(KM$33-KN$33),(KM$33-Sheep!$R$352-Sheep!$N$249                                )&lt;=0),"WeanAlt1","")
&amp;                   IF(AND((KM$33-Sheep!$R$353-Sheep!$N$249                                )&gt;(KM$33-KN$33),(KM$33-Sheep!$R$353-Sheep!$N$249                                )&lt;=0),"WeanAlt2","")
&amp;IFERROR(IF(AND((KM$33-KM38                                                                                     )&gt;(KM$33-KN$33),(KM$33-KM38                                                                                     )&lt;=0),"Join-"    &amp;KM37,""),"")
&amp;IFERROR(IF(AND((KM$33-KM38-INDEX(Sheep!$V$358:$V$365,KM37,1))&gt;(KM$33-KN$33),(KM$33-KM38-INDEX(Sheep!$V$358:$V$365,KM37,1))&lt;=0),"Scan-"  &amp;KM37,""),"")
&amp;IFERROR(IF(AND((KM$33-KM38-150                                                                            )&gt;(KM$33-KN$33),(KM$33-KM38-150                                                                             )&lt;=0),"Birth-" &amp;KM37,""),"")
&amp;IFERROR(IF(AND((KM$33-KM38-150-Sheep!$R$351                                           )&gt;(KM$33-KN$33),(KM$33-KM38-150-Sheep!$R$351                                            )&lt;=0),"Wean-"&amp;KM37,""),"")
&amp;IFERROR(IF(AND((KM$33-KM38-150-Sheep!$R$352                                           )&gt;(KM$33-KN$33),(KM$33-KM38-150-Sheep!$R$352                                            )&lt;=0),"Alt1-"   &amp;KM37,""),"")
&amp;IFERROR(IF(AND((KM$33-KM38-150-Sheep!$R$353                                           )&gt;(KM$33-KN$33),(KM$33-KM38-150-Sheep!$R$353                                            )&lt;=0),"Alt2-"   &amp;KM37,""),"")</f>
        <v/>
      </c>
      <c r="KN39" s="274" t="str">
        <f xml:space="preserve">                    IF(AND((KN$33                                  -Sheep!$N$249                               )&gt;(KN$33-KO$33),(KN$33                                  -Sheep!$N$249                                )&lt;=0),"Born","")
&amp;                   IF(AND((KN$33-Sheep!$R$351-Sheep!$N$249                                )&gt;(KN$33-KO$33),(KN$33-Sheep!$R$351-Sheep!$N$249                                )&lt;=0),"WeanStd","")
&amp;                   IF(AND((KN$33-Sheep!$R$352-Sheep!$N$249                                )&gt;(KN$33-KO$33),(KN$33-Sheep!$R$352-Sheep!$N$249                                )&lt;=0),"WeanAlt1","")
&amp;                   IF(AND((KN$33-Sheep!$R$353-Sheep!$N$249                                )&gt;(KN$33-KO$33),(KN$33-Sheep!$R$353-Sheep!$N$249                                )&lt;=0),"WeanAlt2","")
&amp;IFERROR(IF(AND((KN$33-KN38                                                                                     )&gt;(KN$33-KO$33),(KN$33-KN38                                                                                     )&lt;=0),"Join-"    &amp;KN37,""),"")
&amp;IFERROR(IF(AND((KN$33-KN38-INDEX(Sheep!$V$358:$V$365,KN37,1))&gt;(KN$33-KO$33),(KN$33-KN38-INDEX(Sheep!$V$358:$V$365,KN37,1))&lt;=0),"Scan-"  &amp;KN37,""),"")
&amp;IFERROR(IF(AND((KN$33-KN38-150                                                                            )&gt;(KN$33-KO$33),(KN$33-KN38-150                                                                             )&lt;=0),"Birth-" &amp;KN37,""),"")
&amp;IFERROR(IF(AND((KN$33-KN38-150-Sheep!$R$351                                           )&gt;(KN$33-KO$33),(KN$33-KN38-150-Sheep!$R$351                                            )&lt;=0),"Wean-"&amp;KN37,""),"")
&amp;IFERROR(IF(AND((KN$33-KN38-150-Sheep!$R$352                                           )&gt;(KN$33-KO$33),(KN$33-KN38-150-Sheep!$R$352                                            )&lt;=0),"Alt1-"   &amp;KN37,""),"")
&amp;IFERROR(IF(AND((KN$33-KN38-150-Sheep!$R$353                                           )&gt;(KN$33-KO$33),(KN$33-KN38-150-Sheep!$R$353                                            )&lt;=0),"Alt2-"   &amp;KN37,""),"")</f>
        <v/>
      </c>
      <c r="KO39" s="274" t="str">
        <f xml:space="preserve">                    IF(AND((KO$33                                  -Sheep!$N$249                               )&gt;(KO$33-KP$33),(KO$33                                  -Sheep!$N$249                                )&lt;=0),"Born","")
&amp;                   IF(AND((KO$33-Sheep!$R$351-Sheep!$N$249                                )&gt;(KO$33-KP$33),(KO$33-Sheep!$R$351-Sheep!$N$249                                )&lt;=0),"WeanStd","")
&amp;                   IF(AND((KO$33-Sheep!$R$352-Sheep!$N$249                                )&gt;(KO$33-KP$33),(KO$33-Sheep!$R$352-Sheep!$N$249                                )&lt;=0),"WeanAlt1","")
&amp;                   IF(AND((KO$33-Sheep!$R$353-Sheep!$N$249                                )&gt;(KO$33-KP$33),(KO$33-Sheep!$R$353-Sheep!$N$249                                )&lt;=0),"WeanAlt2","")
&amp;IFERROR(IF(AND((KO$33-KO38                                                                                     )&gt;(KO$33-KP$33),(KO$33-KO38                                                                                     )&lt;=0),"Join-"    &amp;KO37,""),"")
&amp;IFERROR(IF(AND((KO$33-KO38-INDEX(Sheep!$V$358:$V$365,KO37,1))&gt;(KO$33-KP$33),(KO$33-KO38-INDEX(Sheep!$V$358:$V$365,KO37,1))&lt;=0),"Scan-"  &amp;KO37,""),"")
&amp;IFERROR(IF(AND((KO$33-KO38-150                                                                            )&gt;(KO$33-KP$33),(KO$33-KO38-150                                                                             )&lt;=0),"Birth-" &amp;KO37,""),"")
&amp;IFERROR(IF(AND((KO$33-KO38-150-Sheep!$R$351                                           )&gt;(KO$33-KP$33),(KO$33-KO38-150-Sheep!$R$351                                            )&lt;=0),"Wean-"&amp;KO37,""),"")
&amp;IFERROR(IF(AND((KO$33-KO38-150-Sheep!$R$352                                           )&gt;(KO$33-KP$33),(KO$33-KO38-150-Sheep!$R$352                                            )&lt;=0),"Alt1-"   &amp;KO37,""),"")
&amp;IFERROR(IF(AND((KO$33-KO38-150-Sheep!$R$353                                           )&gt;(KO$33-KP$33),(KO$33-KO38-150-Sheep!$R$353                                            )&lt;=0),"Alt2-"   &amp;KO37,""),"")</f>
        <v/>
      </c>
      <c r="KP39" s="274" t="str">
        <f xml:space="preserve">                    IF(AND((KP$33                                  -Sheep!$N$249                               )&gt;(KP$33-KQ$33),(KP$33                                  -Sheep!$N$249                                )&lt;=0),"Born","")
&amp;                   IF(AND((KP$33-Sheep!$R$351-Sheep!$N$249                                )&gt;(KP$33-KQ$33),(KP$33-Sheep!$R$351-Sheep!$N$249                                )&lt;=0),"WeanStd","")
&amp;                   IF(AND((KP$33-Sheep!$R$352-Sheep!$N$249                                )&gt;(KP$33-KQ$33),(KP$33-Sheep!$R$352-Sheep!$N$249                                )&lt;=0),"WeanAlt1","")
&amp;                   IF(AND((KP$33-Sheep!$R$353-Sheep!$N$249                                )&gt;(KP$33-KQ$33),(KP$33-Sheep!$R$353-Sheep!$N$249                                )&lt;=0),"WeanAlt2","")
&amp;IFERROR(IF(AND((KP$33-KP38                                                                                     )&gt;(KP$33-KQ$33),(KP$33-KP38                                                                                     )&lt;=0),"Join-"    &amp;KP37,""),"")
&amp;IFERROR(IF(AND((KP$33-KP38-INDEX(Sheep!$V$358:$V$365,KP37,1))&gt;(KP$33-KQ$33),(KP$33-KP38-INDEX(Sheep!$V$358:$V$365,KP37,1))&lt;=0),"Scan-"  &amp;KP37,""),"")
&amp;IFERROR(IF(AND((KP$33-KP38-150                                                                            )&gt;(KP$33-KQ$33),(KP$33-KP38-150                                                                             )&lt;=0),"Birth-" &amp;KP37,""),"")
&amp;IFERROR(IF(AND((KP$33-KP38-150-Sheep!$R$351                                           )&gt;(KP$33-KQ$33),(KP$33-KP38-150-Sheep!$R$351                                            )&lt;=0),"Wean-"&amp;KP37,""),"")
&amp;IFERROR(IF(AND((KP$33-KP38-150-Sheep!$R$352                                           )&gt;(KP$33-KQ$33),(KP$33-KP38-150-Sheep!$R$352                                            )&lt;=0),"Alt1-"   &amp;KP37,""),"")
&amp;IFERROR(IF(AND((KP$33-KP38-150-Sheep!$R$353                                           )&gt;(KP$33-KQ$33),(KP$33-KP38-150-Sheep!$R$353                                            )&lt;=0),"Alt2-"   &amp;KP37,""),"")</f>
        <v/>
      </c>
      <c r="KQ39" s="274" t="str">
        <f xml:space="preserve">                    IF(AND((KQ$33                                  -Sheep!$N$249                               )&gt;(KQ$33-KR$33),(KQ$33                                  -Sheep!$N$249                                )&lt;=0),"Born","")
&amp;                   IF(AND((KQ$33-Sheep!$R$351-Sheep!$N$249                                )&gt;(KQ$33-KR$33),(KQ$33-Sheep!$R$351-Sheep!$N$249                                )&lt;=0),"WeanStd","")
&amp;                   IF(AND((KQ$33-Sheep!$R$352-Sheep!$N$249                                )&gt;(KQ$33-KR$33),(KQ$33-Sheep!$R$352-Sheep!$N$249                                )&lt;=0),"WeanAlt1","")
&amp;                   IF(AND((KQ$33-Sheep!$R$353-Sheep!$N$249                                )&gt;(KQ$33-KR$33),(KQ$33-Sheep!$R$353-Sheep!$N$249                                )&lt;=0),"WeanAlt2","")
&amp;IFERROR(IF(AND((KQ$33-KQ38                                                                                     )&gt;(KQ$33-KR$33),(KQ$33-KQ38                                                                                     )&lt;=0),"Join-"    &amp;KQ37,""),"")
&amp;IFERROR(IF(AND((KQ$33-KQ38-INDEX(Sheep!$V$358:$V$365,KQ37,1))&gt;(KQ$33-KR$33),(KQ$33-KQ38-INDEX(Sheep!$V$358:$V$365,KQ37,1))&lt;=0),"Scan-"  &amp;KQ37,""),"")
&amp;IFERROR(IF(AND((KQ$33-KQ38-150                                                                            )&gt;(KQ$33-KR$33),(KQ$33-KQ38-150                                                                             )&lt;=0),"Birth-" &amp;KQ37,""),"")
&amp;IFERROR(IF(AND((KQ$33-KQ38-150-Sheep!$R$351                                           )&gt;(KQ$33-KR$33),(KQ$33-KQ38-150-Sheep!$R$351                                            )&lt;=0),"Wean-"&amp;KQ37,""),"")
&amp;IFERROR(IF(AND((KQ$33-KQ38-150-Sheep!$R$352                                           )&gt;(KQ$33-KR$33),(KQ$33-KQ38-150-Sheep!$R$352                                            )&lt;=0),"Alt1-"   &amp;KQ37,""),"")
&amp;IFERROR(IF(AND((KQ$33-KQ38-150-Sheep!$R$353                                           )&gt;(KQ$33-KR$33),(KQ$33-KQ38-150-Sheep!$R$353                                            )&lt;=0),"Alt2-"   &amp;KQ37,""),"")</f>
        <v/>
      </c>
      <c r="KR39" s="274" t="str">
        <f xml:space="preserve">                    IF(AND((KR$33                                  -Sheep!$N$249                               )&gt;(KR$33-KS$33),(KR$33                                  -Sheep!$N$249                                )&lt;=0),"Born","")
&amp;                   IF(AND((KR$33-Sheep!$R$351-Sheep!$N$249                                )&gt;(KR$33-KS$33),(KR$33-Sheep!$R$351-Sheep!$N$249                                )&lt;=0),"WeanStd","")
&amp;                   IF(AND((KR$33-Sheep!$R$352-Sheep!$N$249                                )&gt;(KR$33-KS$33),(KR$33-Sheep!$R$352-Sheep!$N$249                                )&lt;=0),"WeanAlt1","")
&amp;                   IF(AND((KR$33-Sheep!$R$353-Sheep!$N$249                                )&gt;(KR$33-KS$33),(KR$33-Sheep!$R$353-Sheep!$N$249                                )&lt;=0),"WeanAlt2","")
&amp;IFERROR(IF(AND((KR$33-KR38                                                                                     )&gt;(KR$33-KS$33),(KR$33-KR38                                                                                     )&lt;=0),"Join-"    &amp;KR37,""),"")
&amp;IFERROR(IF(AND((KR$33-KR38-INDEX(Sheep!$V$358:$V$365,KR37,1))&gt;(KR$33-KS$33),(KR$33-KR38-INDEX(Sheep!$V$358:$V$365,KR37,1))&lt;=0),"Scan-"  &amp;KR37,""),"")
&amp;IFERROR(IF(AND((KR$33-KR38-150                                                                            )&gt;(KR$33-KS$33),(KR$33-KR38-150                                                                             )&lt;=0),"Birth-" &amp;KR37,""),"")
&amp;IFERROR(IF(AND((KR$33-KR38-150-Sheep!$R$351                                           )&gt;(KR$33-KS$33),(KR$33-KR38-150-Sheep!$R$351                                            )&lt;=0),"Wean-"&amp;KR37,""),"")
&amp;IFERROR(IF(AND((KR$33-KR38-150-Sheep!$R$352                                           )&gt;(KR$33-KS$33),(KR$33-KR38-150-Sheep!$R$352                                            )&lt;=0),"Alt1-"   &amp;KR37,""),"")
&amp;IFERROR(IF(AND((KR$33-KR38-150-Sheep!$R$353                                           )&gt;(KR$33-KS$33),(KR$33-KR38-150-Sheep!$R$353                                            )&lt;=0),"Alt2-"   &amp;KR37,""),"")</f>
        <v/>
      </c>
      <c r="KS39" s="274" t="str">
        <f xml:space="preserve">                    IF(AND((KS$33                                  -Sheep!$N$249                               )&gt;(KS$33-KT$33),(KS$33                                  -Sheep!$N$249                                )&lt;=0),"Born","")
&amp;                   IF(AND((KS$33-Sheep!$R$351-Sheep!$N$249                                )&gt;(KS$33-KT$33),(KS$33-Sheep!$R$351-Sheep!$N$249                                )&lt;=0),"WeanStd","")
&amp;                   IF(AND((KS$33-Sheep!$R$352-Sheep!$N$249                                )&gt;(KS$33-KT$33),(KS$33-Sheep!$R$352-Sheep!$N$249                                )&lt;=0),"WeanAlt1","")
&amp;                   IF(AND((KS$33-Sheep!$R$353-Sheep!$N$249                                )&gt;(KS$33-KT$33),(KS$33-Sheep!$R$353-Sheep!$N$249                                )&lt;=0),"WeanAlt2","")
&amp;IFERROR(IF(AND((KS$33-KS38                                                                                     )&gt;(KS$33-KT$33),(KS$33-KS38                                                                                     )&lt;=0),"Join-"    &amp;KS37,""),"")
&amp;IFERROR(IF(AND((KS$33-KS38-INDEX(Sheep!$V$358:$V$365,KS37,1))&gt;(KS$33-KT$33),(KS$33-KS38-INDEX(Sheep!$V$358:$V$365,KS37,1))&lt;=0),"Scan-"  &amp;KS37,""),"")
&amp;IFERROR(IF(AND((KS$33-KS38-150                                                                            )&gt;(KS$33-KT$33),(KS$33-KS38-150                                                                             )&lt;=0),"Birth-" &amp;KS37,""),"")
&amp;IFERROR(IF(AND((KS$33-KS38-150-Sheep!$R$351                                           )&gt;(KS$33-KT$33),(KS$33-KS38-150-Sheep!$R$351                                            )&lt;=0),"Wean-"&amp;KS37,""),"")
&amp;IFERROR(IF(AND((KS$33-KS38-150-Sheep!$R$352                                           )&gt;(KS$33-KT$33),(KS$33-KS38-150-Sheep!$R$352                                            )&lt;=0),"Alt1-"   &amp;KS37,""),"")
&amp;IFERROR(IF(AND((KS$33-KS38-150-Sheep!$R$353                                           )&gt;(KS$33-KT$33),(KS$33-KS38-150-Sheep!$R$353                                            )&lt;=0),"Alt2-"   &amp;KS37,""),"")</f>
        <v/>
      </c>
      <c r="KT39" s="274" t="str">
        <f xml:space="preserve">                    IF(AND((KT$33                                  -Sheep!$N$249                               )&gt;(KT$33-KU$33),(KT$33                                  -Sheep!$N$249                                )&lt;=0),"Born","")
&amp;                   IF(AND((KT$33-Sheep!$R$351-Sheep!$N$249                                )&gt;(KT$33-KU$33),(KT$33-Sheep!$R$351-Sheep!$N$249                                )&lt;=0),"WeanStd","")
&amp;                   IF(AND((KT$33-Sheep!$R$352-Sheep!$N$249                                )&gt;(KT$33-KU$33),(KT$33-Sheep!$R$352-Sheep!$N$249                                )&lt;=0),"WeanAlt1","")
&amp;                   IF(AND((KT$33-Sheep!$R$353-Sheep!$N$249                                )&gt;(KT$33-KU$33),(KT$33-Sheep!$R$353-Sheep!$N$249                                )&lt;=0),"WeanAlt2","")
&amp;IFERROR(IF(AND((KT$33-KT38                                                                                     )&gt;(KT$33-KU$33),(KT$33-KT38                                                                                     )&lt;=0),"Join-"    &amp;KT37,""),"")
&amp;IFERROR(IF(AND((KT$33-KT38-INDEX(Sheep!$V$358:$V$365,KT37,1))&gt;(KT$33-KU$33),(KT$33-KT38-INDEX(Sheep!$V$358:$V$365,KT37,1))&lt;=0),"Scan-"  &amp;KT37,""),"")
&amp;IFERROR(IF(AND((KT$33-KT38-150                                                                            )&gt;(KT$33-KU$33),(KT$33-KT38-150                                                                             )&lt;=0),"Birth-" &amp;KT37,""),"")
&amp;IFERROR(IF(AND((KT$33-KT38-150-Sheep!$R$351                                           )&gt;(KT$33-KU$33),(KT$33-KT38-150-Sheep!$R$351                                            )&lt;=0),"Wean-"&amp;KT37,""),"")
&amp;IFERROR(IF(AND((KT$33-KT38-150-Sheep!$R$352                                           )&gt;(KT$33-KU$33),(KT$33-KT38-150-Sheep!$R$352                                            )&lt;=0),"Alt1-"   &amp;KT37,""),"")
&amp;IFERROR(IF(AND((KT$33-KT38-150-Sheep!$R$353                                           )&gt;(KT$33-KU$33),(KT$33-KT38-150-Sheep!$R$353                                            )&lt;=0),"Alt2-"   &amp;KT37,""),"")</f>
        <v/>
      </c>
      <c r="KU39" s="274" t="str">
        <f xml:space="preserve">                    IF(AND((KU$33                                  -Sheep!$N$249                               )&gt;(KU$33-KV$33),(KU$33                                  -Sheep!$N$249                                )&lt;=0),"Born","")
&amp;                   IF(AND((KU$33-Sheep!$R$351-Sheep!$N$249                                )&gt;(KU$33-KV$33),(KU$33-Sheep!$R$351-Sheep!$N$249                                )&lt;=0),"WeanStd","")
&amp;                   IF(AND((KU$33-Sheep!$R$352-Sheep!$N$249                                )&gt;(KU$33-KV$33),(KU$33-Sheep!$R$352-Sheep!$N$249                                )&lt;=0),"WeanAlt1","")
&amp;                   IF(AND((KU$33-Sheep!$R$353-Sheep!$N$249                                )&gt;(KU$33-KV$33),(KU$33-Sheep!$R$353-Sheep!$N$249                                )&lt;=0),"WeanAlt2","")
&amp;IFERROR(IF(AND((KU$33-KU38                                                                                     )&gt;(KU$33-KV$33),(KU$33-KU38                                                                                     )&lt;=0),"Join-"    &amp;KU37,""),"")
&amp;IFERROR(IF(AND((KU$33-KU38-INDEX(Sheep!$V$358:$V$365,KU37,1))&gt;(KU$33-KV$33),(KU$33-KU38-INDEX(Sheep!$V$358:$V$365,KU37,1))&lt;=0),"Scan-"  &amp;KU37,""),"")
&amp;IFERROR(IF(AND((KU$33-KU38-150                                                                            )&gt;(KU$33-KV$33),(KU$33-KU38-150                                                                             )&lt;=0),"Birth-" &amp;KU37,""),"")
&amp;IFERROR(IF(AND((KU$33-KU38-150-Sheep!$R$351                                           )&gt;(KU$33-KV$33),(KU$33-KU38-150-Sheep!$R$351                                            )&lt;=0),"Wean-"&amp;KU37,""),"")
&amp;IFERROR(IF(AND((KU$33-KU38-150-Sheep!$R$352                                           )&gt;(KU$33-KV$33),(KU$33-KU38-150-Sheep!$R$352                                            )&lt;=0),"Alt1-"   &amp;KU37,""),"")
&amp;IFERROR(IF(AND((KU$33-KU38-150-Sheep!$R$353                                           )&gt;(KU$33-KV$33),(KU$33-KU38-150-Sheep!$R$353                                            )&lt;=0),"Alt2-"   &amp;KU37,""),"")</f>
        <v/>
      </c>
      <c r="KV39" s="274" t="str">
        <f xml:space="preserve">                    IF(AND((KV$33                                  -Sheep!$N$249                               )&gt;(KV$33-KW$33),(KV$33                                  -Sheep!$N$249                                )&lt;=0),"Born","")
&amp;                   IF(AND((KV$33-Sheep!$R$351-Sheep!$N$249                                )&gt;(KV$33-KW$33),(KV$33-Sheep!$R$351-Sheep!$N$249                                )&lt;=0),"WeanStd","")
&amp;                   IF(AND((KV$33-Sheep!$R$352-Sheep!$N$249                                )&gt;(KV$33-KW$33),(KV$33-Sheep!$R$352-Sheep!$N$249                                )&lt;=0),"WeanAlt1","")
&amp;                   IF(AND((KV$33-Sheep!$R$353-Sheep!$N$249                                )&gt;(KV$33-KW$33),(KV$33-Sheep!$R$353-Sheep!$N$249                                )&lt;=0),"WeanAlt2","")
&amp;IFERROR(IF(AND((KV$33-KV38                                                                                     )&gt;(KV$33-KW$33),(KV$33-KV38                                                                                     )&lt;=0),"Join-"    &amp;KV37,""),"")
&amp;IFERROR(IF(AND((KV$33-KV38-INDEX(Sheep!$V$358:$V$365,KV37,1))&gt;(KV$33-KW$33),(KV$33-KV38-INDEX(Sheep!$V$358:$V$365,KV37,1))&lt;=0),"Scan-"  &amp;KV37,""),"")
&amp;IFERROR(IF(AND((KV$33-KV38-150                                                                            )&gt;(KV$33-KW$33),(KV$33-KV38-150                                                                             )&lt;=0),"Birth-" &amp;KV37,""),"")
&amp;IFERROR(IF(AND((KV$33-KV38-150-Sheep!$R$351                                           )&gt;(KV$33-KW$33),(KV$33-KV38-150-Sheep!$R$351                                            )&lt;=0),"Wean-"&amp;KV37,""),"")
&amp;IFERROR(IF(AND((KV$33-KV38-150-Sheep!$R$352                                           )&gt;(KV$33-KW$33),(KV$33-KV38-150-Sheep!$R$352                                            )&lt;=0),"Alt1-"   &amp;KV37,""),"")
&amp;IFERROR(IF(AND((KV$33-KV38-150-Sheep!$R$353                                           )&gt;(KV$33-KW$33),(KV$33-KV38-150-Sheep!$R$353                                            )&lt;=0),"Alt2-"   &amp;KV37,""),"")</f>
        <v/>
      </c>
      <c r="KW39" s="274" t="str">
        <f xml:space="preserve">                    IF(AND((KW$33                                  -Sheep!$N$249                               )&gt;(KW$33-KX$33),(KW$33                                  -Sheep!$N$249                                )&lt;=0),"Born","")
&amp;                   IF(AND((KW$33-Sheep!$R$351-Sheep!$N$249                                )&gt;(KW$33-KX$33),(KW$33-Sheep!$R$351-Sheep!$N$249                                )&lt;=0),"WeanStd","")
&amp;                   IF(AND((KW$33-Sheep!$R$352-Sheep!$N$249                                )&gt;(KW$33-KX$33),(KW$33-Sheep!$R$352-Sheep!$N$249                                )&lt;=0),"WeanAlt1","")
&amp;                   IF(AND((KW$33-Sheep!$R$353-Sheep!$N$249                                )&gt;(KW$33-KX$33),(KW$33-Sheep!$R$353-Sheep!$N$249                                )&lt;=0),"WeanAlt2","")
&amp;IFERROR(IF(AND((KW$33-KW38                                                                                     )&gt;(KW$33-KX$33),(KW$33-KW38                                                                                     )&lt;=0),"Join-"    &amp;KW37,""),"")
&amp;IFERROR(IF(AND((KW$33-KW38-INDEX(Sheep!$V$358:$V$365,KW37,1))&gt;(KW$33-KX$33),(KW$33-KW38-INDEX(Sheep!$V$358:$V$365,KW37,1))&lt;=0),"Scan-"  &amp;KW37,""),"")
&amp;IFERROR(IF(AND((KW$33-KW38-150                                                                            )&gt;(KW$33-KX$33),(KW$33-KW38-150                                                                             )&lt;=0),"Birth-" &amp;KW37,""),"")
&amp;IFERROR(IF(AND((KW$33-KW38-150-Sheep!$R$351                                           )&gt;(KW$33-KX$33),(KW$33-KW38-150-Sheep!$R$351                                            )&lt;=0),"Wean-"&amp;KW37,""),"")
&amp;IFERROR(IF(AND((KW$33-KW38-150-Sheep!$R$352                                           )&gt;(KW$33-KX$33),(KW$33-KW38-150-Sheep!$R$352                                            )&lt;=0),"Alt1-"   &amp;KW37,""),"")
&amp;IFERROR(IF(AND((KW$33-KW38-150-Sheep!$R$353                                           )&gt;(KW$33-KX$33),(KW$33-KW38-150-Sheep!$R$353                                            )&lt;=0),"Alt2-"   &amp;KW37,""),"")</f>
        <v>Wean-5</v>
      </c>
      <c r="KX39" s="274" t="str">
        <f xml:space="preserve">                    IF(AND((KX$33                                  -Sheep!$N$249                               )&gt;(KX$33-KY$33),(KX$33                                  -Sheep!$N$249                                )&lt;=0),"Born","")
&amp;                   IF(AND((KX$33-Sheep!$R$351-Sheep!$N$249                                )&gt;(KX$33-KY$33),(KX$33-Sheep!$R$351-Sheep!$N$249                                )&lt;=0),"WeanStd","")
&amp;                   IF(AND((KX$33-Sheep!$R$352-Sheep!$N$249                                )&gt;(KX$33-KY$33),(KX$33-Sheep!$R$352-Sheep!$N$249                                )&lt;=0),"WeanAlt1","")
&amp;                   IF(AND((KX$33-Sheep!$R$353-Sheep!$N$249                                )&gt;(KX$33-KY$33),(KX$33-Sheep!$R$353-Sheep!$N$249                                )&lt;=0),"WeanAlt2","")
&amp;IFERROR(IF(AND((KX$33-KX38                                                                                     )&gt;(KX$33-KY$33),(KX$33-KX38                                                                                     )&lt;=0),"Join-"    &amp;KX37,""),"")
&amp;IFERROR(IF(AND((KX$33-KX38-INDEX(Sheep!$V$358:$V$365,KX37,1))&gt;(KX$33-KY$33),(KX$33-KX38-INDEX(Sheep!$V$358:$V$365,KX37,1))&lt;=0),"Scan-"  &amp;KX37,""),"")
&amp;IFERROR(IF(AND((KX$33-KX38-150                                                                            )&gt;(KX$33-KY$33),(KX$33-KX38-150                                                                             )&lt;=0),"Birth-" &amp;KX37,""),"")
&amp;IFERROR(IF(AND((KX$33-KX38-150-Sheep!$R$351                                           )&gt;(KX$33-KY$33),(KX$33-KX38-150-Sheep!$R$351                                            )&lt;=0),"Wean-"&amp;KX37,""),"")
&amp;IFERROR(IF(AND((KX$33-KX38-150-Sheep!$R$352                                           )&gt;(KX$33-KY$33),(KX$33-KX38-150-Sheep!$R$352                                            )&lt;=0),"Alt1-"   &amp;KX37,""),"")
&amp;IFERROR(IF(AND((KX$33-KX38-150-Sheep!$R$353                                           )&gt;(KX$33-KY$33),(KX$33-KX38-150-Sheep!$R$353                                            )&lt;=0),"Alt2-"   &amp;KX37,""),"")</f>
        <v/>
      </c>
      <c r="KY39" s="274" t="str">
        <f xml:space="preserve">                    IF(AND((KY$33                                  -Sheep!$N$249                               )&gt;(KY$33-KZ$33),(KY$33                                  -Sheep!$N$249                                )&lt;=0),"Born","")
&amp;                   IF(AND((KY$33-Sheep!$R$351-Sheep!$N$249                                )&gt;(KY$33-KZ$33),(KY$33-Sheep!$R$351-Sheep!$N$249                                )&lt;=0),"WeanStd","")
&amp;                   IF(AND((KY$33-Sheep!$R$352-Sheep!$N$249                                )&gt;(KY$33-KZ$33),(KY$33-Sheep!$R$352-Sheep!$N$249                                )&lt;=0),"WeanAlt1","")
&amp;                   IF(AND((KY$33-Sheep!$R$353-Sheep!$N$249                                )&gt;(KY$33-KZ$33),(KY$33-Sheep!$R$353-Sheep!$N$249                                )&lt;=0),"WeanAlt2","")
&amp;IFERROR(IF(AND((KY$33-KY38                                                                                     )&gt;(KY$33-KZ$33),(KY$33-KY38                                                                                     )&lt;=0),"Join-"    &amp;KY37,""),"")
&amp;IFERROR(IF(AND((KY$33-KY38-INDEX(Sheep!$V$358:$V$365,KY37,1))&gt;(KY$33-KZ$33),(KY$33-KY38-INDEX(Sheep!$V$358:$V$365,KY37,1))&lt;=0),"Scan-"  &amp;KY37,""),"")
&amp;IFERROR(IF(AND((KY$33-KY38-150                                                                            )&gt;(KY$33-KZ$33),(KY$33-KY38-150                                                                             )&lt;=0),"Birth-" &amp;KY37,""),"")
&amp;IFERROR(IF(AND((KY$33-KY38-150-Sheep!$R$351                                           )&gt;(KY$33-KZ$33),(KY$33-KY38-150-Sheep!$R$351                                            )&lt;=0),"Wean-"&amp;KY37,""),"")
&amp;IFERROR(IF(AND((KY$33-KY38-150-Sheep!$R$352                                           )&gt;(KY$33-KZ$33),(KY$33-KY38-150-Sheep!$R$352                                            )&lt;=0),"Alt1-"   &amp;KY37,""),"")
&amp;IFERROR(IF(AND((KY$33-KY38-150-Sheep!$R$353                                           )&gt;(KY$33-KZ$33),(KY$33-KY38-150-Sheep!$R$353                                            )&lt;=0),"Alt2-"   &amp;KY37,""),"")</f>
        <v/>
      </c>
      <c r="KZ39" s="274" t="str">
        <f xml:space="preserve">                    IF(AND((KZ$33                                  -Sheep!$N$249                               )&gt;(KZ$33-LA$33),(KZ$33                                  -Sheep!$N$249                                )&lt;=0),"Born","")
&amp;                   IF(AND((KZ$33-Sheep!$R$351-Sheep!$N$249                                )&gt;(KZ$33-LA$33),(KZ$33-Sheep!$R$351-Sheep!$N$249                                )&lt;=0),"WeanStd","")
&amp;                   IF(AND((KZ$33-Sheep!$R$352-Sheep!$N$249                                )&gt;(KZ$33-LA$33),(KZ$33-Sheep!$R$352-Sheep!$N$249                                )&lt;=0),"WeanAlt1","")
&amp;                   IF(AND((KZ$33-Sheep!$R$353-Sheep!$N$249                                )&gt;(KZ$33-LA$33),(KZ$33-Sheep!$R$353-Sheep!$N$249                                )&lt;=0),"WeanAlt2","")
&amp;IFERROR(IF(AND((KZ$33-KZ38                                                                                     )&gt;(KZ$33-LA$33),(KZ$33-KZ38                                                                                     )&lt;=0),"Join-"    &amp;KZ37,""),"")
&amp;IFERROR(IF(AND((KZ$33-KZ38-INDEX(Sheep!$V$358:$V$365,KZ37,1))&gt;(KZ$33-LA$33),(KZ$33-KZ38-INDEX(Sheep!$V$358:$V$365,KZ37,1))&lt;=0),"Scan-"  &amp;KZ37,""),"")
&amp;IFERROR(IF(AND((KZ$33-KZ38-150                                                                            )&gt;(KZ$33-LA$33),(KZ$33-KZ38-150                                                                             )&lt;=0),"Birth-" &amp;KZ37,""),"")
&amp;IFERROR(IF(AND((KZ$33-KZ38-150-Sheep!$R$351                                           )&gt;(KZ$33-LA$33),(KZ$33-KZ38-150-Sheep!$R$351                                            )&lt;=0),"Wean-"&amp;KZ37,""),"")
&amp;IFERROR(IF(AND((KZ$33-KZ38-150-Sheep!$R$352                                           )&gt;(KZ$33-LA$33),(KZ$33-KZ38-150-Sheep!$R$352                                            )&lt;=0),"Alt1-"   &amp;KZ37,""),"")
&amp;IFERROR(IF(AND((KZ$33-KZ38-150-Sheep!$R$353                                           )&gt;(KZ$33-LA$33),(KZ$33-KZ38-150-Sheep!$R$353                                            )&lt;=0),"Alt2-"   &amp;KZ37,""),"")</f>
        <v/>
      </c>
      <c r="LA39" s="274" t="str">
        <f xml:space="preserve">                    IF(AND((LA$33                                  -Sheep!$N$249                               )&gt;(LA$33-LB$33),(LA$33                                  -Sheep!$N$249                                )&lt;=0),"Born","")
&amp;                   IF(AND((LA$33-Sheep!$R$351-Sheep!$N$249                                )&gt;(LA$33-LB$33),(LA$33-Sheep!$R$351-Sheep!$N$249                                )&lt;=0),"WeanStd","")
&amp;                   IF(AND((LA$33-Sheep!$R$352-Sheep!$N$249                                )&gt;(LA$33-LB$33),(LA$33-Sheep!$R$352-Sheep!$N$249                                )&lt;=0),"WeanAlt1","")
&amp;                   IF(AND((LA$33-Sheep!$R$353-Sheep!$N$249                                )&gt;(LA$33-LB$33),(LA$33-Sheep!$R$353-Sheep!$N$249                                )&lt;=0),"WeanAlt2","")
&amp;IFERROR(IF(AND((LA$33-LA38                                                                                     )&gt;(LA$33-LB$33),(LA$33-LA38                                                                                     )&lt;=0),"Join-"    &amp;LA37,""),"")
&amp;IFERROR(IF(AND((LA$33-LA38-INDEX(Sheep!$V$358:$V$365,LA37,1))&gt;(LA$33-LB$33),(LA$33-LA38-INDEX(Sheep!$V$358:$V$365,LA37,1))&lt;=0),"Scan-"  &amp;LA37,""),"")
&amp;IFERROR(IF(AND((LA$33-LA38-150                                                                            )&gt;(LA$33-LB$33),(LA$33-LA38-150                                                                             )&lt;=0),"Birth-" &amp;LA37,""),"")
&amp;IFERROR(IF(AND((LA$33-LA38-150-Sheep!$R$351                                           )&gt;(LA$33-LB$33),(LA$33-LA38-150-Sheep!$R$351                                            )&lt;=0),"Wean-"&amp;LA37,""),"")
&amp;IFERROR(IF(AND((LA$33-LA38-150-Sheep!$R$352                                           )&gt;(LA$33-LB$33),(LA$33-LA38-150-Sheep!$R$352                                            )&lt;=0),"Alt1-"   &amp;LA37,""),"")
&amp;IFERROR(IF(AND((LA$33-LA38-150-Sheep!$R$353                                           )&gt;(LA$33-LB$33),(LA$33-LA38-150-Sheep!$R$353                                            )&lt;=0),"Alt2-"   &amp;LA37,""),"")</f>
        <v/>
      </c>
      <c r="LB39" s="274" t="str">
        <f xml:space="preserve">                    IF(AND((LB$33                                  -Sheep!$N$249                               )&gt;(LB$33-LC$33),(LB$33                                  -Sheep!$N$249                                )&lt;=0),"Born","")
&amp;                   IF(AND((LB$33-Sheep!$R$351-Sheep!$N$249                                )&gt;(LB$33-LC$33),(LB$33-Sheep!$R$351-Sheep!$N$249                                )&lt;=0),"WeanStd","")
&amp;                   IF(AND((LB$33-Sheep!$R$352-Sheep!$N$249                                )&gt;(LB$33-LC$33),(LB$33-Sheep!$R$352-Sheep!$N$249                                )&lt;=0),"WeanAlt1","")
&amp;                   IF(AND((LB$33-Sheep!$R$353-Sheep!$N$249                                )&gt;(LB$33-LC$33),(LB$33-Sheep!$R$353-Sheep!$N$249                                )&lt;=0),"WeanAlt2","")
&amp;IFERROR(IF(AND((LB$33-LB38                                                                                     )&gt;(LB$33-LC$33),(LB$33-LB38                                                                                     )&lt;=0),"Join-"    &amp;LB37,""),"")
&amp;IFERROR(IF(AND((LB$33-LB38-INDEX(Sheep!$V$358:$V$365,LB37,1))&gt;(LB$33-LC$33),(LB$33-LB38-INDEX(Sheep!$V$358:$V$365,LB37,1))&lt;=0),"Scan-"  &amp;LB37,""),"")
&amp;IFERROR(IF(AND((LB$33-LB38-150                                                                            )&gt;(LB$33-LC$33),(LB$33-LB38-150                                                                             )&lt;=0),"Birth-" &amp;LB37,""),"")
&amp;IFERROR(IF(AND((LB$33-LB38-150-Sheep!$R$351                                           )&gt;(LB$33-LC$33),(LB$33-LB38-150-Sheep!$R$351                                            )&lt;=0),"Wean-"&amp;LB37,""),"")
&amp;IFERROR(IF(AND((LB$33-LB38-150-Sheep!$R$352                                           )&gt;(LB$33-LC$33),(LB$33-LB38-150-Sheep!$R$352                                            )&lt;=0),"Alt1-"   &amp;LB37,""),"")
&amp;IFERROR(IF(AND((LB$33-LB38-150-Sheep!$R$353                                           )&gt;(LB$33-LC$33),(LB$33-LB38-150-Sheep!$R$353                                            )&lt;=0),"Alt2-"   &amp;LB37,""),"")</f>
        <v>Alt1-5</v>
      </c>
      <c r="LC39" s="274" t="str">
        <f xml:space="preserve">                    IF(AND((LC$33                                  -Sheep!$N$249                               )&gt;(LC$33-LD$33),(LC$33                                  -Sheep!$N$249                                )&lt;=0),"Born","")
&amp;                   IF(AND((LC$33-Sheep!$R$351-Sheep!$N$249                                )&gt;(LC$33-LD$33),(LC$33-Sheep!$R$351-Sheep!$N$249                                )&lt;=0),"WeanStd","")
&amp;                   IF(AND((LC$33-Sheep!$R$352-Sheep!$N$249                                )&gt;(LC$33-LD$33),(LC$33-Sheep!$R$352-Sheep!$N$249                                )&lt;=0),"WeanAlt1","")
&amp;                   IF(AND((LC$33-Sheep!$R$353-Sheep!$N$249                                )&gt;(LC$33-LD$33),(LC$33-Sheep!$R$353-Sheep!$N$249                                )&lt;=0),"WeanAlt2","")
&amp;IFERROR(IF(AND((LC$33-LC38                                                                                     )&gt;(LC$33-LD$33),(LC$33-LC38                                                                                     )&lt;=0),"Join-"    &amp;LC37,""),"")
&amp;IFERROR(IF(AND((LC$33-LC38-INDEX(Sheep!$V$358:$V$365,LC37,1))&gt;(LC$33-LD$33),(LC$33-LC38-INDEX(Sheep!$V$358:$V$365,LC37,1))&lt;=0),"Scan-"  &amp;LC37,""),"")
&amp;IFERROR(IF(AND((LC$33-LC38-150                                                                            )&gt;(LC$33-LD$33),(LC$33-LC38-150                                                                             )&lt;=0),"Birth-" &amp;LC37,""),"")
&amp;IFERROR(IF(AND((LC$33-LC38-150-Sheep!$R$351                                           )&gt;(LC$33-LD$33),(LC$33-LC38-150-Sheep!$R$351                                            )&lt;=0),"Wean-"&amp;LC37,""),"")
&amp;IFERROR(IF(AND((LC$33-LC38-150-Sheep!$R$352                                           )&gt;(LC$33-LD$33),(LC$33-LC38-150-Sheep!$R$352                                            )&lt;=0),"Alt1-"   &amp;LC37,""),"")
&amp;IFERROR(IF(AND((LC$33-LC38-150-Sheep!$R$353                                           )&gt;(LC$33-LD$33),(LC$33-LC38-150-Sheep!$R$353                                            )&lt;=0),"Alt2-"   &amp;LC37,""),"")</f>
        <v/>
      </c>
      <c r="LD39" s="274" t="str">
        <f xml:space="preserve">                    IF(AND((LD$33                                  -Sheep!$N$249                               )&gt;(LD$33-LE$33),(LD$33                                  -Sheep!$N$249                                )&lt;=0),"Born","")
&amp;                   IF(AND((LD$33-Sheep!$R$351-Sheep!$N$249                                )&gt;(LD$33-LE$33),(LD$33-Sheep!$R$351-Sheep!$N$249                                )&lt;=0),"WeanStd","")
&amp;                   IF(AND((LD$33-Sheep!$R$352-Sheep!$N$249                                )&gt;(LD$33-LE$33),(LD$33-Sheep!$R$352-Sheep!$N$249                                )&lt;=0),"WeanAlt1","")
&amp;                   IF(AND((LD$33-Sheep!$R$353-Sheep!$N$249                                )&gt;(LD$33-LE$33),(LD$33-Sheep!$R$353-Sheep!$N$249                                )&lt;=0),"WeanAlt2","")
&amp;IFERROR(IF(AND((LD$33-LD38                                                                                     )&gt;(LD$33-LE$33),(LD$33-LD38                                                                                     )&lt;=0),"Join-"    &amp;LD37,""),"")
&amp;IFERROR(IF(AND((LD$33-LD38-INDEX(Sheep!$V$358:$V$365,LD37,1))&gt;(LD$33-LE$33),(LD$33-LD38-INDEX(Sheep!$V$358:$V$365,LD37,1))&lt;=0),"Scan-"  &amp;LD37,""),"")
&amp;IFERROR(IF(AND((LD$33-LD38-150                                                                            )&gt;(LD$33-LE$33),(LD$33-LD38-150                                                                             )&lt;=0),"Birth-" &amp;LD37,""),"")
&amp;IFERROR(IF(AND((LD$33-LD38-150-Sheep!$R$351                                           )&gt;(LD$33-LE$33),(LD$33-LD38-150-Sheep!$R$351                                            )&lt;=0),"Wean-"&amp;LD37,""),"")
&amp;IFERROR(IF(AND((LD$33-LD38-150-Sheep!$R$352                                           )&gt;(LD$33-LE$33),(LD$33-LD38-150-Sheep!$R$352                                            )&lt;=0),"Alt1-"   &amp;LD37,""),"")
&amp;IFERROR(IF(AND((LD$33-LD38-150-Sheep!$R$353                                           )&gt;(LD$33-LE$33),(LD$33-LD38-150-Sheep!$R$353                                            )&lt;=0),"Alt2-"   &amp;LD37,""),"")</f>
        <v/>
      </c>
      <c r="LE39" s="274" t="str">
        <f xml:space="preserve">                    IF(AND((LE$33                                  -Sheep!$N$249                               )&gt;(LE$33-LF$33),(LE$33                                  -Sheep!$N$249                                )&lt;=0),"Born","")
&amp;                   IF(AND((LE$33-Sheep!$R$351-Sheep!$N$249                                )&gt;(LE$33-LF$33),(LE$33-Sheep!$R$351-Sheep!$N$249                                )&lt;=0),"WeanStd","")
&amp;                   IF(AND((LE$33-Sheep!$R$352-Sheep!$N$249                                )&gt;(LE$33-LF$33),(LE$33-Sheep!$R$352-Sheep!$N$249                                )&lt;=0),"WeanAlt1","")
&amp;                   IF(AND((LE$33-Sheep!$R$353-Sheep!$N$249                                )&gt;(LE$33-LF$33),(LE$33-Sheep!$R$353-Sheep!$N$249                                )&lt;=0),"WeanAlt2","")
&amp;IFERROR(IF(AND((LE$33-LE38                                                                                     )&gt;(LE$33-LF$33),(LE$33-LE38                                                                                     )&lt;=0),"Join-"    &amp;LE37,""),"")
&amp;IFERROR(IF(AND((LE$33-LE38-INDEX(Sheep!$V$358:$V$365,LE37,1))&gt;(LE$33-LF$33),(LE$33-LE38-INDEX(Sheep!$V$358:$V$365,LE37,1))&lt;=0),"Scan-"  &amp;LE37,""),"")
&amp;IFERROR(IF(AND((LE$33-LE38-150                                                                            )&gt;(LE$33-LF$33),(LE$33-LE38-150                                                                             )&lt;=0),"Birth-" &amp;LE37,""),"")
&amp;IFERROR(IF(AND((LE$33-LE38-150-Sheep!$R$351                                           )&gt;(LE$33-LF$33),(LE$33-LE38-150-Sheep!$R$351                                            )&lt;=0),"Wean-"&amp;LE37,""),"")
&amp;IFERROR(IF(AND((LE$33-LE38-150-Sheep!$R$352                                           )&gt;(LE$33-LF$33),(LE$33-LE38-150-Sheep!$R$352                                            )&lt;=0),"Alt1-"   &amp;LE37,""),"")
&amp;IFERROR(IF(AND((LE$33-LE38-150-Sheep!$R$353                                           )&gt;(LE$33-LF$33),(LE$33-LE38-150-Sheep!$R$353                                            )&lt;=0),"Alt2-"   &amp;LE37,""),"")</f>
        <v/>
      </c>
      <c r="LF39" s="274" t="str">
        <f xml:space="preserve">                    IF(AND((LF$33                                  -Sheep!$N$249                               )&gt;(LF$33-LG$33),(LF$33                                  -Sheep!$N$249                                )&lt;=0),"Born","")
&amp;                   IF(AND((LF$33-Sheep!$R$351-Sheep!$N$249                                )&gt;(LF$33-LG$33),(LF$33-Sheep!$R$351-Sheep!$N$249                                )&lt;=0),"WeanStd","")
&amp;                   IF(AND((LF$33-Sheep!$R$352-Sheep!$N$249                                )&gt;(LF$33-LG$33),(LF$33-Sheep!$R$352-Sheep!$N$249                                )&lt;=0),"WeanAlt1","")
&amp;                   IF(AND((LF$33-Sheep!$R$353-Sheep!$N$249                                )&gt;(LF$33-LG$33),(LF$33-Sheep!$R$353-Sheep!$N$249                                )&lt;=0),"WeanAlt2","")
&amp;IFERROR(IF(AND((LF$33-LF38                                                                                     )&gt;(LF$33-LG$33),(LF$33-LF38                                                                                     )&lt;=0),"Join-"    &amp;LF37,""),"")
&amp;IFERROR(IF(AND((LF$33-LF38-INDEX(Sheep!$V$358:$V$365,LF37,1))&gt;(LF$33-LG$33),(LF$33-LF38-INDEX(Sheep!$V$358:$V$365,LF37,1))&lt;=0),"Scan-"  &amp;LF37,""),"")
&amp;IFERROR(IF(AND((LF$33-LF38-150                                                                            )&gt;(LF$33-LG$33),(LF$33-LF38-150                                                                             )&lt;=0),"Birth-" &amp;LF37,""),"")
&amp;IFERROR(IF(AND((LF$33-LF38-150-Sheep!$R$351                                           )&gt;(LF$33-LG$33),(LF$33-LF38-150-Sheep!$R$351                                            )&lt;=0),"Wean-"&amp;LF37,""),"")
&amp;IFERROR(IF(AND((LF$33-LF38-150-Sheep!$R$352                                           )&gt;(LF$33-LG$33),(LF$33-LF38-150-Sheep!$R$352                                            )&lt;=0),"Alt1-"   &amp;LF37,""),"")
&amp;IFERROR(IF(AND((LF$33-LF38-150-Sheep!$R$353                                           )&gt;(LF$33-LG$33),(LF$33-LF38-150-Sheep!$R$353                                            )&lt;=0),"Alt2-"   &amp;LF37,""),"")</f>
        <v>Alt2-5</v>
      </c>
      <c r="LG39" s="274" t="str">
        <f xml:space="preserve">                    IF(AND((LG$33                                  -Sheep!$N$249                               )&gt;(LG$33-LH$33),(LG$33                                  -Sheep!$N$249                                )&lt;=0),"Born","")
&amp;                   IF(AND((LG$33-Sheep!$R$351-Sheep!$N$249                                )&gt;(LG$33-LH$33),(LG$33-Sheep!$R$351-Sheep!$N$249                                )&lt;=0),"WeanStd","")
&amp;                   IF(AND((LG$33-Sheep!$R$352-Sheep!$N$249                                )&gt;(LG$33-LH$33),(LG$33-Sheep!$R$352-Sheep!$N$249                                )&lt;=0),"WeanAlt1","")
&amp;                   IF(AND((LG$33-Sheep!$R$353-Sheep!$N$249                                )&gt;(LG$33-LH$33),(LG$33-Sheep!$R$353-Sheep!$N$249                                )&lt;=0),"WeanAlt2","")
&amp;IFERROR(IF(AND((LG$33-LG38                                                                                     )&gt;(LG$33-LH$33),(LG$33-LG38                                                                                     )&lt;=0),"Join-"    &amp;LG37,""),"")
&amp;IFERROR(IF(AND((LG$33-LG38-INDEX(Sheep!$V$358:$V$365,LG37,1))&gt;(LG$33-LH$33),(LG$33-LG38-INDEX(Sheep!$V$358:$V$365,LG37,1))&lt;=0),"Scan-"  &amp;LG37,""),"")
&amp;IFERROR(IF(AND((LG$33-LG38-150                                                                            )&gt;(LG$33-LH$33),(LG$33-LG38-150                                                                             )&lt;=0),"Birth-" &amp;LG37,""),"")
&amp;IFERROR(IF(AND((LG$33-LG38-150-Sheep!$R$351                                           )&gt;(LG$33-LH$33),(LG$33-LG38-150-Sheep!$R$351                                            )&lt;=0),"Wean-"&amp;LG37,""),"")
&amp;IFERROR(IF(AND((LG$33-LG38-150-Sheep!$R$352                                           )&gt;(LG$33-LH$33),(LG$33-LG38-150-Sheep!$R$352                                            )&lt;=0),"Alt1-"   &amp;LG37,""),"")
&amp;IFERROR(IF(AND((LG$33-LG38-150-Sheep!$R$353                                           )&gt;(LG$33-LH$33),(LG$33-LG38-150-Sheep!$R$353                                            )&lt;=0),"Alt2-"   &amp;LG37,""),"")</f>
        <v/>
      </c>
      <c r="LH39" s="274" t="str">
        <f xml:space="preserve">                    IF(AND((LH$33                                  -Sheep!$N$249                               )&gt;(LH$33-LI$33),(LH$33                                  -Sheep!$N$249                                )&lt;=0),"Born","")
&amp;                   IF(AND((LH$33-Sheep!$R$351-Sheep!$N$249                                )&gt;(LH$33-LI$33),(LH$33-Sheep!$R$351-Sheep!$N$249                                )&lt;=0),"WeanStd","")
&amp;                   IF(AND((LH$33-Sheep!$R$352-Sheep!$N$249                                )&gt;(LH$33-LI$33),(LH$33-Sheep!$R$352-Sheep!$N$249                                )&lt;=0),"WeanAlt1","")
&amp;                   IF(AND((LH$33-Sheep!$R$353-Sheep!$N$249                                )&gt;(LH$33-LI$33),(LH$33-Sheep!$R$353-Sheep!$N$249                                )&lt;=0),"WeanAlt2","")
&amp;IFERROR(IF(AND((LH$33-LH38                                                                                     )&gt;(LH$33-LI$33),(LH$33-LH38                                                                                     )&lt;=0),"Join-"    &amp;LH37,""),"")
&amp;IFERROR(IF(AND((LH$33-LH38-INDEX(Sheep!$V$358:$V$365,LH37,1))&gt;(LH$33-LI$33),(LH$33-LH38-INDEX(Sheep!$V$358:$V$365,LH37,1))&lt;=0),"Scan-"  &amp;LH37,""),"")
&amp;IFERROR(IF(AND((LH$33-LH38-150                                                                            )&gt;(LH$33-LI$33),(LH$33-LH38-150                                                                             )&lt;=0),"Birth-" &amp;LH37,""),"")
&amp;IFERROR(IF(AND((LH$33-LH38-150-Sheep!$R$351                                           )&gt;(LH$33-LI$33),(LH$33-LH38-150-Sheep!$R$351                                            )&lt;=0),"Wean-"&amp;LH37,""),"")
&amp;IFERROR(IF(AND((LH$33-LH38-150-Sheep!$R$352                                           )&gt;(LH$33-LI$33),(LH$33-LH38-150-Sheep!$R$352                                            )&lt;=0),"Alt1-"   &amp;LH37,""),"")
&amp;IFERROR(IF(AND((LH$33-LH38-150-Sheep!$R$353                                           )&gt;(LH$33-LI$33),(LH$33-LH38-150-Sheep!$R$353                                            )&lt;=0),"Alt2-"   &amp;LH37,""),"")</f>
        <v/>
      </c>
      <c r="LI39" s="274" t="str">
        <f xml:space="preserve">                    IF(AND((LI$33                                  -Sheep!$N$249                               )&gt;(LI$33-LJ$33),(LI$33                                  -Sheep!$N$249                                )&lt;=0),"Born","")
&amp;                   IF(AND((LI$33-Sheep!$R$351-Sheep!$N$249                                )&gt;(LI$33-LJ$33),(LI$33-Sheep!$R$351-Sheep!$N$249                                )&lt;=0),"WeanStd","")
&amp;                   IF(AND((LI$33-Sheep!$R$352-Sheep!$N$249                                )&gt;(LI$33-LJ$33),(LI$33-Sheep!$R$352-Sheep!$N$249                                )&lt;=0),"WeanAlt1","")
&amp;                   IF(AND((LI$33-Sheep!$R$353-Sheep!$N$249                                )&gt;(LI$33-LJ$33),(LI$33-Sheep!$R$353-Sheep!$N$249                                )&lt;=0),"WeanAlt2","")
&amp;IFERROR(IF(AND((LI$33-LI38                                                                                     )&gt;(LI$33-LJ$33),(LI$33-LI38                                                                                     )&lt;=0),"Join-"    &amp;LI37,""),"")
&amp;IFERROR(IF(AND((LI$33-LI38-INDEX(Sheep!$V$358:$V$365,LI37,1))&gt;(LI$33-LJ$33),(LI$33-LI38-INDEX(Sheep!$V$358:$V$365,LI37,1))&lt;=0),"Scan-"  &amp;LI37,""),"")
&amp;IFERROR(IF(AND((LI$33-LI38-150                                                                            )&gt;(LI$33-LJ$33),(LI$33-LI38-150                                                                             )&lt;=0),"Birth-" &amp;LI37,""),"")
&amp;IFERROR(IF(AND((LI$33-LI38-150-Sheep!$R$351                                           )&gt;(LI$33-LJ$33),(LI$33-LI38-150-Sheep!$R$351                                            )&lt;=0),"Wean-"&amp;LI37,""),"")
&amp;IFERROR(IF(AND((LI$33-LI38-150-Sheep!$R$352                                           )&gt;(LI$33-LJ$33),(LI$33-LI38-150-Sheep!$R$352                                            )&lt;=0),"Alt1-"   &amp;LI37,""),"")
&amp;IFERROR(IF(AND((LI$33-LI38-150-Sheep!$R$353                                           )&gt;(LI$33-LJ$33),(LI$33-LI38-150-Sheep!$R$353                                            )&lt;=0),"Alt2-"   &amp;LI37,""),"")</f>
        <v/>
      </c>
      <c r="LJ39" s="274" t="str">
        <f xml:space="preserve">                    IF(AND((LJ$33                                  -Sheep!$N$249                               )&gt;(LJ$33-LK$33),(LJ$33                                  -Sheep!$N$249                                )&lt;=0),"Born","")
&amp;                   IF(AND((LJ$33-Sheep!$R$351-Sheep!$N$249                                )&gt;(LJ$33-LK$33),(LJ$33-Sheep!$R$351-Sheep!$N$249                                )&lt;=0),"WeanStd","")
&amp;                   IF(AND((LJ$33-Sheep!$R$352-Sheep!$N$249                                )&gt;(LJ$33-LK$33),(LJ$33-Sheep!$R$352-Sheep!$N$249                                )&lt;=0),"WeanAlt1","")
&amp;                   IF(AND((LJ$33-Sheep!$R$353-Sheep!$N$249                                )&gt;(LJ$33-LK$33),(LJ$33-Sheep!$R$353-Sheep!$N$249                                )&lt;=0),"WeanAlt2","")
&amp;IFERROR(IF(AND((LJ$33-LJ38                                                                                     )&gt;(LJ$33-LK$33),(LJ$33-LJ38                                                                                     )&lt;=0),"Join-"    &amp;LJ37,""),"")
&amp;IFERROR(IF(AND((LJ$33-LJ38-INDEX(Sheep!$V$358:$V$365,LJ37,1))&gt;(LJ$33-LK$33),(LJ$33-LJ38-INDEX(Sheep!$V$358:$V$365,LJ37,1))&lt;=0),"Scan-"  &amp;LJ37,""),"")
&amp;IFERROR(IF(AND((LJ$33-LJ38-150                                                                            )&gt;(LJ$33-LK$33),(LJ$33-LJ38-150                                                                             )&lt;=0),"Birth-" &amp;LJ37,""),"")
&amp;IFERROR(IF(AND((LJ$33-LJ38-150-Sheep!$R$351                                           )&gt;(LJ$33-LK$33),(LJ$33-LJ38-150-Sheep!$R$351                                            )&lt;=0),"Wean-"&amp;LJ37,""),"")
&amp;IFERROR(IF(AND((LJ$33-LJ38-150-Sheep!$R$352                                           )&gt;(LJ$33-LK$33),(LJ$33-LJ38-150-Sheep!$R$352                                            )&lt;=0),"Alt1-"   &amp;LJ37,""),"")
&amp;IFERROR(IF(AND((LJ$33-LJ38-150-Sheep!$R$353                                           )&gt;(LJ$33-LK$33),(LJ$33-LJ38-150-Sheep!$R$353                                            )&lt;=0),"Alt2-"   &amp;LJ37,""),"")</f>
        <v/>
      </c>
      <c r="LK39" s="274" t="str">
        <f xml:space="preserve">                    IF(AND((LK$33                                  -Sheep!$N$249                               )&gt;(LK$33-LL$33),(LK$33                                  -Sheep!$N$249                                )&lt;=0),"Born","")
&amp;                   IF(AND((LK$33-Sheep!$R$351-Sheep!$N$249                                )&gt;(LK$33-LL$33),(LK$33-Sheep!$R$351-Sheep!$N$249                                )&lt;=0),"WeanStd","")
&amp;                   IF(AND((LK$33-Sheep!$R$352-Sheep!$N$249                                )&gt;(LK$33-LL$33),(LK$33-Sheep!$R$352-Sheep!$N$249                                )&lt;=0),"WeanAlt1","")
&amp;                   IF(AND((LK$33-Sheep!$R$353-Sheep!$N$249                                )&gt;(LK$33-LL$33),(LK$33-Sheep!$R$353-Sheep!$N$249                                )&lt;=0),"WeanAlt2","")
&amp;IFERROR(IF(AND((LK$33-LK38                                                                                     )&gt;(LK$33-LL$33),(LK$33-LK38                                                                                     )&lt;=0),"Join-"    &amp;LK37,""),"")
&amp;IFERROR(IF(AND((LK$33-LK38-INDEX(Sheep!$V$358:$V$365,LK37,1))&gt;(LK$33-LL$33),(LK$33-LK38-INDEX(Sheep!$V$358:$V$365,LK37,1))&lt;=0),"Scan-"  &amp;LK37,""),"")
&amp;IFERROR(IF(AND((LK$33-LK38-150                                                                            )&gt;(LK$33-LL$33),(LK$33-LK38-150                                                                             )&lt;=0),"Birth-" &amp;LK37,""),"")
&amp;IFERROR(IF(AND((LK$33-LK38-150-Sheep!$R$351                                           )&gt;(LK$33-LL$33),(LK$33-LK38-150-Sheep!$R$351                                            )&lt;=0),"Wean-"&amp;LK37,""),"")
&amp;IFERROR(IF(AND((LK$33-LK38-150-Sheep!$R$352                                           )&gt;(LK$33-LL$33),(LK$33-LK38-150-Sheep!$R$352                                            )&lt;=0),"Alt1-"   &amp;LK37,""),"")
&amp;IFERROR(IF(AND((LK$33-LK38-150-Sheep!$R$353                                           )&gt;(LK$33-LL$33),(LK$33-LK38-150-Sheep!$R$353                                            )&lt;=0),"Alt2-"   &amp;LK37,""),"")</f>
        <v/>
      </c>
      <c r="LL39" s="274" t="str">
        <f xml:space="preserve">                    IF(AND((LL$33                                  -Sheep!$N$249                               )&gt;(LL$33-LM$33),(LL$33                                  -Sheep!$N$249                                )&lt;=0),"Born","")
&amp;                   IF(AND((LL$33-Sheep!$R$351-Sheep!$N$249                                )&gt;(LL$33-LM$33),(LL$33-Sheep!$R$351-Sheep!$N$249                                )&lt;=0),"WeanStd","")
&amp;                   IF(AND((LL$33-Sheep!$R$352-Sheep!$N$249                                )&gt;(LL$33-LM$33),(LL$33-Sheep!$R$352-Sheep!$N$249                                )&lt;=0),"WeanAlt1","")
&amp;                   IF(AND((LL$33-Sheep!$R$353-Sheep!$N$249                                )&gt;(LL$33-LM$33),(LL$33-Sheep!$R$353-Sheep!$N$249                                )&lt;=0),"WeanAlt2","")
&amp;IFERROR(IF(AND((LL$33-LL38                                                                                     )&gt;(LL$33-LM$33),(LL$33-LL38                                                                                     )&lt;=0),"Join-"    &amp;LL37,""),"")
&amp;IFERROR(IF(AND((LL$33-LL38-INDEX(Sheep!$V$358:$V$365,LL37,1))&gt;(LL$33-LM$33),(LL$33-LL38-INDEX(Sheep!$V$358:$V$365,LL37,1))&lt;=0),"Scan-"  &amp;LL37,""),"")
&amp;IFERROR(IF(AND((LL$33-LL38-150                                                                            )&gt;(LL$33-LM$33),(LL$33-LL38-150                                                                             )&lt;=0),"Birth-" &amp;LL37,""),"")
&amp;IFERROR(IF(AND((LL$33-LL38-150-Sheep!$R$351                                           )&gt;(LL$33-LM$33),(LL$33-LL38-150-Sheep!$R$351                                            )&lt;=0),"Wean-"&amp;LL37,""),"")
&amp;IFERROR(IF(AND((LL$33-LL38-150-Sheep!$R$352                                           )&gt;(LL$33-LM$33),(LL$33-LL38-150-Sheep!$R$352                                            )&lt;=0),"Alt1-"   &amp;LL37,""),"")
&amp;IFERROR(IF(AND((LL$33-LL38-150-Sheep!$R$353                                           )&gt;(LL$33-LM$33),(LL$33-LL38-150-Sheep!$R$353                                            )&lt;=0),"Alt2-"   &amp;LL37,""),"")</f>
        <v/>
      </c>
      <c r="LM39" s="274" t="str">
        <f xml:space="preserve">                    IF(AND((LM$33                                  -Sheep!$N$249                               )&gt;(LM$33-LN$33),(LM$33                                  -Sheep!$N$249                                )&lt;=0),"Born","")
&amp;                   IF(AND((LM$33-Sheep!$R$351-Sheep!$N$249                                )&gt;(LM$33-LN$33),(LM$33-Sheep!$R$351-Sheep!$N$249                                )&lt;=0),"WeanStd","")
&amp;                   IF(AND((LM$33-Sheep!$R$352-Sheep!$N$249                                )&gt;(LM$33-LN$33),(LM$33-Sheep!$R$352-Sheep!$N$249                                )&lt;=0),"WeanAlt1","")
&amp;                   IF(AND((LM$33-Sheep!$R$353-Sheep!$N$249                                )&gt;(LM$33-LN$33),(LM$33-Sheep!$R$353-Sheep!$N$249                                )&lt;=0),"WeanAlt2","")
&amp;IFERROR(IF(AND((LM$33-LM38                                                                                     )&gt;(LM$33-LN$33),(LM$33-LM38                                                                                     )&lt;=0),"Join-"    &amp;LM37,""),"")
&amp;IFERROR(IF(AND((LM$33-LM38-INDEX(Sheep!$V$358:$V$365,LM37,1))&gt;(LM$33-LN$33),(LM$33-LM38-INDEX(Sheep!$V$358:$V$365,LM37,1))&lt;=0),"Scan-"  &amp;LM37,""),"")
&amp;IFERROR(IF(AND((LM$33-LM38-150                                                                            )&gt;(LM$33-LN$33),(LM$33-LM38-150                                                                             )&lt;=0),"Birth-" &amp;LM37,""),"")
&amp;IFERROR(IF(AND((LM$33-LM38-150-Sheep!$R$351                                           )&gt;(LM$33-LN$33),(LM$33-LM38-150-Sheep!$R$351                                            )&lt;=0),"Wean-"&amp;LM37,""),"")
&amp;IFERROR(IF(AND((LM$33-LM38-150-Sheep!$R$352                                           )&gt;(LM$33-LN$33),(LM$33-LM38-150-Sheep!$R$352                                            )&lt;=0),"Alt1-"   &amp;LM37,""),"")
&amp;IFERROR(IF(AND((LM$33-LM38-150-Sheep!$R$353                                           )&gt;(LM$33-LN$33),(LM$33-LM38-150-Sheep!$R$353                                            )&lt;=0),"Alt2-"   &amp;LM37,""),"")</f>
        <v/>
      </c>
      <c r="LN39" s="274" t="str">
        <f xml:space="preserve">                    IF(AND((LN$33                                  -Sheep!$N$249                               )&gt;(LN$33-LO$33),(LN$33                                  -Sheep!$N$249                                )&lt;=0),"Born","")
&amp;                   IF(AND((LN$33-Sheep!$R$351-Sheep!$N$249                                )&gt;(LN$33-LO$33),(LN$33-Sheep!$R$351-Sheep!$N$249                                )&lt;=0),"WeanStd","")
&amp;                   IF(AND((LN$33-Sheep!$R$352-Sheep!$N$249                                )&gt;(LN$33-LO$33),(LN$33-Sheep!$R$352-Sheep!$N$249                                )&lt;=0),"WeanAlt1","")
&amp;                   IF(AND((LN$33-Sheep!$R$353-Sheep!$N$249                                )&gt;(LN$33-LO$33),(LN$33-Sheep!$R$353-Sheep!$N$249                                )&lt;=0),"WeanAlt2","")
&amp;IFERROR(IF(AND((LN$33-LN38                                                                                     )&gt;(LN$33-LO$33),(LN$33-LN38                                                                                     )&lt;=0),"Join-"    &amp;LN37,""),"")
&amp;IFERROR(IF(AND((LN$33-LN38-INDEX(Sheep!$V$358:$V$365,LN37,1))&gt;(LN$33-LO$33),(LN$33-LN38-INDEX(Sheep!$V$358:$V$365,LN37,1))&lt;=0),"Scan-"  &amp;LN37,""),"")
&amp;IFERROR(IF(AND((LN$33-LN38-150                                                                            )&gt;(LN$33-LO$33),(LN$33-LN38-150                                                                             )&lt;=0),"Birth-" &amp;LN37,""),"")
&amp;IFERROR(IF(AND((LN$33-LN38-150-Sheep!$R$351                                           )&gt;(LN$33-LO$33),(LN$33-LN38-150-Sheep!$R$351                                            )&lt;=0),"Wean-"&amp;LN37,""),"")
&amp;IFERROR(IF(AND((LN$33-LN38-150-Sheep!$R$352                                           )&gt;(LN$33-LO$33),(LN$33-LN38-150-Sheep!$R$352                                            )&lt;=0),"Alt1-"   &amp;LN37,""),"")
&amp;IFERROR(IF(AND((LN$33-LN38-150-Sheep!$R$353                                           )&gt;(LN$33-LO$33),(LN$33-LN38-150-Sheep!$R$353                                            )&lt;=0),"Alt2-"   &amp;LN37,""),"")</f>
        <v/>
      </c>
      <c r="LO39" s="274" t="str">
        <f xml:space="preserve">                    IF(AND((LO$33                                  -Sheep!$N$249                               )&gt;(LO$33-LP$33),(LO$33                                  -Sheep!$N$249                                )&lt;=0),"Born","")
&amp;                   IF(AND((LO$33-Sheep!$R$351-Sheep!$N$249                                )&gt;(LO$33-LP$33),(LO$33-Sheep!$R$351-Sheep!$N$249                                )&lt;=0),"WeanStd","")
&amp;                   IF(AND((LO$33-Sheep!$R$352-Sheep!$N$249                                )&gt;(LO$33-LP$33),(LO$33-Sheep!$R$352-Sheep!$N$249                                )&lt;=0),"WeanAlt1","")
&amp;                   IF(AND((LO$33-Sheep!$R$353-Sheep!$N$249                                )&gt;(LO$33-LP$33),(LO$33-Sheep!$R$353-Sheep!$N$249                                )&lt;=0),"WeanAlt2","")
&amp;IFERROR(IF(AND((LO$33-LO38                                                                                     )&gt;(LO$33-LP$33),(LO$33-LO38                                                                                     )&lt;=0),"Join-"    &amp;LO37,""),"")
&amp;IFERROR(IF(AND((LO$33-LO38-INDEX(Sheep!$V$358:$V$365,LO37,1))&gt;(LO$33-LP$33),(LO$33-LO38-INDEX(Sheep!$V$358:$V$365,LO37,1))&lt;=0),"Scan-"  &amp;LO37,""),"")
&amp;IFERROR(IF(AND((LO$33-LO38-150                                                                            )&gt;(LO$33-LP$33),(LO$33-LO38-150                                                                             )&lt;=0),"Birth-" &amp;LO37,""),"")
&amp;IFERROR(IF(AND((LO$33-LO38-150-Sheep!$R$351                                           )&gt;(LO$33-LP$33),(LO$33-LO38-150-Sheep!$R$351                                            )&lt;=0),"Wean-"&amp;LO37,""),"")
&amp;IFERROR(IF(AND((LO$33-LO38-150-Sheep!$R$352                                           )&gt;(LO$33-LP$33),(LO$33-LO38-150-Sheep!$R$352                                            )&lt;=0),"Alt1-"   &amp;LO37,""),"")
&amp;IFERROR(IF(AND((LO$33-LO38-150-Sheep!$R$353                                           )&gt;(LO$33-LP$33),(LO$33-LO38-150-Sheep!$R$353                                            )&lt;=0),"Alt2-"   &amp;LO37,""),"")</f>
        <v>Join-6</v>
      </c>
      <c r="LP39" s="274" t="str">
        <f xml:space="preserve">                    IF(AND((LP$33                                  -Sheep!$N$249                               )&gt;(LP$33-LQ$33),(LP$33                                  -Sheep!$N$249                                )&lt;=0),"Born","")
&amp;                   IF(AND((LP$33-Sheep!$R$351-Sheep!$N$249                                )&gt;(LP$33-LQ$33),(LP$33-Sheep!$R$351-Sheep!$N$249                                )&lt;=0),"WeanStd","")
&amp;                   IF(AND((LP$33-Sheep!$R$352-Sheep!$N$249                                )&gt;(LP$33-LQ$33),(LP$33-Sheep!$R$352-Sheep!$N$249                                )&lt;=0),"WeanAlt1","")
&amp;                   IF(AND((LP$33-Sheep!$R$353-Sheep!$N$249                                )&gt;(LP$33-LQ$33),(LP$33-Sheep!$R$353-Sheep!$N$249                                )&lt;=0),"WeanAlt2","")
&amp;IFERROR(IF(AND((LP$33-LP38                                                                                     )&gt;(LP$33-LQ$33),(LP$33-LP38                                                                                     )&lt;=0),"Join-"    &amp;LP37,""),"")
&amp;IFERROR(IF(AND((LP$33-LP38-INDEX(Sheep!$V$358:$V$365,LP37,1))&gt;(LP$33-LQ$33),(LP$33-LP38-INDEX(Sheep!$V$358:$V$365,LP37,1))&lt;=0),"Scan-"  &amp;LP37,""),"")
&amp;IFERROR(IF(AND((LP$33-LP38-150                                                                            )&gt;(LP$33-LQ$33),(LP$33-LP38-150                                                                             )&lt;=0),"Birth-" &amp;LP37,""),"")
&amp;IFERROR(IF(AND((LP$33-LP38-150-Sheep!$R$351                                           )&gt;(LP$33-LQ$33),(LP$33-LP38-150-Sheep!$R$351                                            )&lt;=0),"Wean-"&amp;LP37,""),"")
&amp;IFERROR(IF(AND((LP$33-LP38-150-Sheep!$R$352                                           )&gt;(LP$33-LQ$33),(LP$33-LP38-150-Sheep!$R$352                                            )&lt;=0),"Alt1-"   &amp;LP37,""),"")
&amp;IFERROR(IF(AND((LP$33-LP38-150-Sheep!$R$353                                           )&gt;(LP$33-LQ$33),(LP$33-LP38-150-Sheep!$R$353                                            )&lt;=0),"Alt2-"   &amp;LP37,""),"")</f>
        <v/>
      </c>
      <c r="LQ39" s="274" t="str">
        <f xml:space="preserve">                    IF(AND((LQ$33                                  -Sheep!$N$249                               )&gt;(LQ$33-LR$33),(LQ$33                                  -Sheep!$N$249                                )&lt;=0),"Born","")
&amp;                   IF(AND((LQ$33-Sheep!$R$351-Sheep!$N$249                                )&gt;(LQ$33-LR$33),(LQ$33-Sheep!$R$351-Sheep!$N$249                                )&lt;=0),"WeanStd","")
&amp;                   IF(AND((LQ$33-Sheep!$R$352-Sheep!$N$249                                )&gt;(LQ$33-LR$33),(LQ$33-Sheep!$R$352-Sheep!$N$249                                )&lt;=0),"WeanAlt1","")
&amp;                   IF(AND((LQ$33-Sheep!$R$353-Sheep!$N$249                                )&gt;(LQ$33-LR$33),(LQ$33-Sheep!$R$353-Sheep!$N$249                                )&lt;=0),"WeanAlt2","")
&amp;IFERROR(IF(AND((LQ$33-LQ38                                                                                     )&gt;(LQ$33-LR$33),(LQ$33-LQ38                                                                                     )&lt;=0),"Join-"    &amp;LQ37,""),"")
&amp;IFERROR(IF(AND((LQ$33-LQ38-INDEX(Sheep!$V$358:$V$365,LQ37,1))&gt;(LQ$33-LR$33),(LQ$33-LQ38-INDEX(Sheep!$V$358:$V$365,LQ37,1))&lt;=0),"Scan-"  &amp;LQ37,""),"")
&amp;IFERROR(IF(AND((LQ$33-LQ38-150                                                                            )&gt;(LQ$33-LR$33),(LQ$33-LQ38-150                                                                             )&lt;=0),"Birth-" &amp;LQ37,""),"")
&amp;IFERROR(IF(AND((LQ$33-LQ38-150-Sheep!$R$351                                           )&gt;(LQ$33-LR$33),(LQ$33-LQ38-150-Sheep!$R$351                                            )&lt;=0),"Wean-"&amp;LQ37,""),"")
&amp;IFERROR(IF(AND((LQ$33-LQ38-150-Sheep!$R$352                                           )&gt;(LQ$33-LR$33),(LQ$33-LQ38-150-Sheep!$R$352                                            )&lt;=0),"Alt1-"   &amp;LQ37,""),"")
&amp;IFERROR(IF(AND((LQ$33-LQ38-150-Sheep!$R$353                                           )&gt;(LQ$33-LR$33),(LQ$33-LQ38-150-Sheep!$R$353                                            )&lt;=0),"Alt2-"   &amp;LQ37,""),"")</f>
        <v/>
      </c>
      <c r="LR39" s="274" t="str">
        <f xml:space="preserve">                    IF(AND((LR$33                                  -Sheep!$N$249                               )&gt;(LR$33-LS$33),(LR$33                                  -Sheep!$N$249                                )&lt;=0),"Born","")
&amp;                   IF(AND((LR$33-Sheep!$R$351-Sheep!$N$249                                )&gt;(LR$33-LS$33),(LR$33-Sheep!$R$351-Sheep!$N$249                                )&lt;=0),"WeanStd","")
&amp;                   IF(AND((LR$33-Sheep!$R$352-Sheep!$N$249                                )&gt;(LR$33-LS$33),(LR$33-Sheep!$R$352-Sheep!$N$249                                )&lt;=0),"WeanAlt1","")
&amp;                   IF(AND((LR$33-Sheep!$R$353-Sheep!$N$249                                )&gt;(LR$33-LS$33),(LR$33-Sheep!$R$353-Sheep!$N$249                                )&lt;=0),"WeanAlt2","")
&amp;IFERROR(IF(AND((LR$33-LR38                                                                                     )&gt;(LR$33-LS$33),(LR$33-LR38                                                                                     )&lt;=0),"Join-"    &amp;LR37,""),"")
&amp;IFERROR(IF(AND((LR$33-LR38-INDEX(Sheep!$V$358:$V$365,LR37,1))&gt;(LR$33-LS$33),(LR$33-LR38-INDEX(Sheep!$V$358:$V$365,LR37,1))&lt;=0),"Scan-"  &amp;LR37,""),"")
&amp;IFERROR(IF(AND((LR$33-LR38-150                                                                            )&gt;(LR$33-LS$33),(LR$33-LR38-150                                                                             )&lt;=0),"Birth-" &amp;LR37,""),"")
&amp;IFERROR(IF(AND((LR$33-LR38-150-Sheep!$R$351                                           )&gt;(LR$33-LS$33),(LR$33-LR38-150-Sheep!$R$351                                            )&lt;=0),"Wean-"&amp;LR37,""),"")
&amp;IFERROR(IF(AND((LR$33-LR38-150-Sheep!$R$352                                           )&gt;(LR$33-LS$33),(LR$33-LR38-150-Sheep!$R$352                                            )&lt;=0),"Alt1-"   &amp;LR37,""),"")
&amp;IFERROR(IF(AND((LR$33-LR38-150-Sheep!$R$353                                           )&gt;(LR$33-LS$33),(LR$33-LR38-150-Sheep!$R$353                                            )&lt;=0),"Alt2-"   &amp;LR37,""),"")</f>
        <v/>
      </c>
      <c r="LS39" s="274" t="str">
        <f xml:space="preserve">                    IF(AND((LS$33                                  -Sheep!$N$249                               )&gt;(LS$33-LT$33),(LS$33                                  -Sheep!$N$249                                )&lt;=0),"Born","")
&amp;                   IF(AND((LS$33-Sheep!$R$351-Sheep!$N$249                                )&gt;(LS$33-LT$33),(LS$33-Sheep!$R$351-Sheep!$N$249                                )&lt;=0),"WeanStd","")
&amp;                   IF(AND((LS$33-Sheep!$R$352-Sheep!$N$249                                )&gt;(LS$33-LT$33),(LS$33-Sheep!$R$352-Sheep!$N$249                                )&lt;=0),"WeanAlt1","")
&amp;                   IF(AND((LS$33-Sheep!$R$353-Sheep!$N$249                                )&gt;(LS$33-LT$33),(LS$33-Sheep!$R$353-Sheep!$N$249                                )&lt;=0),"WeanAlt2","")
&amp;IFERROR(IF(AND((LS$33-LS38                                                                                     )&gt;(LS$33-LT$33),(LS$33-LS38                                                                                     )&lt;=0),"Join-"    &amp;LS37,""),"")
&amp;IFERROR(IF(AND((LS$33-LS38-INDEX(Sheep!$V$358:$V$365,LS37,1))&gt;(LS$33-LT$33),(LS$33-LS38-INDEX(Sheep!$V$358:$V$365,LS37,1))&lt;=0),"Scan-"  &amp;LS37,""),"")
&amp;IFERROR(IF(AND((LS$33-LS38-150                                                                            )&gt;(LS$33-LT$33),(LS$33-LS38-150                                                                             )&lt;=0),"Birth-" &amp;LS37,""),"")
&amp;IFERROR(IF(AND((LS$33-LS38-150-Sheep!$R$351                                           )&gt;(LS$33-LT$33),(LS$33-LS38-150-Sheep!$R$351                                            )&lt;=0),"Wean-"&amp;LS37,""),"")
&amp;IFERROR(IF(AND((LS$33-LS38-150-Sheep!$R$352                                           )&gt;(LS$33-LT$33),(LS$33-LS38-150-Sheep!$R$352                                            )&lt;=0),"Alt1-"   &amp;LS37,""),"")
&amp;IFERROR(IF(AND((LS$33-LS38-150-Sheep!$R$353                                           )&gt;(LS$33-LT$33),(LS$33-LS38-150-Sheep!$R$353                                            )&lt;=0),"Alt2-"   &amp;LS37,""),"")</f>
        <v/>
      </c>
      <c r="LT39" s="274" t="str">
        <f xml:space="preserve">                    IF(AND((LT$33                                  -Sheep!$N$249                               )&gt;(LT$33-LU$33),(LT$33                                  -Sheep!$N$249                                )&lt;=0),"Born","")
&amp;                   IF(AND((LT$33-Sheep!$R$351-Sheep!$N$249                                )&gt;(LT$33-LU$33),(LT$33-Sheep!$R$351-Sheep!$N$249                                )&lt;=0),"WeanStd","")
&amp;                   IF(AND((LT$33-Sheep!$R$352-Sheep!$N$249                                )&gt;(LT$33-LU$33),(LT$33-Sheep!$R$352-Sheep!$N$249                                )&lt;=0),"WeanAlt1","")
&amp;                   IF(AND((LT$33-Sheep!$R$353-Sheep!$N$249                                )&gt;(LT$33-LU$33),(LT$33-Sheep!$R$353-Sheep!$N$249                                )&lt;=0),"WeanAlt2","")
&amp;IFERROR(IF(AND((LT$33-LT38                                                                                     )&gt;(LT$33-LU$33),(LT$33-LT38                                                                                     )&lt;=0),"Join-"    &amp;LT37,""),"")
&amp;IFERROR(IF(AND((LT$33-LT38-INDEX(Sheep!$V$358:$V$365,LT37,1))&gt;(LT$33-LU$33),(LT$33-LT38-INDEX(Sheep!$V$358:$V$365,LT37,1))&lt;=0),"Scan-"  &amp;LT37,""),"")
&amp;IFERROR(IF(AND((LT$33-LT38-150                                                                            )&gt;(LT$33-LU$33),(LT$33-LT38-150                                                                             )&lt;=0),"Birth-" &amp;LT37,""),"")
&amp;IFERROR(IF(AND((LT$33-LT38-150-Sheep!$R$351                                           )&gt;(LT$33-LU$33),(LT$33-LT38-150-Sheep!$R$351                                            )&lt;=0),"Wean-"&amp;LT37,""),"")
&amp;IFERROR(IF(AND((LT$33-LT38-150-Sheep!$R$352                                           )&gt;(LT$33-LU$33),(LT$33-LT38-150-Sheep!$R$352                                            )&lt;=0),"Alt1-"   &amp;LT37,""),"")
&amp;IFERROR(IF(AND((LT$33-LT38-150-Sheep!$R$353                                           )&gt;(LT$33-LU$33),(LT$33-LT38-150-Sheep!$R$353                                            )&lt;=0),"Alt2-"   &amp;LT37,""),"")</f>
        <v/>
      </c>
      <c r="LU39" s="274" t="str">
        <f xml:space="preserve">                    IF(AND((LU$33                                  -Sheep!$N$249                               )&gt;(LU$33-LV$33),(LU$33                                  -Sheep!$N$249                                )&lt;=0),"Born","")
&amp;                   IF(AND((LU$33-Sheep!$R$351-Sheep!$N$249                                )&gt;(LU$33-LV$33),(LU$33-Sheep!$R$351-Sheep!$N$249                                )&lt;=0),"WeanStd","")
&amp;                   IF(AND((LU$33-Sheep!$R$352-Sheep!$N$249                                )&gt;(LU$33-LV$33),(LU$33-Sheep!$R$352-Sheep!$N$249                                )&lt;=0),"WeanAlt1","")
&amp;                   IF(AND((LU$33-Sheep!$R$353-Sheep!$N$249                                )&gt;(LU$33-LV$33),(LU$33-Sheep!$R$353-Sheep!$N$249                                )&lt;=0),"WeanAlt2","")
&amp;IFERROR(IF(AND((LU$33-LU38                                                                                     )&gt;(LU$33-LV$33),(LU$33-LU38                                                                                     )&lt;=0),"Join-"    &amp;LU37,""),"")
&amp;IFERROR(IF(AND((LU$33-LU38-INDEX(Sheep!$V$358:$V$365,LU37,1))&gt;(LU$33-LV$33),(LU$33-LU38-INDEX(Sheep!$V$358:$V$365,LU37,1))&lt;=0),"Scan-"  &amp;LU37,""),"")
&amp;IFERROR(IF(AND((LU$33-LU38-150                                                                            )&gt;(LU$33-LV$33),(LU$33-LU38-150                                                                             )&lt;=0),"Birth-" &amp;LU37,""),"")
&amp;IFERROR(IF(AND((LU$33-LU38-150-Sheep!$R$351                                           )&gt;(LU$33-LV$33),(LU$33-LU38-150-Sheep!$R$351                                            )&lt;=0),"Wean-"&amp;LU37,""),"")
&amp;IFERROR(IF(AND((LU$33-LU38-150-Sheep!$R$352                                           )&gt;(LU$33-LV$33),(LU$33-LU38-150-Sheep!$R$352                                            )&lt;=0),"Alt1-"   &amp;LU37,""),"")
&amp;IFERROR(IF(AND((LU$33-LU38-150-Sheep!$R$353                                           )&gt;(LU$33-LV$33),(LU$33-LU38-150-Sheep!$R$353                                            )&lt;=0),"Alt2-"   &amp;LU37,""),"")</f>
        <v/>
      </c>
      <c r="LV39" s="274" t="str">
        <f xml:space="preserve">                    IF(AND((LV$33                                  -Sheep!$N$249                               )&gt;(LV$33-LW$33),(LV$33                                  -Sheep!$N$249                                )&lt;=0),"Born","")
&amp;                   IF(AND((LV$33-Sheep!$R$351-Sheep!$N$249                                )&gt;(LV$33-LW$33),(LV$33-Sheep!$R$351-Sheep!$N$249                                )&lt;=0),"WeanStd","")
&amp;                   IF(AND((LV$33-Sheep!$R$352-Sheep!$N$249                                )&gt;(LV$33-LW$33),(LV$33-Sheep!$R$352-Sheep!$N$249                                )&lt;=0),"WeanAlt1","")
&amp;                   IF(AND((LV$33-Sheep!$R$353-Sheep!$N$249                                )&gt;(LV$33-LW$33),(LV$33-Sheep!$R$353-Sheep!$N$249                                )&lt;=0),"WeanAlt2","")
&amp;IFERROR(IF(AND((LV$33-LV38                                                                                     )&gt;(LV$33-LW$33),(LV$33-LV38                                                                                     )&lt;=0),"Join-"    &amp;LV37,""),"")
&amp;IFERROR(IF(AND((LV$33-LV38-INDEX(Sheep!$V$358:$V$365,LV37,1))&gt;(LV$33-LW$33),(LV$33-LV38-INDEX(Sheep!$V$358:$V$365,LV37,1))&lt;=0),"Scan-"  &amp;LV37,""),"")
&amp;IFERROR(IF(AND((LV$33-LV38-150                                                                            )&gt;(LV$33-LW$33),(LV$33-LV38-150                                                                             )&lt;=0),"Birth-" &amp;LV37,""),"")
&amp;IFERROR(IF(AND((LV$33-LV38-150-Sheep!$R$351                                           )&gt;(LV$33-LW$33),(LV$33-LV38-150-Sheep!$R$351                                            )&lt;=0),"Wean-"&amp;LV37,""),"")
&amp;IFERROR(IF(AND((LV$33-LV38-150-Sheep!$R$352                                           )&gt;(LV$33-LW$33),(LV$33-LV38-150-Sheep!$R$352                                            )&lt;=0),"Alt1-"   &amp;LV37,""),"")
&amp;IFERROR(IF(AND((LV$33-LV38-150-Sheep!$R$353                                           )&gt;(LV$33-LW$33),(LV$33-LV38-150-Sheep!$R$353                                            )&lt;=0),"Alt2-"   &amp;LV37,""),"")</f>
        <v/>
      </c>
      <c r="LW39" s="274" t="str">
        <f xml:space="preserve">                    IF(AND((LW$33                                  -Sheep!$N$249                               )&gt;(LW$33-LX$33),(LW$33                                  -Sheep!$N$249                                )&lt;=0),"Born","")
&amp;                   IF(AND((LW$33-Sheep!$R$351-Sheep!$N$249                                )&gt;(LW$33-LX$33),(LW$33-Sheep!$R$351-Sheep!$N$249                                )&lt;=0),"WeanStd","")
&amp;                   IF(AND((LW$33-Sheep!$R$352-Sheep!$N$249                                )&gt;(LW$33-LX$33),(LW$33-Sheep!$R$352-Sheep!$N$249                                )&lt;=0),"WeanAlt1","")
&amp;                   IF(AND((LW$33-Sheep!$R$353-Sheep!$N$249                                )&gt;(LW$33-LX$33),(LW$33-Sheep!$R$353-Sheep!$N$249                                )&lt;=0),"WeanAlt2","")
&amp;IFERROR(IF(AND((LW$33-LW38                                                                                     )&gt;(LW$33-LX$33),(LW$33-LW38                                                                                     )&lt;=0),"Join-"    &amp;LW37,""),"")
&amp;IFERROR(IF(AND((LW$33-LW38-INDEX(Sheep!$V$358:$V$365,LW37,1))&gt;(LW$33-LX$33),(LW$33-LW38-INDEX(Sheep!$V$358:$V$365,LW37,1))&lt;=0),"Scan-"  &amp;LW37,""),"")
&amp;IFERROR(IF(AND((LW$33-LW38-150                                                                            )&gt;(LW$33-LX$33),(LW$33-LW38-150                                                                             )&lt;=0),"Birth-" &amp;LW37,""),"")
&amp;IFERROR(IF(AND((LW$33-LW38-150-Sheep!$R$351                                           )&gt;(LW$33-LX$33),(LW$33-LW38-150-Sheep!$R$351                                            )&lt;=0),"Wean-"&amp;LW37,""),"")
&amp;IFERROR(IF(AND((LW$33-LW38-150-Sheep!$R$352                                           )&gt;(LW$33-LX$33),(LW$33-LW38-150-Sheep!$R$352                                            )&lt;=0),"Alt1-"   &amp;LW37,""),"")
&amp;IFERROR(IF(AND((LW$33-LW38-150-Sheep!$R$353                                           )&gt;(LW$33-LX$33),(LW$33-LW38-150-Sheep!$R$353                                            )&lt;=0),"Alt2-"   &amp;LW37,""),"")</f>
        <v/>
      </c>
      <c r="LX39" s="274" t="str">
        <f xml:space="preserve">                    IF(AND((LX$33                                  -Sheep!$N$249                               )&gt;(LX$33-LY$33),(LX$33                                  -Sheep!$N$249                                )&lt;=0),"Born","")
&amp;                   IF(AND((LX$33-Sheep!$R$351-Sheep!$N$249                                )&gt;(LX$33-LY$33),(LX$33-Sheep!$R$351-Sheep!$N$249                                )&lt;=0),"WeanStd","")
&amp;                   IF(AND((LX$33-Sheep!$R$352-Sheep!$N$249                                )&gt;(LX$33-LY$33),(LX$33-Sheep!$R$352-Sheep!$N$249                                )&lt;=0),"WeanAlt1","")
&amp;                   IF(AND((LX$33-Sheep!$R$353-Sheep!$N$249                                )&gt;(LX$33-LY$33),(LX$33-Sheep!$R$353-Sheep!$N$249                                )&lt;=0),"WeanAlt2","")
&amp;IFERROR(IF(AND((LX$33-LX38                                                                                     )&gt;(LX$33-LY$33),(LX$33-LX38                                                                                     )&lt;=0),"Join-"    &amp;LX37,""),"")
&amp;IFERROR(IF(AND((LX$33-LX38-INDEX(Sheep!$V$358:$V$365,LX37,1))&gt;(LX$33-LY$33),(LX$33-LX38-INDEX(Sheep!$V$358:$V$365,LX37,1))&lt;=0),"Scan-"  &amp;LX37,""),"")
&amp;IFERROR(IF(AND((LX$33-LX38-150                                                                            )&gt;(LX$33-LY$33),(LX$33-LX38-150                                                                             )&lt;=0),"Birth-" &amp;LX37,""),"")
&amp;IFERROR(IF(AND((LX$33-LX38-150-Sheep!$R$351                                           )&gt;(LX$33-LY$33),(LX$33-LX38-150-Sheep!$R$351                                            )&lt;=0),"Wean-"&amp;LX37,""),"")
&amp;IFERROR(IF(AND((LX$33-LX38-150-Sheep!$R$352                                           )&gt;(LX$33-LY$33),(LX$33-LX38-150-Sheep!$R$352                                            )&lt;=0),"Alt1-"   &amp;LX37,""),"")
&amp;IFERROR(IF(AND((LX$33-LX38-150-Sheep!$R$353                                           )&gt;(LX$33-LY$33),(LX$33-LX38-150-Sheep!$R$353                                            )&lt;=0),"Alt2-"   &amp;LX37,""),"")</f>
        <v/>
      </c>
      <c r="LY39" s="274" t="str">
        <f xml:space="preserve">                    IF(AND((LY$33                                  -Sheep!$N$249                               )&gt;(LY$33-LZ$33),(LY$33                                  -Sheep!$N$249                                )&lt;=0),"Born","")
&amp;                   IF(AND((LY$33-Sheep!$R$351-Sheep!$N$249                                )&gt;(LY$33-LZ$33),(LY$33-Sheep!$R$351-Sheep!$N$249                                )&lt;=0),"WeanStd","")
&amp;                   IF(AND((LY$33-Sheep!$R$352-Sheep!$N$249                                )&gt;(LY$33-LZ$33),(LY$33-Sheep!$R$352-Sheep!$N$249                                )&lt;=0),"WeanAlt1","")
&amp;                   IF(AND((LY$33-Sheep!$R$353-Sheep!$N$249                                )&gt;(LY$33-LZ$33),(LY$33-Sheep!$R$353-Sheep!$N$249                                )&lt;=0),"WeanAlt2","")
&amp;IFERROR(IF(AND((LY$33-LY38                                                                                     )&gt;(LY$33-LZ$33),(LY$33-LY38                                                                                     )&lt;=0),"Join-"    &amp;LY37,""),"")
&amp;IFERROR(IF(AND((LY$33-LY38-INDEX(Sheep!$V$358:$V$365,LY37,1))&gt;(LY$33-LZ$33),(LY$33-LY38-INDEX(Sheep!$V$358:$V$365,LY37,1))&lt;=0),"Scan-"  &amp;LY37,""),"")
&amp;IFERROR(IF(AND((LY$33-LY38-150                                                                            )&gt;(LY$33-LZ$33),(LY$33-LY38-150                                                                             )&lt;=0),"Birth-" &amp;LY37,""),"")
&amp;IFERROR(IF(AND((LY$33-LY38-150-Sheep!$R$351                                           )&gt;(LY$33-LZ$33),(LY$33-LY38-150-Sheep!$R$351                                            )&lt;=0),"Wean-"&amp;LY37,""),"")
&amp;IFERROR(IF(AND((LY$33-LY38-150-Sheep!$R$352                                           )&gt;(LY$33-LZ$33),(LY$33-LY38-150-Sheep!$R$352                                            )&lt;=0),"Alt1-"   &amp;LY37,""),"")
&amp;IFERROR(IF(AND((LY$33-LY38-150-Sheep!$R$353                                           )&gt;(LY$33-LZ$33),(LY$33-LY38-150-Sheep!$R$353                                            )&lt;=0),"Alt2-"   &amp;LY37,""),"")</f>
        <v>Scan-6</v>
      </c>
      <c r="LZ39" s="274" t="str">
        <f xml:space="preserve">                    IF(AND((LZ$33                                  -Sheep!$N$249                               )&gt;(LZ$33-MA$33),(LZ$33                                  -Sheep!$N$249                                )&lt;=0),"Born","")
&amp;                   IF(AND((LZ$33-Sheep!$R$351-Sheep!$N$249                                )&gt;(LZ$33-MA$33),(LZ$33-Sheep!$R$351-Sheep!$N$249                                )&lt;=0),"WeanStd","")
&amp;                   IF(AND((LZ$33-Sheep!$R$352-Sheep!$N$249                                )&gt;(LZ$33-MA$33),(LZ$33-Sheep!$R$352-Sheep!$N$249                                )&lt;=0),"WeanAlt1","")
&amp;                   IF(AND((LZ$33-Sheep!$R$353-Sheep!$N$249                                )&gt;(LZ$33-MA$33),(LZ$33-Sheep!$R$353-Sheep!$N$249                                )&lt;=0),"WeanAlt2","")
&amp;IFERROR(IF(AND((LZ$33-LZ38                                                                                     )&gt;(LZ$33-MA$33),(LZ$33-LZ38                                                                                     )&lt;=0),"Join-"    &amp;LZ37,""),"")
&amp;IFERROR(IF(AND((LZ$33-LZ38-INDEX(Sheep!$V$358:$V$365,LZ37,1))&gt;(LZ$33-MA$33),(LZ$33-LZ38-INDEX(Sheep!$V$358:$V$365,LZ37,1))&lt;=0),"Scan-"  &amp;LZ37,""),"")
&amp;IFERROR(IF(AND((LZ$33-LZ38-150                                                                            )&gt;(LZ$33-MA$33),(LZ$33-LZ38-150                                                                             )&lt;=0),"Birth-" &amp;LZ37,""),"")
&amp;IFERROR(IF(AND((LZ$33-LZ38-150-Sheep!$R$351                                           )&gt;(LZ$33-MA$33),(LZ$33-LZ38-150-Sheep!$R$351                                            )&lt;=0),"Wean-"&amp;LZ37,""),"")
&amp;IFERROR(IF(AND((LZ$33-LZ38-150-Sheep!$R$352                                           )&gt;(LZ$33-MA$33),(LZ$33-LZ38-150-Sheep!$R$352                                            )&lt;=0),"Alt1-"   &amp;LZ37,""),"")
&amp;IFERROR(IF(AND((LZ$33-LZ38-150-Sheep!$R$353                                           )&gt;(LZ$33-MA$33),(LZ$33-LZ38-150-Sheep!$R$353                                            )&lt;=0),"Alt2-"   &amp;LZ37,""),"")</f>
        <v/>
      </c>
      <c r="MA39" s="274" t="str">
        <f xml:space="preserve">                    IF(AND((MA$33                                  -Sheep!$N$249                               )&gt;(MA$33-MB$33),(MA$33                                  -Sheep!$N$249                                )&lt;=0),"Born","")
&amp;                   IF(AND((MA$33-Sheep!$R$351-Sheep!$N$249                                )&gt;(MA$33-MB$33),(MA$33-Sheep!$R$351-Sheep!$N$249                                )&lt;=0),"WeanStd","")
&amp;                   IF(AND((MA$33-Sheep!$R$352-Sheep!$N$249                                )&gt;(MA$33-MB$33),(MA$33-Sheep!$R$352-Sheep!$N$249                                )&lt;=0),"WeanAlt1","")
&amp;                   IF(AND((MA$33-Sheep!$R$353-Sheep!$N$249                                )&gt;(MA$33-MB$33),(MA$33-Sheep!$R$353-Sheep!$N$249                                )&lt;=0),"WeanAlt2","")
&amp;IFERROR(IF(AND((MA$33-MA38                                                                                     )&gt;(MA$33-MB$33),(MA$33-MA38                                                                                     )&lt;=0),"Join-"    &amp;MA37,""),"")
&amp;IFERROR(IF(AND((MA$33-MA38-INDEX(Sheep!$V$358:$V$365,MA37,1))&gt;(MA$33-MB$33),(MA$33-MA38-INDEX(Sheep!$V$358:$V$365,MA37,1))&lt;=0),"Scan-"  &amp;MA37,""),"")
&amp;IFERROR(IF(AND((MA$33-MA38-150                                                                            )&gt;(MA$33-MB$33),(MA$33-MA38-150                                                                             )&lt;=0),"Birth-" &amp;MA37,""),"")
&amp;IFERROR(IF(AND((MA$33-MA38-150-Sheep!$R$351                                           )&gt;(MA$33-MB$33),(MA$33-MA38-150-Sheep!$R$351                                            )&lt;=0),"Wean-"&amp;MA37,""),"")
&amp;IFERROR(IF(AND((MA$33-MA38-150-Sheep!$R$352                                           )&gt;(MA$33-MB$33),(MA$33-MA38-150-Sheep!$R$352                                            )&lt;=0),"Alt1-"   &amp;MA37,""),"")
&amp;IFERROR(IF(AND((MA$33-MA38-150-Sheep!$R$353                                           )&gt;(MA$33-MB$33),(MA$33-MA38-150-Sheep!$R$353                                            )&lt;=0),"Alt2-"   &amp;MA37,""),"")</f>
        <v/>
      </c>
      <c r="MB39" s="274" t="str">
        <f xml:space="preserve">                    IF(AND((MB$33                                  -Sheep!$N$249                               )&gt;(MB$33-MC$33),(MB$33                                  -Sheep!$N$249                                )&lt;=0),"Born","")
&amp;                   IF(AND((MB$33-Sheep!$R$351-Sheep!$N$249                                )&gt;(MB$33-MC$33),(MB$33-Sheep!$R$351-Sheep!$N$249                                )&lt;=0),"WeanStd","")
&amp;                   IF(AND((MB$33-Sheep!$R$352-Sheep!$N$249                                )&gt;(MB$33-MC$33),(MB$33-Sheep!$R$352-Sheep!$N$249                                )&lt;=0),"WeanAlt1","")
&amp;                   IF(AND((MB$33-Sheep!$R$353-Sheep!$N$249                                )&gt;(MB$33-MC$33),(MB$33-Sheep!$R$353-Sheep!$N$249                                )&lt;=0),"WeanAlt2","")
&amp;IFERROR(IF(AND((MB$33-MB38                                                                                     )&gt;(MB$33-MC$33),(MB$33-MB38                                                                                     )&lt;=0),"Join-"    &amp;MB37,""),"")
&amp;IFERROR(IF(AND((MB$33-MB38-INDEX(Sheep!$V$358:$V$365,MB37,1))&gt;(MB$33-MC$33),(MB$33-MB38-INDEX(Sheep!$V$358:$V$365,MB37,1))&lt;=0),"Scan-"  &amp;MB37,""),"")
&amp;IFERROR(IF(AND((MB$33-MB38-150                                                                            )&gt;(MB$33-MC$33),(MB$33-MB38-150                                                                             )&lt;=0),"Birth-" &amp;MB37,""),"")
&amp;IFERROR(IF(AND((MB$33-MB38-150-Sheep!$R$351                                           )&gt;(MB$33-MC$33),(MB$33-MB38-150-Sheep!$R$351                                            )&lt;=0),"Wean-"&amp;MB37,""),"")
&amp;IFERROR(IF(AND((MB$33-MB38-150-Sheep!$R$352                                           )&gt;(MB$33-MC$33),(MB$33-MB38-150-Sheep!$R$352                                            )&lt;=0),"Alt1-"   &amp;MB37,""),"")
&amp;IFERROR(IF(AND((MB$33-MB38-150-Sheep!$R$353                                           )&gt;(MB$33-MC$33),(MB$33-MB38-150-Sheep!$R$353                                            )&lt;=0),"Alt2-"   &amp;MB37,""),"")</f>
        <v/>
      </c>
      <c r="MC39" s="274" t="str">
        <f xml:space="preserve">                    IF(AND((MC$33                                  -Sheep!$N$249                               )&gt;(MC$33-MD$33),(MC$33                                  -Sheep!$N$249                                )&lt;=0),"Born","")
&amp;                   IF(AND((MC$33-Sheep!$R$351-Sheep!$N$249                                )&gt;(MC$33-MD$33),(MC$33-Sheep!$R$351-Sheep!$N$249                                )&lt;=0),"WeanStd","")
&amp;                   IF(AND((MC$33-Sheep!$R$352-Sheep!$N$249                                )&gt;(MC$33-MD$33),(MC$33-Sheep!$R$352-Sheep!$N$249                                )&lt;=0),"WeanAlt1","")
&amp;                   IF(AND((MC$33-Sheep!$R$353-Sheep!$N$249                                )&gt;(MC$33-MD$33),(MC$33-Sheep!$R$353-Sheep!$N$249                                )&lt;=0),"WeanAlt2","")
&amp;IFERROR(IF(AND((MC$33-MC38                                                                                     )&gt;(MC$33-MD$33),(MC$33-MC38                                                                                     )&lt;=0),"Join-"    &amp;MC37,""),"")
&amp;IFERROR(IF(AND((MC$33-MC38-INDEX(Sheep!$V$358:$V$365,MC37,1))&gt;(MC$33-MD$33),(MC$33-MC38-INDEX(Sheep!$V$358:$V$365,MC37,1))&lt;=0),"Scan-"  &amp;MC37,""),"")
&amp;IFERROR(IF(AND((MC$33-MC38-150                                                                            )&gt;(MC$33-MD$33),(MC$33-MC38-150                                                                             )&lt;=0),"Birth-" &amp;MC37,""),"")
&amp;IFERROR(IF(AND((MC$33-MC38-150-Sheep!$R$351                                           )&gt;(MC$33-MD$33),(MC$33-MC38-150-Sheep!$R$351                                            )&lt;=0),"Wean-"&amp;MC37,""),"")
&amp;IFERROR(IF(AND((MC$33-MC38-150-Sheep!$R$352                                           )&gt;(MC$33-MD$33),(MC$33-MC38-150-Sheep!$R$352                                            )&lt;=0),"Alt1-"   &amp;MC37,""),"")
&amp;IFERROR(IF(AND((MC$33-MC38-150-Sheep!$R$353                                           )&gt;(MC$33-MD$33),(MC$33-MC38-150-Sheep!$R$353                                            )&lt;=0),"Alt2-"   &amp;MC37,""),"")</f>
        <v/>
      </c>
      <c r="MD39" s="274" t="str">
        <f xml:space="preserve">                    IF(AND((MD$33                                  -Sheep!$N$249                               )&gt;(MD$33-ME$33),(MD$33                                  -Sheep!$N$249                                )&lt;=0),"Born","")
&amp;                   IF(AND((MD$33-Sheep!$R$351-Sheep!$N$249                                )&gt;(MD$33-ME$33),(MD$33-Sheep!$R$351-Sheep!$N$249                                )&lt;=0),"WeanStd","")
&amp;                   IF(AND((MD$33-Sheep!$R$352-Sheep!$N$249                                )&gt;(MD$33-ME$33),(MD$33-Sheep!$R$352-Sheep!$N$249                                )&lt;=0),"WeanAlt1","")
&amp;                   IF(AND((MD$33-Sheep!$R$353-Sheep!$N$249                                )&gt;(MD$33-ME$33),(MD$33-Sheep!$R$353-Sheep!$N$249                                )&lt;=0),"WeanAlt2","")
&amp;IFERROR(IF(AND((MD$33-MD38                                                                                     )&gt;(MD$33-ME$33),(MD$33-MD38                                                                                     )&lt;=0),"Join-"    &amp;MD37,""),"")
&amp;IFERROR(IF(AND((MD$33-MD38-INDEX(Sheep!$V$358:$V$365,MD37,1))&gt;(MD$33-ME$33),(MD$33-MD38-INDEX(Sheep!$V$358:$V$365,MD37,1))&lt;=0),"Scan-"  &amp;MD37,""),"")
&amp;IFERROR(IF(AND((MD$33-MD38-150                                                                            )&gt;(MD$33-ME$33),(MD$33-MD38-150                                                                             )&lt;=0),"Birth-" &amp;MD37,""),"")
&amp;IFERROR(IF(AND((MD$33-MD38-150-Sheep!$R$351                                           )&gt;(MD$33-ME$33),(MD$33-MD38-150-Sheep!$R$351                                            )&lt;=0),"Wean-"&amp;MD37,""),"")
&amp;IFERROR(IF(AND((MD$33-MD38-150-Sheep!$R$352                                           )&gt;(MD$33-ME$33),(MD$33-MD38-150-Sheep!$R$352                                            )&lt;=0),"Alt1-"   &amp;MD37,""),"")
&amp;IFERROR(IF(AND((MD$33-MD38-150-Sheep!$R$353                                           )&gt;(MD$33-ME$33),(MD$33-MD38-150-Sheep!$R$353                                            )&lt;=0),"Alt2-"   &amp;MD37,""),"")</f>
        <v/>
      </c>
      <c r="ME39" s="274" t="str">
        <f xml:space="preserve">                    IF(AND((ME$33                                  -Sheep!$N$249                               )&gt;(ME$33-MF$33),(ME$33                                  -Sheep!$N$249                                )&lt;=0),"Born","")
&amp;                   IF(AND((ME$33-Sheep!$R$351-Sheep!$N$249                                )&gt;(ME$33-MF$33),(ME$33-Sheep!$R$351-Sheep!$N$249                                )&lt;=0),"WeanStd","")
&amp;                   IF(AND((ME$33-Sheep!$R$352-Sheep!$N$249                                )&gt;(ME$33-MF$33),(ME$33-Sheep!$R$352-Sheep!$N$249                                )&lt;=0),"WeanAlt1","")
&amp;                   IF(AND((ME$33-Sheep!$R$353-Sheep!$N$249                                )&gt;(ME$33-MF$33),(ME$33-Sheep!$R$353-Sheep!$N$249                                )&lt;=0),"WeanAlt2","")
&amp;IFERROR(IF(AND((ME$33-ME38                                                                                     )&gt;(ME$33-MF$33),(ME$33-ME38                                                                                     )&lt;=0),"Join-"    &amp;ME37,""),"")
&amp;IFERROR(IF(AND((ME$33-ME38-INDEX(Sheep!$V$358:$V$365,ME37,1))&gt;(ME$33-MF$33),(ME$33-ME38-INDEX(Sheep!$V$358:$V$365,ME37,1))&lt;=0),"Scan-"  &amp;ME37,""),"")
&amp;IFERROR(IF(AND((ME$33-ME38-150                                                                            )&gt;(ME$33-MF$33),(ME$33-ME38-150                                                                             )&lt;=0),"Birth-" &amp;ME37,""),"")
&amp;IFERROR(IF(AND((ME$33-ME38-150-Sheep!$R$351                                           )&gt;(ME$33-MF$33),(ME$33-ME38-150-Sheep!$R$351                                            )&lt;=0),"Wean-"&amp;ME37,""),"")
&amp;IFERROR(IF(AND((ME$33-ME38-150-Sheep!$R$352                                           )&gt;(ME$33-MF$33),(ME$33-ME38-150-Sheep!$R$352                                            )&lt;=0),"Alt1-"   &amp;ME37,""),"")
&amp;IFERROR(IF(AND((ME$33-ME38-150-Sheep!$R$353                                           )&gt;(ME$33-MF$33),(ME$33-ME38-150-Sheep!$R$353                                            )&lt;=0),"Alt2-"   &amp;ME37,""),"")</f>
        <v/>
      </c>
      <c r="MF39" s="274" t="str">
        <f xml:space="preserve">                    IF(AND((MF$33                                  -Sheep!$N$249                               )&gt;(MF$33-MG$33),(MF$33                                  -Sheep!$N$249                                )&lt;=0),"Born","")
&amp;                   IF(AND((MF$33-Sheep!$R$351-Sheep!$N$249                                )&gt;(MF$33-MG$33),(MF$33-Sheep!$R$351-Sheep!$N$249                                )&lt;=0),"WeanStd","")
&amp;                   IF(AND((MF$33-Sheep!$R$352-Sheep!$N$249                                )&gt;(MF$33-MG$33),(MF$33-Sheep!$R$352-Sheep!$N$249                                )&lt;=0),"WeanAlt1","")
&amp;                   IF(AND((MF$33-Sheep!$R$353-Sheep!$N$249                                )&gt;(MF$33-MG$33),(MF$33-Sheep!$R$353-Sheep!$N$249                                )&lt;=0),"WeanAlt2","")
&amp;IFERROR(IF(AND((MF$33-MF38                                                                                     )&gt;(MF$33-MG$33),(MF$33-MF38                                                                                     )&lt;=0),"Join-"    &amp;MF37,""),"")
&amp;IFERROR(IF(AND((MF$33-MF38-INDEX(Sheep!$V$358:$V$365,MF37,1))&gt;(MF$33-MG$33),(MF$33-MF38-INDEX(Sheep!$V$358:$V$365,MF37,1))&lt;=0),"Scan-"  &amp;MF37,""),"")
&amp;IFERROR(IF(AND((MF$33-MF38-150                                                                            )&gt;(MF$33-MG$33),(MF$33-MF38-150                                                                             )&lt;=0),"Birth-" &amp;MF37,""),"")
&amp;IFERROR(IF(AND((MF$33-MF38-150-Sheep!$R$351                                           )&gt;(MF$33-MG$33),(MF$33-MF38-150-Sheep!$R$351                                            )&lt;=0),"Wean-"&amp;MF37,""),"")
&amp;IFERROR(IF(AND((MF$33-MF38-150-Sheep!$R$352                                           )&gt;(MF$33-MG$33),(MF$33-MF38-150-Sheep!$R$352                                            )&lt;=0),"Alt1-"   &amp;MF37,""),"")
&amp;IFERROR(IF(AND((MF$33-MF38-150-Sheep!$R$353                                           )&gt;(MF$33-MG$33),(MF$33-MF38-150-Sheep!$R$353                                            )&lt;=0),"Alt2-"   &amp;MF37,""),"")</f>
        <v/>
      </c>
      <c r="MG39" s="274" t="str">
        <f xml:space="preserve">                    IF(AND((MG$33                                  -Sheep!$N$249                               )&gt;(MG$33-MH$33),(MG$33                                  -Sheep!$N$249                                )&lt;=0),"Born","")
&amp;                   IF(AND((MG$33-Sheep!$R$351-Sheep!$N$249                                )&gt;(MG$33-MH$33),(MG$33-Sheep!$R$351-Sheep!$N$249                                )&lt;=0),"WeanStd","")
&amp;                   IF(AND((MG$33-Sheep!$R$352-Sheep!$N$249                                )&gt;(MG$33-MH$33),(MG$33-Sheep!$R$352-Sheep!$N$249                                )&lt;=0),"WeanAlt1","")
&amp;                   IF(AND((MG$33-Sheep!$R$353-Sheep!$N$249                                )&gt;(MG$33-MH$33),(MG$33-Sheep!$R$353-Sheep!$N$249                                )&lt;=0),"WeanAlt2","")
&amp;IFERROR(IF(AND((MG$33-MG38                                                                                     )&gt;(MG$33-MH$33),(MG$33-MG38                                                                                     )&lt;=0),"Join-"    &amp;MG37,""),"")
&amp;IFERROR(IF(AND((MG$33-MG38-INDEX(Sheep!$V$358:$V$365,MG37,1))&gt;(MG$33-MH$33),(MG$33-MG38-INDEX(Sheep!$V$358:$V$365,MG37,1))&lt;=0),"Scan-"  &amp;MG37,""),"")
&amp;IFERROR(IF(AND((MG$33-MG38-150                                                                            )&gt;(MG$33-MH$33),(MG$33-MG38-150                                                                             )&lt;=0),"Birth-" &amp;MG37,""),"")
&amp;IFERROR(IF(AND((MG$33-MG38-150-Sheep!$R$351                                           )&gt;(MG$33-MH$33),(MG$33-MG38-150-Sheep!$R$351                                            )&lt;=0),"Wean-"&amp;MG37,""),"")
&amp;IFERROR(IF(AND((MG$33-MG38-150-Sheep!$R$352                                           )&gt;(MG$33-MH$33),(MG$33-MG38-150-Sheep!$R$352                                            )&lt;=0),"Alt1-"   &amp;MG37,""),"")
&amp;IFERROR(IF(AND((MG$33-MG38-150-Sheep!$R$353                                           )&gt;(MG$33-MH$33),(MG$33-MG38-150-Sheep!$R$353                                            )&lt;=0),"Alt2-"   &amp;MG37,""),"")</f>
        <v/>
      </c>
      <c r="MH39" s="274" t="str">
        <f xml:space="preserve">                    IF(AND((MH$33                                  -Sheep!$N$249                               )&gt;(MH$33-MI$33),(MH$33                                  -Sheep!$N$249                                )&lt;=0),"Born","")
&amp;                   IF(AND((MH$33-Sheep!$R$351-Sheep!$N$249                                )&gt;(MH$33-MI$33),(MH$33-Sheep!$R$351-Sheep!$N$249                                )&lt;=0),"WeanStd","")
&amp;                   IF(AND((MH$33-Sheep!$R$352-Sheep!$N$249                                )&gt;(MH$33-MI$33),(MH$33-Sheep!$R$352-Sheep!$N$249                                )&lt;=0),"WeanAlt1","")
&amp;                   IF(AND((MH$33-Sheep!$R$353-Sheep!$N$249                                )&gt;(MH$33-MI$33),(MH$33-Sheep!$R$353-Sheep!$N$249                                )&lt;=0),"WeanAlt2","")
&amp;IFERROR(IF(AND((MH$33-MH38                                                                                     )&gt;(MH$33-MI$33),(MH$33-MH38                                                                                     )&lt;=0),"Join-"    &amp;MH37,""),"")
&amp;IFERROR(IF(AND((MH$33-MH38-INDEX(Sheep!$V$358:$V$365,MH37,1))&gt;(MH$33-MI$33),(MH$33-MH38-INDEX(Sheep!$V$358:$V$365,MH37,1))&lt;=0),"Scan-"  &amp;MH37,""),"")
&amp;IFERROR(IF(AND((MH$33-MH38-150                                                                            )&gt;(MH$33-MI$33),(MH$33-MH38-150                                                                             )&lt;=0),"Birth-" &amp;MH37,""),"")
&amp;IFERROR(IF(AND((MH$33-MH38-150-Sheep!$R$351                                           )&gt;(MH$33-MI$33),(MH$33-MH38-150-Sheep!$R$351                                            )&lt;=0),"Wean-"&amp;MH37,""),"")
&amp;IFERROR(IF(AND((MH$33-MH38-150-Sheep!$R$352                                           )&gt;(MH$33-MI$33),(MH$33-MH38-150-Sheep!$R$352                                            )&lt;=0),"Alt1-"   &amp;MH37,""),"")
&amp;IFERROR(IF(AND((MH$33-MH38-150-Sheep!$R$353                                           )&gt;(MH$33-MI$33),(MH$33-MH38-150-Sheep!$R$353                                            )&lt;=0),"Alt2-"   &amp;MH37,""),"")</f>
        <v/>
      </c>
      <c r="MI39" s="274" t="str">
        <f xml:space="preserve">                    IF(AND((MI$33                                  -Sheep!$N$249                               )&gt;(MI$33-MJ$33),(MI$33                                  -Sheep!$N$249                                )&lt;=0),"Born","")
&amp;                   IF(AND((MI$33-Sheep!$R$351-Sheep!$N$249                                )&gt;(MI$33-MJ$33),(MI$33-Sheep!$R$351-Sheep!$N$249                                )&lt;=0),"WeanStd","")
&amp;                   IF(AND((MI$33-Sheep!$R$352-Sheep!$N$249                                )&gt;(MI$33-MJ$33),(MI$33-Sheep!$R$352-Sheep!$N$249                                )&lt;=0),"WeanAlt1","")
&amp;                   IF(AND((MI$33-Sheep!$R$353-Sheep!$N$249                                )&gt;(MI$33-MJ$33),(MI$33-Sheep!$R$353-Sheep!$N$249                                )&lt;=0),"WeanAlt2","")
&amp;IFERROR(IF(AND((MI$33-MI38                                                                                     )&gt;(MI$33-MJ$33),(MI$33-MI38                                                                                     )&lt;=0),"Join-"    &amp;MI37,""),"")
&amp;IFERROR(IF(AND((MI$33-MI38-INDEX(Sheep!$V$358:$V$365,MI37,1))&gt;(MI$33-MJ$33),(MI$33-MI38-INDEX(Sheep!$V$358:$V$365,MI37,1))&lt;=0),"Scan-"  &amp;MI37,""),"")
&amp;IFERROR(IF(AND((MI$33-MI38-150                                                                            )&gt;(MI$33-MJ$33),(MI$33-MI38-150                                                                             )&lt;=0),"Birth-" &amp;MI37,""),"")
&amp;IFERROR(IF(AND((MI$33-MI38-150-Sheep!$R$351                                           )&gt;(MI$33-MJ$33),(MI$33-MI38-150-Sheep!$R$351                                            )&lt;=0),"Wean-"&amp;MI37,""),"")
&amp;IFERROR(IF(AND((MI$33-MI38-150-Sheep!$R$352                                           )&gt;(MI$33-MJ$33),(MI$33-MI38-150-Sheep!$R$352                                            )&lt;=0),"Alt1-"   &amp;MI37,""),"")
&amp;IFERROR(IF(AND((MI$33-MI38-150-Sheep!$R$353                                           )&gt;(MI$33-MJ$33),(MI$33-MI38-150-Sheep!$R$353                                            )&lt;=0),"Alt2-"   &amp;MI37,""),"")</f>
        <v/>
      </c>
      <c r="MJ39" s="274" t="str">
        <f xml:space="preserve">                    IF(AND((MJ$33                                  -Sheep!$N$249                               )&gt;(MJ$33-MK$33),(MJ$33                                  -Sheep!$N$249                                )&lt;=0),"Born","")
&amp;                   IF(AND((MJ$33-Sheep!$R$351-Sheep!$N$249                                )&gt;(MJ$33-MK$33),(MJ$33-Sheep!$R$351-Sheep!$N$249                                )&lt;=0),"WeanStd","")
&amp;                   IF(AND((MJ$33-Sheep!$R$352-Sheep!$N$249                                )&gt;(MJ$33-MK$33),(MJ$33-Sheep!$R$352-Sheep!$N$249                                )&lt;=0),"WeanAlt1","")
&amp;                   IF(AND((MJ$33-Sheep!$R$353-Sheep!$N$249                                )&gt;(MJ$33-MK$33),(MJ$33-Sheep!$R$353-Sheep!$N$249                                )&lt;=0),"WeanAlt2","")
&amp;IFERROR(IF(AND((MJ$33-MJ38                                                                                     )&gt;(MJ$33-MK$33),(MJ$33-MJ38                                                                                     )&lt;=0),"Join-"    &amp;MJ37,""),"")
&amp;IFERROR(IF(AND((MJ$33-MJ38-INDEX(Sheep!$V$358:$V$365,MJ37,1))&gt;(MJ$33-MK$33),(MJ$33-MJ38-INDEX(Sheep!$V$358:$V$365,MJ37,1))&lt;=0),"Scan-"  &amp;MJ37,""),"")
&amp;IFERROR(IF(AND((MJ$33-MJ38-150                                                                            )&gt;(MJ$33-MK$33),(MJ$33-MJ38-150                                                                             )&lt;=0),"Birth-" &amp;MJ37,""),"")
&amp;IFERROR(IF(AND((MJ$33-MJ38-150-Sheep!$R$351                                           )&gt;(MJ$33-MK$33),(MJ$33-MJ38-150-Sheep!$R$351                                            )&lt;=0),"Wean-"&amp;MJ37,""),"")
&amp;IFERROR(IF(AND((MJ$33-MJ38-150-Sheep!$R$352                                           )&gt;(MJ$33-MK$33),(MJ$33-MJ38-150-Sheep!$R$352                                            )&lt;=0),"Alt1-"   &amp;MJ37,""),"")
&amp;IFERROR(IF(AND((MJ$33-MJ38-150-Sheep!$R$353                                           )&gt;(MJ$33-MK$33),(MJ$33-MJ38-150-Sheep!$R$353                                            )&lt;=0),"Alt2-"   &amp;MJ37,""),"")</f>
        <v>Birth-6</v>
      </c>
      <c r="MK39" s="274" t="str">
        <f xml:space="preserve">                    IF(AND((MK$33                                  -Sheep!$N$249                               )&gt;(MK$33-ML$33),(MK$33                                  -Sheep!$N$249                                )&lt;=0),"Born","")
&amp;                   IF(AND((MK$33-Sheep!$R$351-Sheep!$N$249                                )&gt;(MK$33-ML$33),(MK$33-Sheep!$R$351-Sheep!$N$249                                )&lt;=0),"WeanStd","")
&amp;                   IF(AND((MK$33-Sheep!$R$352-Sheep!$N$249                                )&gt;(MK$33-ML$33),(MK$33-Sheep!$R$352-Sheep!$N$249                                )&lt;=0),"WeanAlt1","")
&amp;                   IF(AND((MK$33-Sheep!$R$353-Sheep!$N$249                                )&gt;(MK$33-ML$33),(MK$33-Sheep!$R$353-Sheep!$N$249                                )&lt;=0),"WeanAlt2","")
&amp;IFERROR(IF(AND((MK$33-MK38                                                                                     )&gt;(MK$33-ML$33),(MK$33-MK38                                                                                     )&lt;=0),"Join-"    &amp;MK37,""),"")
&amp;IFERROR(IF(AND((MK$33-MK38-INDEX(Sheep!$V$358:$V$365,MK37,1))&gt;(MK$33-ML$33),(MK$33-MK38-INDEX(Sheep!$V$358:$V$365,MK37,1))&lt;=0),"Scan-"  &amp;MK37,""),"")
&amp;IFERROR(IF(AND((MK$33-MK38-150                                                                            )&gt;(MK$33-ML$33),(MK$33-MK38-150                                                                             )&lt;=0),"Birth-" &amp;MK37,""),"")
&amp;IFERROR(IF(AND((MK$33-MK38-150-Sheep!$R$351                                           )&gt;(MK$33-ML$33),(MK$33-MK38-150-Sheep!$R$351                                            )&lt;=0),"Wean-"&amp;MK37,""),"")
&amp;IFERROR(IF(AND((MK$33-MK38-150-Sheep!$R$352                                           )&gt;(MK$33-ML$33),(MK$33-MK38-150-Sheep!$R$352                                            )&lt;=0),"Alt1-"   &amp;MK37,""),"")
&amp;IFERROR(IF(AND((MK$33-MK38-150-Sheep!$R$353                                           )&gt;(MK$33-ML$33),(MK$33-MK38-150-Sheep!$R$353                                            )&lt;=0),"Alt2-"   &amp;MK37,""),"")</f>
        <v/>
      </c>
      <c r="ML39" s="274" t="str">
        <f xml:space="preserve">                    IF(AND((ML$33                                  -Sheep!$N$249                               )&gt;(ML$33-MM$33),(ML$33                                  -Sheep!$N$249                                )&lt;=0),"Born","")
&amp;                   IF(AND((ML$33-Sheep!$R$351-Sheep!$N$249                                )&gt;(ML$33-MM$33),(ML$33-Sheep!$R$351-Sheep!$N$249                                )&lt;=0),"WeanStd","")
&amp;                   IF(AND((ML$33-Sheep!$R$352-Sheep!$N$249                                )&gt;(ML$33-MM$33),(ML$33-Sheep!$R$352-Sheep!$N$249                                )&lt;=0),"WeanAlt1","")
&amp;                   IF(AND((ML$33-Sheep!$R$353-Sheep!$N$249                                )&gt;(ML$33-MM$33),(ML$33-Sheep!$R$353-Sheep!$N$249                                )&lt;=0),"WeanAlt2","")
&amp;IFERROR(IF(AND((ML$33-ML38                                                                                     )&gt;(ML$33-MM$33),(ML$33-ML38                                                                                     )&lt;=0),"Join-"    &amp;ML37,""),"")
&amp;IFERROR(IF(AND((ML$33-ML38-INDEX(Sheep!$V$358:$V$365,ML37,1))&gt;(ML$33-MM$33),(ML$33-ML38-INDEX(Sheep!$V$358:$V$365,ML37,1))&lt;=0),"Scan-"  &amp;ML37,""),"")
&amp;IFERROR(IF(AND((ML$33-ML38-150                                                                            )&gt;(ML$33-MM$33),(ML$33-ML38-150                                                                             )&lt;=0),"Birth-" &amp;ML37,""),"")
&amp;IFERROR(IF(AND((ML$33-ML38-150-Sheep!$R$351                                           )&gt;(ML$33-MM$33),(ML$33-ML38-150-Sheep!$R$351                                            )&lt;=0),"Wean-"&amp;ML37,""),"")
&amp;IFERROR(IF(AND((ML$33-ML38-150-Sheep!$R$352                                           )&gt;(ML$33-MM$33),(ML$33-ML38-150-Sheep!$R$352                                            )&lt;=0),"Alt1-"   &amp;ML37,""),"")
&amp;IFERROR(IF(AND((ML$33-ML38-150-Sheep!$R$353                                           )&gt;(ML$33-MM$33),(ML$33-ML38-150-Sheep!$R$353                                            )&lt;=0),"Alt2-"   &amp;ML37,""),"")</f>
        <v/>
      </c>
      <c r="MM39" s="274" t="str">
        <f xml:space="preserve">                    IF(AND((MM$33                                  -Sheep!$N$249                               )&gt;(MM$33-MN$33),(MM$33                                  -Sheep!$N$249                                )&lt;=0),"Born","")
&amp;                   IF(AND((MM$33-Sheep!$R$351-Sheep!$N$249                                )&gt;(MM$33-MN$33),(MM$33-Sheep!$R$351-Sheep!$N$249                                )&lt;=0),"WeanStd","")
&amp;                   IF(AND((MM$33-Sheep!$R$352-Sheep!$N$249                                )&gt;(MM$33-MN$33),(MM$33-Sheep!$R$352-Sheep!$N$249                                )&lt;=0),"WeanAlt1","")
&amp;                   IF(AND((MM$33-Sheep!$R$353-Sheep!$N$249                                )&gt;(MM$33-MN$33),(MM$33-Sheep!$R$353-Sheep!$N$249                                )&lt;=0),"WeanAlt2","")
&amp;IFERROR(IF(AND((MM$33-MM38                                                                                     )&gt;(MM$33-MN$33),(MM$33-MM38                                                                                     )&lt;=0),"Join-"    &amp;MM37,""),"")
&amp;IFERROR(IF(AND((MM$33-MM38-INDEX(Sheep!$V$358:$V$365,MM37,1))&gt;(MM$33-MN$33),(MM$33-MM38-INDEX(Sheep!$V$358:$V$365,MM37,1))&lt;=0),"Scan-"  &amp;MM37,""),"")
&amp;IFERROR(IF(AND((MM$33-MM38-150                                                                            )&gt;(MM$33-MN$33),(MM$33-MM38-150                                                                             )&lt;=0),"Birth-" &amp;MM37,""),"")
&amp;IFERROR(IF(AND((MM$33-MM38-150-Sheep!$R$351                                           )&gt;(MM$33-MN$33),(MM$33-MM38-150-Sheep!$R$351                                            )&lt;=0),"Wean-"&amp;MM37,""),"")
&amp;IFERROR(IF(AND((MM$33-MM38-150-Sheep!$R$352                                           )&gt;(MM$33-MN$33),(MM$33-MM38-150-Sheep!$R$352                                            )&lt;=0),"Alt1-"   &amp;MM37,""),"")
&amp;IFERROR(IF(AND((MM$33-MM38-150-Sheep!$R$353                                           )&gt;(MM$33-MN$33),(MM$33-MM38-150-Sheep!$R$353                                            )&lt;=0),"Alt2-"   &amp;MM37,""),"")</f>
        <v/>
      </c>
      <c r="MN39" s="274" t="str">
        <f xml:space="preserve">                    IF(AND((MN$33                                  -Sheep!$N$249                               )&gt;(MN$33-MO$33),(MN$33                                  -Sheep!$N$249                                )&lt;=0),"Born","")
&amp;                   IF(AND((MN$33-Sheep!$R$351-Sheep!$N$249                                )&gt;(MN$33-MO$33),(MN$33-Sheep!$R$351-Sheep!$N$249                                )&lt;=0),"WeanStd","")
&amp;                   IF(AND((MN$33-Sheep!$R$352-Sheep!$N$249                                )&gt;(MN$33-MO$33),(MN$33-Sheep!$R$352-Sheep!$N$249                                )&lt;=0),"WeanAlt1","")
&amp;                   IF(AND((MN$33-Sheep!$R$353-Sheep!$N$249                                )&gt;(MN$33-MO$33),(MN$33-Sheep!$R$353-Sheep!$N$249                                )&lt;=0),"WeanAlt2","")
&amp;IFERROR(IF(AND((MN$33-MN38                                                                                     )&gt;(MN$33-MO$33),(MN$33-MN38                                                                                     )&lt;=0),"Join-"    &amp;MN37,""),"")
&amp;IFERROR(IF(AND((MN$33-MN38-INDEX(Sheep!$V$358:$V$365,MN37,1))&gt;(MN$33-MO$33),(MN$33-MN38-INDEX(Sheep!$V$358:$V$365,MN37,1))&lt;=0),"Scan-"  &amp;MN37,""),"")
&amp;IFERROR(IF(AND((MN$33-MN38-150                                                                            )&gt;(MN$33-MO$33),(MN$33-MN38-150                                                                             )&lt;=0),"Birth-" &amp;MN37,""),"")
&amp;IFERROR(IF(AND((MN$33-MN38-150-Sheep!$R$351                                           )&gt;(MN$33-MO$33),(MN$33-MN38-150-Sheep!$R$351                                            )&lt;=0),"Wean-"&amp;MN37,""),"")
&amp;IFERROR(IF(AND((MN$33-MN38-150-Sheep!$R$352                                           )&gt;(MN$33-MO$33),(MN$33-MN38-150-Sheep!$R$352                                            )&lt;=0),"Alt1-"   &amp;MN37,""),"")
&amp;IFERROR(IF(AND((MN$33-MN38-150-Sheep!$R$353                                           )&gt;(MN$33-MO$33),(MN$33-MN38-150-Sheep!$R$353                                            )&lt;=0),"Alt2-"   &amp;MN37,""),"")</f>
        <v/>
      </c>
      <c r="MO39" s="274" t="str">
        <f xml:space="preserve">                    IF(AND((MO$33                                  -Sheep!$N$249                               )&gt;(MO$33-MP$33),(MO$33                                  -Sheep!$N$249                                )&lt;=0),"Born","")
&amp;                   IF(AND((MO$33-Sheep!$R$351-Sheep!$N$249                                )&gt;(MO$33-MP$33),(MO$33-Sheep!$R$351-Sheep!$N$249                                )&lt;=0),"WeanStd","")
&amp;                   IF(AND((MO$33-Sheep!$R$352-Sheep!$N$249                                )&gt;(MO$33-MP$33),(MO$33-Sheep!$R$352-Sheep!$N$249                                )&lt;=0),"WeanAlt1","")
&amp;                   IF(AND((MO$33-Sheep!$R$353-Sheep!$N$249                                )&gt;(MO$33-MP$33),(MO$33-Sheep!$R$353-Sheep!$N$249                                )&lt;=0),"WeanAlt2","")
&amp;IFERROR(IF(AND((MO$33-MO38                                                                                     )&gt;(MO$33-MP$33),(MO$33-MO38                                                                                     )&lt;=0),"Join-"    &amp;MO37,""),"")
&amp;IFERROR(IF(AND((MO$33-MO38-INDEX(Sheep!$V$358:$V$365,MO37,1))&gt;(MO$33-MP$33),(MO$33-MO38-INDEX(Sheep!$V$358:$V$365,MO37,1))&lt;=0),"Scan-"  &amp;MO37,""),"")
&amp;IFERROR(IF(AND((MO$33-MO38-150                                                                            )&gt;(MO$33-MP$33),(MO$33-MO38-150                                                                             )&lt;=0),"Birth-" &amp;MO37,""),"")
&amp;IFERROR(IF(AND((MO$33-MO38-150-Sheep!$R$351                                           )&gt;(MO$33-MP$33),(MO$33-MO38-150-Sheep!$R$351                                            )&lt;=0),"Wean-"&amp;MO37,""),"")
&amp;IFERROR(IF(AND((MO$33-MO38-150-Sheep!$R$352                                           )&gt;(MO$33-MP$33),(MO$33-MO38-150-Sheep!$R$352                                            )&lt;=0),"Alt1-"   &amp;MO37,""),"")
&amp;IFERROR(IF(AND((MO$33-MO38-150-Sheep!$R$353                                           )&gt;(MO$33-MP$33),(MO$33-MO38-150-Sheep!$R$353                                            )&lt;=0),"Alt2-"   &amp;MO37,""),"")</f>
        <v/>
      </c>
      <c r="MP39" s="274" t="str">
        <f xml:space="preserve">                    IF(AND((MP$33                                  -Sheep!$N$249                               )&gt;(MP$33-MQ$33),(MP$33                                  -Sheep!$N$249                                )&lt;=0),"Born","")
&amp;                   IF(AND((MP$33-Sheep!$R$351-Sheep!$N$249                                )&gt;(MP$33-MQ$33),(MP$33-Sheep!$R$351-Sheep!$N$249                                )&lt;=0),"WeanStd","")
&amp;                   IF(AND((MP$33-Sheep!$R$352-Sheep!$N$249                                )&gt;(MP$33-MQ$33),(MP$33-Sheep!$R$352-Sheep!$N$249                                )&lt;=0),"WeanAlt1","")
&amp;                   IF(AND((MP$33-Sheep!$R$353-Sheep!$N$249                                )&gt;(MP$33-MQ$33),(MP$33-Sheep!$R$353-Sheep!$N$249                                )&lt;=0),"WeanAlt2","")
&amp;IFERROR(IF(AND((MP$33-MP38                                                                                     )&gt;(MP$33-MQ$33),(MP$33-MP38                                                                                     )&lt;=0),"Join-"    &amp;MP37,""),"")
&amp;IFERROR(IF(AND((MP$33-MP38-INDEX(Sheep!$V$358:$V$365,MP37,1))&gt;(MP$33-MQ$33),(MP$33-MP38-INDEX(Sheep!$V$358:$V$365,MP37,1))&lt;=0),"Scan-"  &amp;MP37,""),"")
&amp;IFERROR(IF(AND((MP$33-MP38-150                                                                            )&gt;(MP$33-MQ$33),(MP$33-MP38-150                                                                             )&lt;=0),"Birth-" &amp;MP37,""),"")
&amp;IFERROR(IF(AND((MP$33-MP38-150-Sheep!$R$351                                           )&gt;(MP$33-MQ$33),(MP$33-MP38-150-Sheep!$R$351                                            )&lt;=0),"Wean-"&amp;MP37,""),"")
&amp;IFERROR(IF(AND((MP$33-MP38-150-Sheep!$R$352                                           )&gt;(MP$33-MQ$33),(MP$33-MP38-150-Sheep!$R$352                                            )&lt;=0),"Alt1-"   &amp;MP37,""),"")
&amp;IFERROR(IF(AND((MP$33-MP38-150-Sheep!$R$353                                           )&gt;(MP$33-MQ$33),(MP$33-MP38-150-Sheep!$R$353                                            )&lt;=0),"Alt2-"   &amp;MP37,""),"")</f>
        <v/>
      </c>
      <c r="MQ39" s="274" t="str">
        <f xml:space="preserve">                    IF(AND((MQ$33                                  -Sheep!$N$249                               )&gt;(MQ$33-MR$33),(MQ$33                                  -Sheep!$N$249                                )&lt;=0),"Born","")
&amp;                   IF(AND((MQ$33-Sheep!$R$351-Sheep!$N$249                                )&gt;(MQ$33-MR$33),(MQ$33-Sheep!$R$351-Sheep!$N$249                                )&lt;=0),"WeanStd","")
&amp;                   IF(AND((MQ$33-Sheep!$R$352-Sheep!$N$249                                )&gt;(MQ$33-MR$33),(MQ$33-Sheep!$R$352-Sheep!$N$249                                )&lt;=0),"WeanAlt1","")
&amp;                   IF(AND((MQ$33-Sheep!$R$353-Sheep!$N$249                                )&gt;(MQ$33-MR$33),(MQ$33-Sheep!$R$353-Sheep!$N$249                                )&lt;=0),"WeanAlt2","")
&amp;IFERROR(IF(AND((MQ$33-MQ38                                                                                     )&gt;(MQ$33-MR$33),(MQ$33-MQ38                                                                                     )&lt;=0),"Join-"    &amp;MQ37,""),"")
&amp;IFERROR(IF(AND((MQ$33-MQ38-INDEX(Sheep!$V$358:$V$365,MQ37,1))&gt;(MQ$33-MR$33),(MQ$33-MQ38-INDEX(Sheep!$V$358:$V$365,MQ37,1))&lt;=0),"Scan-"  &amp;MQ37,""),"")
&amp;IFERROR(IF(AND((MQ$33-MQ38-150                                                                            )&gt;(MQ$33-MR$33),(MQ$33-MQ38-150                                                                             )&lt;=0),"Birth-" &amp;MQ37,""),"")
&amp;IFERROR(IF(AND((MQ$33-MQ38-150-Sheep!$R$351                                           )&gt;(MQ$33-MR$33),(MQ$33-MQ38-150-Sheep!$R$351                                            )&lt;=0),"Wean-"&amp;MQ37,""),"")
&amp;IFERROR(IF(AND((MQ$33-MQ38-150-Sheep!$R$352                                           )&gt;(MQ$33-MR$33),(MQ$33-MQ38-150-Sheep!$R$352                                            )&lt;=0),"Alt1-"   &amp;MQ37,""),"")
&amp;IFERROR(IF(AND((MQ$33-MQ38-150-Sheep!$R$353                                           )&gt;(MQ$33-MR$33),(MQ$33-MQ38-150-Sheep!$R$353                                            )&lt;=0),"Alt2-"   &amp;MQ37,""),"")</f>
        <v/>
      </c>
      <c r="MR39" s="274" t="str">
        <f xml:space="preserve">                    IF(AND((MR$33                                  -Sheep!$N$249                               )&gt;(MR$33-MS$33),(MR$33                                  -Sheep!$N$249                                )&lt;=0),"Born","")
&amp;                   IF(AND((MR$33-Sheep!$R$351-Sheep!$N$249                                )&gt;(MR$33-MS$33),(MR$33-Sheep!$R$351-Sheep!$N$249                                )&lt;=0),"WeanStd","")
&amp;                   IF(AND((MR$33-Sheep!$R$352-Sheep!$N$249                                )&gt;(MR$33-MS$33),(MR$33-Sheep!$R$352-Sheep!$N$249                                )&lt;=0),"WeanAlt1","")
&amp;                   IF(AND((MR$33-Sheep!$R$353-Sheep!$N$249                                )&gt;(MR$33-MS$33),(MR$33-Sheep!$R$353-Sheep!$N$249                                )&lt;=0),"WeanAlt2","")
&amp;IFERROR(IF(AND((MR$33-MR38                                                                                     )&gt;(MR$33-MS$33),(MR$33-MR38                                                                                     )&lt;=0),"Join-"    &amp;MR37,""),"")
&amp;IFERROR(IF(AND((MR$33-MR38-INDEX(Sheep!$V$358:$V$365,MR37,1))&gt;(MR$33-MS$33),(MR$33-MR38-INDEX(Sheep!$V$358:$V$365,MR37,1))&lt;=0),"Scan-"  &amp;MR37,""),"")
&amp;IFERROR(IF(AND((MR$33-MR38-150                                                                            )&gt;(MR$33-MS$33),(MR$33-MR38-150                                                                             )&lt;=0),"Birth-" &amp;MR37,""),"")
&amp;IFERROR(IF(AND((MR$33-MR38-150-Sheep!$R$351                                           )&gt;(MR$33-MS$33),(MR$33-MR38-150-Sheep!$R$351                                            )&lt;=0),"Wean-"&amp;MR37,""),"")
&amp;IFERROR(IF(AND((MR$33-MR38-150-Sheep!$R$352                                           )&gt;(MR$33-MS$33),(MR$33-MR38-150-Sheep!$R$352                                            )&lt;=0),"Alt1-"   &amp;MR37,""),"")
&amp;IFERROR(IF(AND((MR$33-MR38-150-Sheep!$R$353                                           )&gt;(MR$33-MS$33),(MR$33-MR38-150-Sheep!$R$353                                            )&lt;=0),"Alt2-"   &amp;MR37,""),"")</f>
        <v/>
      </c>
      <c r="MS39" s="274" t="str">
        <f xml:space="preserve">                    IF(AND((MS$33                                  -Sheep!$N$249                               )&gt;(MS$33-MT$33),(MS$33                                  -Sheep!$N$249                                )&lt;=0),"Born","")
&amp;                   IF(AND((MS$33-Sheep!$R$351-Sheep!$N$249                                )&gt;(MS$33-MT$33),(MS$33-Sheep!$R$351-Sheep!$N$249                                )&lt;=0),"WeanStd","")
&amp;                   IF(AND((MS$33-Sheep!$R$352-Sheep!$N$249                                )&gt;(MS$33-MT$33),(MS$33-Sheep!$R$352-Sheep!$N$249                                )&lt;=0),"WeanAlt1","")
&amp;                   IF(AND((MS$33-Sheep!$R$353-Sheep!$N$249                                )&gt;(MS$33-MT$33),(MS$33-Sheep!$R$353-Sheep!$N$249                                )&lt;=0),"WeanAlt2","")
&amp;IFERROR(IF(AND((MS$33-MS38                                                                                     )&gt;(MS$33-MT$33),(MS$33-MS38                                                                                     )&lt;=0),"Join-"    &amp;MS37,""),"")
&amp;IFERROR(IF(AND((MS$33-MS38-INDEX(Sheep!$V$358:$V$365,MS37,1))&gt;(MS$33-MT$33),(MS$33-MS38-INDEX(Sheep!$V$358:$V$365,MS37,1))&lt;=0),"Scan-"  &amp;MS37,""),"")
&amp;IFERROR(IF(AND((MS$33-MS38-150                                                                            )&gt;(MS$33-MT$33),(MS$33-MS38-150                                                                             )&lt;=0),"Birth-" &amp;MS37,""),"")
&amp;IFERROR(IF(AND((MS$33-MS38-150-Sheep!$R$351                                           )&gt;(MS$33-MT$33),(MS$33-MS38-150-Sheep!$R$351                                            )&lt;=0),"Wean-"&amp;MS37,""),"")
&amp;IFERROR(IF(AND((MS$33-MS38-150-Sheep!$R$352                                           )&gt;(MS$33-MT$33),(MS$33-MS38-150-Sheep!$R$352                                            )&lt;=0),"Alt1-"   &amp;MS37,""),"")
&amp;IFERROR(IF(AND((MS$33-MS38-150-Sheep!$R$353                                           )&gt;(MS$33-MT$33),(MS$33-MS38-150-Sheep!$R$353                                            )&lt;=0),"Alt2-"   &amp;MS37,""),"")</f>
        <v/>
      </c>
      <c r="MT39" s="274" t="str">
        <f xml:space="preserve">                    IF(AND((MT$33                                  -Sheep!$N$249                               )&gt;(MT$33-MU$33),(MT$33                                  -Sheep!$N$249                                )&lt;=0),"Born","")
&amp;                   IF(AND((MT$33-Sheep!$R$351-Sheep!$N$249                                )&gt;(MT$33-MU$33),(MT$33-Sheep!$R$351-Sheep!$N$249                                )&lt;=0),"WeanStd","")
&amp;                   IF(AND((MT$33-Sheep!$R$352-Sheep!$N$249                                )&gt;(MT$33-MU$33),(MT$33-Sheep!$R$352-Sheep!$N$249                                )&lt;=0),"WeanAlt1","")
&amp;                   IF(AND((MT$33-Sheep!$R$353-Sheep!$N$249                                )&gt;(MT$33-MU$33),(MT$33-Sheep!$R$353-Sheep!$N$249                                )&lt;=0),"WeanAlt2","")
&amp;IFERROR(IF(AND((MT$33-MT38                                                                                     )&gt;(MT$33-MU$33),(MT$33-MT38                                                                                     )&lt;=0),"Join-"    &amp;MT37,""),"")
&amp;IFERROR(IF(AND((MT$33-MT38-INDEX(Sheep!$V$358:$V$365,MT37,1))&gt;(MT$33-MU$33),(MT$33-MT38-INDEX(Sheep!$V$358:$V$365,MT37,1))&lt;=0),"Scan-"  &amp;MT37,""),"")
&amp;IFERROR(IF(AND((MT$33-MT38-150                                                                            )&gt;(MT$33-MU$33),(MT$33-MT38-150                                                                             )&lt;=0),"Birth-" &amp;MT37,""),"")
&amp;IFERROR(IF(AND((MT$33-MT38-150-Sheep!$R$351                                           )&gt;(MT$33-MU$33),(MT$33-MT38-150-Sheep!$R$351                                            )&lt;=0),"Wean-"&amp;MT37,""),"")
&amp;IFERROR(IF(AND((MT$33-MT38-150-Sheep!$R$352                                           )&gt;(MT$33-MU$33),(MT$33-MT38-150-Sheep!$R$352                                            )&lt;=0),"Alt1-"   &amp;MT37,""),"")
&amp;IFERROR(IF(AND((MT$33-MT38-150-Sheep!$R$353                                           )&gt;(MT$33-MU$33),(MT$33-MT38-150-Sheep!$R$353                                            )&lt;=0),"Alt2-"   &amp;MT37,""),"")</f>
        <v/>
      </c>
      <c r="MU39" s="274" t="str">
        <f xml:space="preserve">                    IF(AND((MU$33                                  -Sheep!$N$249                               )&gt;(MU$33-MV$33),(MU$33                                  -Sheep!$N$249                                )&lt;=0),"Born","")
&amp;                   IF(AND((MU$33-Sheep!$R$351-Sheep!$N$249                                )&gt;(MU$33-MV$33),(MU$33-Sheep!$R$351-Sheep!$N$249                                )&lt;=0),"WeanStd","")
&amp;                   IF(AND((MU$33-Sheep!$R$352-Sheep!$N$249                                )&gt;(MU$33-MV$33),(MU$33-Sheep!$R$352-Sheep!$N$249                                )&lt;=0),"WeanAlt1","")
&amp;                   IF(AND((MU$33-Sheep!$R$353-Sheep!$N$249                                )&gt;(MU$33-MV$33),(MU$33-Sheep!$R$353-Sheep!$N$249                                )&lt;=0),"WeanAlt2","")
&amp;IFERROR(IF(AND((MU$33-MU38                                                                                     )&gt;(MU$33-MV$33),(MU$33-MU38                                                                                     )&lt;=0),"Join-"    &amp;MU37,""),"")
&amp;IFERROR(IF(AND((MU$33-MU38-INDEX(Sheep!$V$358:$V$365,MU37,1))&gt;(MU$33-MV$33),(MU$33-MU38-INDEX(Sheep!$V$358:$V$365,MU37,1))&lt;=0),"Scan-"  &amp;MU37,""),"")
&amp;IFERROR(IF(AND((MU$33-MU38-150                                                                            )&gt;(MU$33-MV$33),(MU$33-MU38-150                                                                             )&lt;=0),"Birth-" &amp;MU37,""),"")
&amp;IFERROR(IF(AND((MU$33-MU38-150-Sheep!$R$351                                           )&gt;(MU$33-MV$33),(MU$33-MU38-150-Sheep!$R$351                                            )&lt;=0),"Wean-"&amp;MU37,""),"")
&amp;IFERROR(IF(AND((MU$33-MU38-150-Sheep!$R$352                                           )&gt;(MU$33-MV$33),(MU$33-MU38-150-Sheep!$R$352                                            )&lt;=0),"Alt1-"   &amp;MU37,""),"")
&amp;IFERROR(IF(AND((MU$33-MU38-150-Sheep!$R$353                                           )&gt;(MU$33-MV$33),(MU$33-MU38-150-Sheep!$R$353                                            )&lt;=0),"Alt2-"   &amp;MU37,""),"")</f>
        <v/>
      </c>
      <c r="MV39" s="274" t="str">
        <f xml:space="preserve">                    IF(AND((MV$33                                  -Sheep!$N$249                               )&gt;(MV$33-MW$33),(MV$33                                  -Sheep!$N$249                                )&lt;=0),"Born","")
&amp;                   IF(AND((MV$33-Sheep!$R$351-Sheep!$N$249                                )&gt;(MV$33-MW$33),(MV$33-Sheep!$R$351-Sheep!$N$249                                )&lt;=0),"WeanStd","")
&amp;                   IF(AND((MV$33-Sheep!$R$352-Sheep!$N$249                                )&gt;(MV$33-MW$33),(MV$33-Sheep!$R$352-Sheep!$N$249                                )&lt;=0),"WeanAlt1","")
&amp;                   IF(AND((MV$33-Sheep!$R$353-Sheep!$N$249                                )&gt;(MV$33-MW$33),(MV$33-Sheep!$R$353-Sheep!$N$249                                )&lt;=0),"WeanAlt2","")
&amp;IFERROR(IF(AND((MV$33-MV38                                                                                     )&gt;(MV$33-MW$33),(MV$33-MV38                                                                                     )&lt;=0),"Join-"    &amp;MV37,""),"")
&amp;IFERROR(IF(AND((MV$33-MV38-INDEX(Sheep!$V$358:$V$365,MV37,1))&gt;(MV$33-MW$33),(MV$33-MV38-INDEX(Sheep!$V$358:$V$365,MV37,1))&lt;=0),"Scan-"  &amp;MV37,""),"")
&amp;IFERROR(IF(AND((MV$33-MV38-150                                                                            )&gt;(MV$33-MW$33),(MV$33-MV38-150                                                                             )&lt;=0),"Birth-" &amp;MV37,""),"")
&amp;IFERROR(IF(AND((MV$33-MV38-150-Sheep!$R$351                                           )&gt;(MV$33-MW$33),(MV$33-MV38-150-Sheep!$R$351                                            )&lt;=0),"Wean-"&amp;MV37,""),"")
&amp;IFERROR(IF(AND((MV$33-MV38-150-Sheep!$R$352                                           )&gt;(MV$33-MW$33),(MV$33-MV38-150-Sheep!$R$352                                            )&lt;=0),"Alt1-"   &amp;MV37,""),"")
&amp;IFERROR(IF(AND((MV$33-MV38-150-Sheep!$R$353                                           )&gt;(MV$33-MW$33),(MV$33-MV38-150-Sheep!$R$353                                            )&lt;=0),"Alt2-"   &amp;MV37,""),"")</f>
        <v/>
      </c>
      <c r="MW39" s="274" t="str">
        <f xml:space="preserve">                    IF(AND((MW$33                                  -Sheep!$N$249                               )&gt;(MW$33-MX$33),(MW$33                                  -Sheep!$N$249                                )&lt;=0),"Born","")
&amp;                   IF(AND((MW$33-Sheep!$R$351-Sheep!$N$249                                )&gt;(MW$33-MX$33),(MW$33-Sheep!$R$351-Sheep!$N$249                                )&lt;=0),"WeanStd","")
&amp;                   IF(AND((MW$33-Sheep!$R$352-Sheep!$N$249                                )&gt;(MW$33-MX$33),(MW$33-Sheep!$R$352-Sheep!$N$249                                )&lt;=0),"WeanAlt1","")
&amp;                   IF(AND((MW$33-Sheep!$R$353-Sheep!$N$249                                )&gt;(MW$33-MX$33),(MW$33-Sheep!$R$353-Sheep!$N$249                                )&lt;=0),"WeanAlt2","")
&amp;IFERROR(IF(AND((MW$33-MW38                                                                                     )&gt;(MW$33-MX$33),(MW$33-MW38                                                                                     )&lt;=0),"Join-"    &amp;MW37,""),"")
&amp;IFERROR(IF(AND((MW$33-MW38-INDEX(Sheep!$V$358:$V$365,MW37,1))&gt;(MW$33-MX$33),(MW$33-MW38-INDEX(Sheep!$V$358:$V$365,MW37,1))&lt;=0),"Scan-"  &amp;MW37,""),"")
&amp;IFERROR(IF(AND((MW$33-MW38-150                                                                            )&gt;(MW$33-MX$33),(MW$33-MW38-150                                                                             )&lt;=0),"Birth-" &amp;MW37,""),"")
&amp;IFERROR(IF(AND((MW$33-MW38-150-Sheep!$R$351                                           )&gt;(MW$33-MX$33),(MW$33-MW38-150-Sheep!$R$351                                            )&lt;=0),"Wean-"&amp;MW37,""),"")
&amp;IFERROR(IF(AND((MW$33-MW38-150-Sheep!$R$352                                           )&gt;(MW$33-MX$33),(MW$33-MW38-150-Sheep!$R$352                                            )&lt;=0),"Alt1-"   &amp;MW37,""),"")
&amp;IFERROR(IF(AND((MW$33-MW38-150-Sheep!$R$353                                           )&gt;(MW$33-MX$33),(MW$33-MW38-150-Sheep!$R$353                                            )&lt;=0),"Alt2-"   &amp;MW37,""),"")</f>
        <v>Wean-6</v>
      </c>
      <c r="MX39" s="274" t="str">
        <f xml:space="preserve">                    IF(AND((MX$33                                  -Sheep!$N$249                               )&gt;(MX$33-MY$33),(MX$33                                  -Sheep!$N$249                                )&lt;=0),"Born","")
&amp;                   IF(AND((MX$33-Sheep!$R$351-Sheep!$N$249                                )&gt;(MX$33-MY$33),(MX$33-Sheep!$R$351-Sheep!$N$249                                )&lt;=0),"WeanStd","")
&amp;                   IF(AND((MX$33-Sheep!$R$352-Sheep!$N$249                                )&gt;(MX$33-MY$33),(MX$33-Sheep!$R$352-Sheep!$N$249                                )&lt;=0),"WeanAlt1","")
&amp;                   IF(AND((MX$33-Sheep!$R$353-Sheep!$N$249                                )&gt;(MX$33-MY$33),(MX$33-Sheep!$R$353-Sheep!$N$249                                )&lt;=0),"WeanAlt2","")
&amp;IFERROR(IF(AND((MX$33-MX38                                                                                     )&gt;(MX$33-MY$33),(MX$33-MX38                                                                                     )&lt;=0),"Join-"    &amp;MX37,""),"")
&amp;IFERROR(IF(AND((MX$33-MX38-INDEX(Sheep!$V$358:$V$365,MX37,1))&gt;(MX$33-MY$33),(MX$33-MX38-INDEX(Sheep!$V$358:$V$365,MX37,1))&lt;=0),"Scan-"  &amp;MX37,""),"")
&amp;IFERROR(IF(AND((MX$33-MX38-150                                                                            )&gt;(MX$33-MY$33),(MX$33-MX38-150                                                                             )&lt;=0),"Birth-" &amp;MX37,""),"")
&amp;IFERROR(IF(AND((MX$33-MX38-150-Sheep!$R$351                                           )&gt;(MX$33-MY$33),(MX$33-MX38-150-Sheep!$R$351                                            )&lt;=0),"Wean-"&amp;MX37,""),"")
&amp;IFERROR(IF(AND((MX$33-MX38-150-Sheep!$R$352                                           )&gt;(MX$33-MY$33),(MX$33-MX38-150-Sheep!$R$352                                            )&lt;=0),"Alt1-"   &amp;MX37,""),"")
&amp;IFERROR(IF(AND((MX$33-MX38-150-Sheep!$R$353                                           )&gt;(MX$33-MY$33),(MX$33-MX38-150-Sheep!$R$353                                            )&lt;=0),"Alt2-"   &amp;MX37,""),"")</f>
        <v/>
      </c>
      <c r="MY39" s="274" t="str">
        <f xml:space="preserve">                    IF(AND((MY$33                                  -Sheep!$N$249                               )&gt;(MY$33-MZ$33),(MY$33                                  -Sheep!$N$249                                )&lt;=0),"Born","")
&amp;                   IF(AND((MY$33-Sheep!$R$351-Sheep!$N$249                                )&gt;(MY$33-MZ$33),(MY$33-Sheep!$R$351-Sheep!$N$249                                )&lt;=0),"WeanStd","")
&amp;                   IF(AND((MY$33-Sheep!$R$352-Sheep!$N$249                                )&gt;(MY$33-MZ$33),(MY$33-Sheep!$R$352-Sheep!$N$249                                )&lt;=0),"WeanAlt1","")
&amp;                   IF(AND((MY$33-Sheep!$R$353-Sheep!$N$249                                )&gt;(MY$33-MZ$33),(MY$33-Sheep!$R$353-Sheep!$N$249                                )&lt;=0),"WeanAlt2","")
&amp;IFERROR(IF(AND((MY$33-MY38                                                                                     )&gt;(MY$33-MZ$33),(MY$33-MY38                                                                                     )&lt;=0),"Join-"    &amp;MY37,""),"")
&amp;IFERROR(IF(AND((MY$33-MY38-INDEX(Sheep!$V$358:$V$365,MY37,1))&gt;(MY$33-MZ$33),(MY$33-MY38-INDEX(Sheep!$V$358:$V$365,MY37,1))&lt;=0),"Scan-"  &amp;MY37,""),"")
&amp;IFERROR(IF(AND((MY$33-MY38-150                                                                            )&gt;(MY$33-MZ$33),(MY$33-MY38-150                                                                             )&lt;=0),"Birth-" &amp;MY37,""),"")
&amp;IFERROR(IF(AND((MY$33-MY38-150-Sheep!$R$351                                           )&gt;(MY$33-MZ$33),(MY$33-MY38-150-Sheep!$R$351                                            )&lt;=0),"Wean-"&amp;MY37,""),"")
&amp;IFERROR(IF(AND((MY$33-MY38-150-Sheep!$R$352                                           )&gt;(MY$33-MZ$33),(MY$33-MY38-150-Sheep!$R$352                                            )&lt;=0),"Alt1-"   &amp;MY37,""),"")
&amp;IFERROR(IF(AND((MY$33-MY38-150-Sheep!$R$353                                           )&gt;(MY$33-MZ$33),(MY$33-MY38-150-Sheep!$R$353                                            )&lt;=0),"Alt2-"   &amp;MY37,""),"")</f>
        <v/>
      </c>
      <c r="MZ39" s="274" t="str">
        <f xml:space="preserve">                    IF(AND((MZ$33                                  -Sheep!$N$249                               )&gt;(MZ$33-NA$33),(MZ$33                                  -Sheep!$N$249                                )&lt;=0),"Born","")
&amp;                   IF(AND((MZ$33-Sheep!$R$351-Sheep!$N$249                                )&gt;(MZ$33-NA$33),(MZ$33-Sheep!$R$351-Sheep!$N$249                                )&lt;=0),"WeanStd","")
&amp;                   IF(AND((MZ$33-Sheep!$R$352-Sheep!$N$249                                )&gt;(MZ$33-NA$33),(MZ$33-Sheep!$R$352-Sheep!$N$249                                )&lt;=0),"WeanAlt1","")
&amp;                   IF(AND((MZ$33-Sheep!$R$353-Sheep!$N$249                                )&gt;(MZ$33-NA$33),(MZ$33-Sheep!$R$353-Sheep!$N$249                                )&lt;=0),"WeanAlt2","")
&amp;IFERROR(IF(AND((MZ$33-MZ38                                                                                     )&gt;(MZ$33-NA$33),(MZ$33-MZ38                                                                                     )&lt;=0),"Join-"    &amp;MZ37,""),"")
&amp;IFERROR(IF(AND((MZ$33-MZ38-INDEX(Sheep!$V$358:$V$365,MZ37,1))&gt;(MZ$33-NA$33),(MZ$33-MZ38-INDEX(Sheep!$V$358:$V$365,MZ37,1))&lt;=0),"Scan-"  &amp;MZ37,""),"")
&amp;IFERROR(IF(AND((MZ$33-MZ38-150                                                                            )&gt;(MZ$33-NA$33),(MZ$33-MZ38-150                                                                             )&lt;=0),"Birth-" &amp;MZ37,""),"")
&amp;IFERROR(IF(AND((MZ$33-MZ38-150-Sheep!$R$351                                           )&gt;(MZ$33-NA$33),(MZ$33-MZ38-150-Sheep!$R$351                                            )&lt;=0),"Wean-"&amp;MZ37,""),"")
&amp;IFERROR(IF(AND((MZ$33-MZ38-150-Sheep!$R$352                                           )&gt;(MZ$33-NA$33),(MZ$33-MZ38-150-Sheep!$R$352                                            )&lt;=0),"Alt1-"   &amp;MZ37,""),"")
&amp;IFERROR(IF(AND((MZ$33-MZ38-150-Sheep!$R$353                                           )&gt;(MZ$33-NA$33),(MZ$33-MZ38-150-Sheep!$R$353                                            )&lt;=0),"Alt2-"   &amp;MZ37,""),"")</f>
        <v/>
      </c>
      <c r="NA39" s="274" t="str">
        <f xml:space="preserve">                    IF(AND((NA$33                                  -Sheep!$N$249                               )&gt;(NA$33-NB$33),(NA$33                                  -Sheep!$N$249                                )&lt;=0),"Born","")
&amp;                   IF(AND((NA$33-Sheep!$R$351-Sheep!$N$249                                )&gt;(NA$33-NB$33),(NA$33-Sheep!$R$351-Sheep!$N$249                                )&lt;=0),"WeanStd","")
&amp;                   IF(AND((NA$33-Sheep!$R$352-Sheep!$N$249                                )&gt;(NA$33-NB$33),(NA$33-Sheep!$R$352-Sheep!$N$249                                )&lt;=0),"WeanAlt1","")
&amp;                   IF(AND((NA$33-Sheep!$R$353-Sheep!$N$249                                )&gt;(NA$33-NB$33),(NA$33-Sheep!$R$353-Sheep!$N$249                                )&lt;=0),"WeanAlt2","")
&amp;IFERROR(IF(AND((NA$33-NA38                                                                                     )&gt;(NA$33-NB$33),(NA$33-NA38                                                                                     )&lt;=0),"Join-"    &amp;NA37,""),"")
&amp;IFERROR(IF(AND((NA$33-NA38-INDEX(Sheep!$V$358:$V$365,NA37,1))&gt;(NA$33-NB$33),(NA$33-NA38-INDEX(Sheep!$V$358:$V$365,NA37,1))&lt;=0),"Scan-"  &amp;NA37,""),"")
&amp;IFERROR(IF(AND((NA$33-NA38-150                                                                            )&gt;(NA$33-NB$33),(NA$33-NA38-150                                                                             )&lt;=0),"Birth-" &amp;NA37,""),"")
&amp;IFERROR(IF(AND((NA$33-NA38-150-Sheep!$R$351                                           )&gt;(NA$33-NB$33),(NA$33-NA38-150-Sheep!$R$351                                            )&lt;=0),"Wean-"&amp;NA37,""),"")
&amp;IFERROR(IF(AND((NA$33-NA38-150-Sheep!$R$352                                           )&gt;(NA$33-NB$33),(NA$33-NA38-150-Sheep!$R$352                                            )&lt;=0),"Alt1-"   &amp;NA37,""),"")
&amp;IFERROR(IF(AND((NA$33-NA38-150-Sheep!$R$353                                           )&gt;(NA$33-NB$33),(NA$33-NA38-150-Sheep!$R$353                                            )&lt;=0),"Alt2-"   &amp;NA37,""),"")</f>
        <v/>
      </c>
      <c r="NB39" s="274" t="str">
        <f xml:space="preserve">                    IF(AND((NB$33                                  -Sheep!$N$249                               )&gt;(NB$33-NC$33),(NB$33                                  -Sheep!$N$249                                )&lt;=0),"Born","")
&amp;                   IF(AND((NB$33-Sheep!$R$351-Sheep!$N$249                                )&gt;(NB$33-NC$33),(NB$33-Sheep!$R$351-Sheep!$N$249                                )&lt;=0),"WeanStd","")
&amp;                   IF(AND((NB$33-Sheep!$R$352-Sheep!$N$249                                )&gt;(NB$33-NC$33),(NB$33-Sheep!$R$352-Sheep!$N$249                                )&lt;=0),"WeanAlt1","")
&amp;                   IF(AND((NB$33-Sheep!$R$353-Sheep!$N$249                                )&gt;(NB$33-NC$33),(NB$33-Sheep!$R$353-Sheep!$N$249                                )&lt;=0),"WeanAlt2","")
&amp;IFERROR(IF(AND((NB$33-NB38                                                                                     )&gt;(NB$33-NC$33),(NB$33-NB38                                                                                     )&lt;=0),"Join-"    &amp;NB37,""),"")
&amp;IFERROR(IF(AND((NB$33-NB38-INDEX(Sheep!$V$358:$V$365,NB37,1))&gt;(NB$33-NC$33),(NB$33-NB38-INDEX(Sheep!$V$358:$V$365,NB37,1))&lt;=0),"Scan-"  &amp;NB37,""),"")
&amp;IFERROR(IF(AND((NB$33-NB38-150                                                                            )&gt;(NB$33-NC$33),(NB$33-NB38-150                                                                             )&lt;=0),"Birth-" &amp;NB37,""),"")
&amp;IFERROR(IF(AND((NB$33-NB38-150-Sheep!$R$351                                           )&gt;(NB$33-NC$33),(NB$33-NB38-150-Sheep!$R$351                                            )&lt;=0),"Wean-"&amp;NB37,""),"")
&amp;IFERROR(IF(AND((NB$33-NB38-150-Sheep!$R$352                                           )&gt;(NB$33-NC$33),(NB$33-NB38-150-Sheep!$R$352                                            )&lt;=0),"Alt1-"   &amp;NB37,""),"")
&amp;IFERROR(IF(AND((NB$33-NB38-150-Sheep!$R$353                                           )&gt;(NB$33-NC$33),(NB$33-NB38-150-Sheep!$R$353                                            )&lt;=0),"Alt2-"   &amp;NB37,""),"")</f>
        <v>Alt1-6</v>
      </c>
      <c r="NC39" s="274" t="str">
        <f xml:space="preserve">                    IF(AND((NC$33                                  -Sheep!$N$249                               )&gt;(NC$33-ND$33),(NC$33                                  -Sheep!$N$249                                )&lt;=0),"Born","")
&amp;                   IF(AND((NC$33-Sheep!$R$351-Sheep!$N$249                                )&gt;(NC$33-ND$33),(NC$33-Sheep!$R$351-Sheep!$N$249                                )&lt;=0),"WeanStd","")
&amp;                   IF(AND((NC$33-Sheep!$R$352-Sheep!$N$249                                )&gt;(NC$33-ND$33),(NC$33-Sheep!$R$352-Sheep!$N$249                                )&lt;=0),"WeanAlt1","")
&amp;                   IF(AND((NC$33-Sheep!$R$353-Sheep!$N$249                                )&gt;(NC$33-ND$33),(NC$33-Sheep!$R$353-Sheep!$N$249                                )&lt;=0),"WeanAlt2","")
&amp;IFERROR(IF(AND((NC$33-NC38                                                                                     )&gt;(NC$33-ND$33),(NC$33-NC38                                                                                     )&lt;=0),"Join-"    &amp;NC37,""),"")
&amp;IFERROR(IF(AND((NC$33-NC38-INDEX(Sheep!$V$358:$V$365,NC37,1))&gt;(NC$33-ND$33),(NC$33-NC38-INDEX(Sheep!$V$358:$V$365,NC37,1))&lt;=0),"Scan-"  &amp;NC37,""),"")
&amp;IFERROR(IF(AND((NC$33-NC38-150                                                                            )&gt;(NC$33-ND$33),(NC$33-NC38-150                                                                             )&lt;=0),"Birth-" &amp;NC37,""),"")
&amp;IFERROR(IF(AND((NC$33-NC38-150-Sheep!$R$351                                           )&gt;(NC$33-ND$33),(NC$33-NC38-150-Sheep!$R$351                                            )&lt;=0),"Wean-"&amp;NC37,""),"")
&amp;IFERROR(IF(AND((NC$33-NC38-150-Sheep!$R$352                                           )&gt;(NC$33-ND$33),(NC$33-NC38-150-Sheep!$R$352                                            )&lt;=0),"Alt1-"   &amp;NC37,""),"")
&amp;IFERROR(IF(AND((NC$33-NC38-150-Sheep!$R$353                                           )&gt;(NC$33-ND$33),(NC$33-NC38-150-Sheep!$R$353                                            )&lt;=0),"Alt2-"   &amp;NC37,""),"")</f>
        <v/>
      </c>
      <c r="ND39" s="274" t="str">
        <f xml:space="preserve">                    IF(AND((ND$33                                  -Sheep!$N$249                               )&gt;(ND$33-NE$33),(ND$33                                  -Sheep!$N$249                                )&lt;=0),"Born","")
&amp;                   IF(AND((ND$33-Sheep!$R$351-Sheep!$N$249                                )&gt;(ND$33-NE$33),(ND$33-Sheep!$R$351-Sheep!$N$249                                )&lt;=0),"WeanStd","")
&amp;                   IF(AND((ND$33-Sheep!$R$352-Sheep!$N$249                                )&gt;(ND$33-NE$33),(ND$33-Sheep!$R$352-Sheep!$N$249                                )&lt;=0),"WeanAlt1","")
&amp;                   IF(AND((ND$33-Sheep!$R$353-Sheep!$N$249                                )&gt;(ND$33-NE$33),(ND$33-Sheep!$R$353-Sheep!$N$249                                )&lt;=0),"WeanAlt2","")
&amp;IFERROR(IF(AND((ND$33-ND38                                                                                     )&gt;(ND$33-NE$33),(ND$33-ND38                                                                                     )&lt;=0),"Join-"    &amp;ND37,""),"")
&amp;IFERROR(IF(AND((ND$33-ND38-INDEX(Sheep!$V$358:$V$365,ND37,1))&gt;(ND$33-NE$33),(ND$33-ND38-INDEX(Sheep!$V$358:$V$365,ND37,1))&lt;=0),"Scan-"  &amp;ND37,""),"")
&amp;IFERROR(IF(AND((ND$33-ND38-150                                                                            )&gt;(ND$33-NE$33),(ND$33-ND38-150                                                                             )&lt;=0),"Birth-" &amp;ND37,""),"")
&amp;IFERROR(IF(AND((ND$33-ND38-150-Sheep!$R$351                                           )&gt;(ND$33-NE$33),(ND$33-ND38-150-Sheep!$R$351                                            )&lt;=0),"Wean-"&amp;ND37,""),"")
&amp;IFERROR(IF(AND((ND$33-ND38-150-Sheep!$R$352                                           )&gt;(ND$33-NE$33),(ND$33-ND38-150-Sheep!$R$352                                            )&lt;=0),"Alt1-"   &amp;ND37,""),"")
&amp;IFERROR(IF(AND((ND$33-ND38-150-Sheep!$R$353                                           )&gt;(ND$33-NE$33),(ND$33-ND38-150-Sheep!$R$353                                            )&lt;=0),"Alt2-"   &amp;ND37,""),"")</f>
        <v/>
      </c>
      <c r="NE39" s="274" t="str">
        <f xml:space="preserve">                    IF(AND((NE$33                                  -Sheep!$N$249                               )&gt;(NE$33-NF$33),(NE$33                                  -Sheep!$N$249                                )&lt;=0),"Born","")
&amp;                   IF(AND((NE$33-Sheep!$R$351-Sheep!$N$249                                )&gt;(NE$33-NF$33),(NE$33-Sheep!$R$351-Sheep!$N$249                                )&lt;=0),"WeanStd","")
&amp;                   IF(AND((NE$33-Sheep!$R$352-Sheep!$N$249                                )&gt;(NE$33-NF$33),(NE$33-Sheep!$R$352-Sheep!$N$249                                )&lt;=0),"WeanAlt1","")
&amp;                   IF(AND((NE$33-Sheep!$R$353-Sheep!$N$249                                )&gt;(NE$33-NF$33),(NE$33-Sheep!$R$353-Sheep!$N$249                                )&lt;=0),"WeanAlt2","")
&amp;IFERROR(IF(AND((NE$33-NE38                                                                                     )&gt;(NE$33-NF$33),(NE$33-NE38                                                                                     )&lt;=0),"Join-"    &amp;NE37,""),"")
&amp;IFERROR(IF(AND((NE$33-NE38-INDEX(Sheep!$V$358:$V$365,NE37,1))&gt;(NE$33-NF$33),(NE$33-NE38-INDEX(Sheep!$V$358:$V$365,NE37,1))&lt;=0),"Scan-"  &amp;NE37,""),"")
&amp;IFERROR(IF(AND((NE$33-NE38-150                                                                            )&gt;(NE$33-NF$33),(NE$33-NE38-150                                                                             )&lt;=0),"Birth-" &amp;NE37,""),"")
&amp;IFERROR(IF(AND((NE$33-NE38-150-Sheep!$R$351                                           )&gt;(NE$33-NF$33),(NE$33-NE38-150-Sheep!$R$351                                            )&lt;=0),"Wean-"&amp;NE37,""),"")
&amp;IFERROR(IF(AND((NE$33-NE38-150-Sheep!$R$352                                           )&gt;(NE$33-NF$33),(NE$33-NE38-150-Sheep!$R$352                                            )&lt;=0),"Alt1-"   &amp;NE37,""),"")
&amp;IFERROR(IF(AND((NE$33-NE38-150-Sheep!$R$353                                           )&gt;(NE$33-NF$33),(NE$33-NE38-150-Sheep!$R$353                                            )&lt;=0),"Alt2-"   &amp;NE37,""),"")</f>
        <v/>
      </c>
      <c r="NF39" s="274" t="str">
        <f xml:space="preserve">                    IF(AND((NF$33                                  -Sheep!$N$249                               )&gt;(NF$33-NG$33),(NF$33                                  -Sheep!$N$249                                )&lt;=0),"Born","")
&amp;                   IF(AND((NF$33-Sheep!$R$351-Sheep!$N$249                                )&gt;(NF$33-NG$33),(NF$33-Sheep!$R$351-Sheep!$N$249                                )&lt;=0),"WeanStd","")
&amp;                   IF(AND((NF$33-Sheep!$R$352-Sheep!$N$249                                )&gt;(NF$33-NG$33),(NF$33-Sheep!$R$352-Sheep!$N$249                                )&lt;=0),"WeanAlt1","")
&amp;                   IF(AND((NF$33-Sheep!$R$353-Sheep!$N$249                                )&gt;(NF$33-NG$33),(NF$33-Sheep!$R$353-Sheep!$N$249                                )&lt;=0),"WeanAlt2","")
&amp;IFERROR(IF(AND((NF$33-NF38                                                                                     )&gt;(NF$33-NG$33),(NF$33-NF38                                                                                     )&lt;=0),"Join-"    &amp;NF37,""),"")
&amp;IFERROR(IF(AND((NF$33-NF38-INDEX(Sheep!$V$358:$V$365,NF37,1))&gt;(NF$33-NG$33),(NF$33-NF38-INDEX(Sheep!$V$358:$V$365,NF37,1))&lt;=0),"Scan-"  &amp;NF37,""),"")
&amp;IFERROR(IF(AND((NF$33-NF38-150                                                                            )&gt;(NF$33-NG$33),(NF$33-NF38-150                                                                             )&lt;=0),"Birth-" &amp;NF37,""),"")
&amp;IFERROR(IF(AND((NF$33-NF38-150-Sheep!$R$351                                           )&gt;(NF$33-NG$33),(NF$33-NF38-150-Sheep!$R$351                                            )&lt;=0),"Wean-"&amp;NF37,""),"")
&amp;IFERROR(IF(AND((NF$33-NF38-150-Sheep!$R$352                                           )&gt;(NF$33-NG$33),(NF$33-NF38-150-Sheep!$R$352                                            )&lt;=0),"Alt1-"   &amp;NF37,""),"")
&amp;IFERROR(IF(AND((NF$33-NF38-150-Sheep!$R$353                                           )&gt;(NF$33-NG$33),(NF$33-NF38-150-Sheep!$R$353                                            )&lt;=0),"Alt2-"   &amp;NF37,""),"")</f>
        <v>Alt2-6</v>
      </c>
      <c r="NG39" s="274" t="str">
        <f xml:space="preserve">                    IF(AND((NG$33                                  -Sheep!$N$249                               )&gt;(NG$33-NH$33),(NG$33                                  -Sheep!$N$249                                )&lt;=0),"Born","")
&amp;                   IF(AND((NG$33-Sheep!$R$351-Sheep!$N$249                                )&gt;(NG$33-NH$33),(NG$33-Sheep!$R$351-Sheep!$N$249                                )&lt;=0),"WeanStd","")
&amp;                   IF(AND((NG$33-Sheep!$R$352-Sheep!$N$249                                )&gt;(NG$33-NH$33),(NG$33-Sheep!$R$352-Sheep!$N$249                                )&lt;=0),"WeanAlt1","")
&amp;                   IF(AND((NG$33-Sheep!$R$353-Sheep!$N$249                                )&gt;(NG$33-NH$33),(NG$33-Sheep!$R$353-Sheep!$N$249                                )&lt;=0),"WeanAlt2","")
&amp;IFERROR(IF(AND((NG$33-NG38                                                                                     )&gt;(NG$33-NH$33),(NG$33-NG38                                                                                     )&lt;=0),"Join-"    &amp;NG37,""),"")
&amp;IFERROR(IF(AND((NG$33-NG38-INDEX(Sheep!$V$358:$V$365,NG37,1))&gt;(NG$33-NH$33),(NG$33-NG38-INDEX(Sheep!$V$358:$V$365,NG37,1))&lt;=0),"Scan-"  &amp;NG37,""),"")
&amp;IFERROR(IF(AND((NG$33-NG38-150                                                                            )&gt;(NG$33-NH$33),(NG$33-NG38-150                                                                             )&lt;=0),"Birth-" &amp;NG37,""),"")
&amp;IFERROR(IF(AND((NG$33-NG38-150-Sheep!$R$351                                           )&gt;(NG$33-NH$33),(NG$33-NG38-150-Sheep!$R$351                                            )&lt;=0),"Wean-"&amp;NG37,""),"")
&amp;IFERROR(IF(AND((NG$33-NG38-150-Sheep!$R$352                                           )&gt;(NG$33-NH$33),(NG$33-NG38-150-Sheep!$R$352                                            )&lt;=0),"Alt1-"   &amp;NG37,""),"")
&amp;IFERROR(IF(AND((NG$33-NG38-150-Sheep!$R$353                                           )&gt;(NG$33-NH$33),(NG$33-NG38-150-Sheep!$R$353                                            )&lt;=0),"Alt2-"   &amp;NG37,""),"")</f>
        <v/>
      </c>
      <c r="NH39" s="274" t="str">
        <f xml:space="preserve">                    IF(AND((NH$33                                  -Sheep!$N$249                               )&gt;(NH$33-NI$33),(NH$33                                  -Sheep!$N$249                                )&lt;=0),"Born","")
&amp;                   IF(AND((NH$33-Sheep!$R$351-Sheep!$N$249                                )&gt;(NH$33-NI$33),(NH$33-Sheep!$R$351-Sheep!$N$249                                )&lt;=0),"WeanStd","")
&amp;                   IF(AND((NH$33-Sheep!$R$352-Sheep!$N$249                                )&gt;(NH$33-NI$33),(NH$33-Sheep!$R$352-Sheep!$N$249                                )&lt;=0),"WeanAlt1","")
&amp;                   IF(AND((NH$33-Sheep!$R$353-Sheep!$N$249                                )&gt;(NH$33-NI$33),(NH$33-Sheep!$R$353-Sheep!$N$249                                )&lt;=0),"WeanAlt2","")
&amp;IFERROR(IF(AND((NH$33-NH38                                                                                     )&gt;(NH$33-NI$33),(NH$33-NH38                                                                                     )&lt;=0),"Join-"    &amp;NH37,""),"")
&amp;IFERROR(IF(AND((NH$33-NH38-INDEX(Sheep!$V$358:$V$365,NH37,1))&gt;(NH$33-NI$33),(NH$33-NH38-INDEX(Sheep!$V$358:$V$365,NH37,1))&lt;=0),"Scan-"  &amp;NH37,""),"")
&amp;IFERROR(IF(AND((NH$33-NH38-150                                                                            )&gt;(NH$33-NI$33),(NH$33-NH38-150                                                                             )&lt;=0),"Birth-" &amp;NH37,""),"")
&amp;IFERROR(IF(AND((NH$33-NH38-150-Sheep!$R$351                                           )&gt;(NH$33-NI$33),(NH$33-NH38-150-Sheep!$R$351                                            )&lt;=0),"Wean-"&amp;NH37,""),"")
&amp;IFERROR(IF(AND((NH$33-NH38-150-Sheep!$R$352                                           )&gt;(NH$33-NI$33),(NH$33-NH38-150-Sheep!$R$352                                            )&lt;=0),"Alt1-"   &amp;NH37,""),"")
&amp;IFERROR(IF(AND((NH$33-NH38-150-Sheep!$R$353                                           )&gt;(NH$33-NI$33),(NH$33-NH38-150-Sheep!$R$353                                            )&lt;=0),"Alt2-"   &amp;NH37,""),"")</f>
        <v/>
      </c>
      <c r="NI39" s="274" t="str">
        <f xml:space="preserve">                    IF(AND((NI$33                                  -Sheep!$N$249                               )&gt;(NI$33-NJ$33),(NI$33                                  -Sheep!$N$249                                )&lt;=0),"Born","")
&amp;                   IF(AND((NI$33-Sheep!$R$351-Sheep!$N$249                                )&gt;(NI$33-NJ$33),(NI$33-Sheep!$R$351-Sheep!$N$249                                )&lt;=0),"WeanStd","")
&amp;                   IF(AND((NI$33-Sheep!$R$352-Sheep!$N$249                                )&gt;(NI$33-NJ$33),(NI$33-Sheep!$R$352-Sheep!$N$249                                )&lt;=0),"WeanAlt1","")
&amp;                   IF(AND((NI$33-Sheep!$R$353-Sheep!$N$249                                )&gt;(NI$33-NJ$33),(NI$33-Sheep!$R$353-Sheep!$N$249                                )&lt;=0),"WeanAlt2","")
&amp;IFERROR(IF(AND((NI$33-NI38                                                                                     )&gt;(NI$33-NJ$33),(NI$33-NI38                                                                                     )&lt;=0),"Join-"    &amp;NI37,""),"")
&amp;IFERROR(IF(AND((NI$33-NI38-INDEX(Sheep!$V$358:$V$365,NI37,1))&gt;(NI$33-NJ$33),(NI$33-NI38-INDEX(Sheep!$V$358:$V$365,NI37,1))&lt;=0),"Scan-"  &amp;NI37,""),"")
&amp;IFERROR(IF(AND((NI$33-NI38-150                                                                            )&gt;(NI$33-NJ$33),(NI$33-NI38-150                                                                             )&lt;=0),"Birth-" &amp;NI37,""),"")
&amp;IFERROR(IF(AND((NI$33-NI38-150-Sheep!$R$351                                           )&gt;(NI$33-NJ$33),(NI$33-NI38-150-Sheep!$R$351                                            )&lt;=0),"Wean-"&amp;NI37,""),"")
&amp;IFERROR(IF(AND((NI$33-NI38-150-Sheep!$R$352                                           )&gt;(NI$33-NJ$33),(NI$33-NI38-150-Sheep!$R$352                                            )&lt;=0),"Alt1-"   &amp;NI37,""),"")
&amp;IFERROR(IF(AND((NI$33-NI38-150-Sheep!$R$353                                           )&gt;(NI$33-NJ$33),(NI$33-NI38-150-Sheep!$R$353                                            )&lt;=0),"Alt2-"   &amp;NI37,""),"")</f>
        <v/>
      </c>
      <c r="NJ39" s="274" t="str">
        <f xml:space="preserve">                    IF(AND((NJ$33                                  -Sheep!$N$249                               )&gt;(NJ$33-NK$33),(NJ$33                                  -Sheep!$N$249                                )&lt;=0),"Born","")
&amp;                   IF(AND((NJ$33-Sheep!$R$351-Sheep!$N$249                                )&gt;(NJ$33-NK$33),(NJ$33-Sheep!$R$351-Sheep!$N$249                                )&lt;=0),"WeanStd","")
&amp;                   IF(AND((NJ$33-Sheep!$R$352-Sheep!$N$249                                )&gt;(NJ$33-NK$33),(NJ$33-Sheep!$R$352-Sheep!$N$249                                )&lt;=0),"WeanAlt1","")
&amp;                   IF(AND((NJ$33-Sheep!$R$353-Sheep!$N$249                                )&gt;(NJ$33-NK$33),(NJ$33-Sheep!$R$353-Sheep!$N$249                                )&lt;=0),"WeanAlt2","")
&amp;IFERROR(IF(AND((NJ$33-NJ38                                                                                     )&gt;(NJ$33-NK$33),(NJ$33-NJ38                                                                                     )&lt;=0),"Join-"    &amp;NJ37,""),"")
&amp;IFERROR(IF(AND((NJ$33-NJ38-INDEX(Sheep!$V$358:$V$365,NJ37,1))&gt;(NJ$33-NK$33),(NJ$33-NJ38-INDEX(Sheep!$V$358:$V$365,NJ37,1))&lt;=0),"Scan-"  &amp;NJ37,""),"")
&amp;IFERROR(IF(AND((NJ$33-NJ38-150                                                                            )&gt;(NJ$33-NK$33),(NJ$33-NJ38-150                                                                             )&lt;=0),"Birth-" &amp;NJ37,""),"")
&amp;IFERROR(IF(AND((NJ$33-NJ38-150-Sheep!$R$351                                           )&gt;(NJ$33-NK$33),(NJ$33-NJ38-150-Sheep!$R$351                                            )&lt;=0),"Wean-"&amp;NJ37,""),"")
&amp;IFERROR(IF(AND((NJ$33-NJ38-150-Sheep!$R$352                                           )&gt;(NJ$33-NK$33),(NJ$33-NJ38-150-Sheep!$R$352                                            )&lt;=0),"Alt1-"   &amp;NJ37,""),"")
&amp;IFERROR(IF(AND((NJ$33-NJ38-150-Sheep!$R$353                                           )&gt;(NJ$33-NK$33),(NJ$33-NJ38-150-Sheep!$R$353                                            )&lt;=0),"Alt2-"   &amp;NJ37,""),"")</f>
        <v/>
      </c>
      <c r="NK39" s="274" t="str">
        <f xml:space="preserve">                    IF(AND((NK$33                                  -Sheep!$N$249                               )&gt;(NK$33-NL$33),(NK$33                                  -Sheep!$N$249                                )&lt;=0),"Born","")
&amp;                   IF(AND((NK$33-Sheep!$R$351-Sheep!$N$249                                )&gt;(NK$33-NL$33),(NK$33-Sheep!$R$351-Sheep!$N$249                                )&lt;=0),"WeanStd","")
&amp;                   IF(AND((NK$33-Sheep!$R$352-Sheep!$N$249                                )&gt;(NK$33-NL$33),(NK$33-Sheep!$R$352-Sheep!$N$249                                )&lt;=0),"WeanAlt1","")
&amp;                   IF(AND((NK$33-Sheep!$R$353-Sheep!$N$249                                )&gt;(NK$33-NL$33),(NK$33-Sheep!$R$353-Sheep!$N$249                                )&lt;=0),"WeanAlt2","")
&amp;IFERROR(IF(AND((NK$33-NK38                                                                                     )&gt;(NK$33-NL$33),(NK$33-NK38                                                                                     )&lt;=0),"Join-"    &amp;NK37,""),"")
&amp;IFERROR(IF(AND((NK$33-NK38-INDEX(Sheep!$V$358:$V$365,NK37,1))&gt;(NK$33-NL$33),(NK$33-NK38-INDEX(Sheep!$V$358:$V$365,NK37,1))&lt;=0),"Scan-"  &amp;NK37,""),"")
&amp;IFERROR(IF(AND((NK$33-NK38-150                                                                            )&gt;(NK$33-NL$33),(NK$33-NK38-150                                                                             )&lt;=0),"Birth-" &amp;NK37,""),"")
&amp;IFERROR(IF(AND((NK$33-NK38-150-Sheep!$R$351                                           )&gt;(NK$33-NL$33),(NK$33-NK38-150-Sheep!$R$351                                            )&lt;=0),"Wean-"&amp;NK37,""),"")
&amp;IFERROR(IF(AND((NK$33-NK38-150-Sheep!$R$352                                           )&gt;(NK$33-NL$33),(NK$33-NK38-150-Sheep!$R$352                                            )&lt;=0),"Alt1-"   &amp;NK37,""),"")
&amp;IFERROR(IF(AND((NK$33-NK38-150-Sheep!$R$353                                           )&gt;(NK$33-NL$33),(NK$33-NK38-150-Sheep!$R$353                                            )&lt;=0),"Alt2-"   &amp;NK37,""),"")</f>
        <v/>
      </c>
      <c r="NL39" s="274" t="str">
        <f xml:space="preserve">                    IF(AND((NL$33                                  -Sheep!$N$249                               )&gt;(NL$33-NM$33),(NL$33                                  -Sheep!$N$249                                )&lt;=0),"Born","")
&amp;                   IF(AND((NL$33-Sheep!$R$351-Sheep!$N$249                                )&gt;(NL$33-NM$33),(NL$33-Sheep!$R$351-Sheep!$N$249                                )&lt;=0),"WeanStd","")
&amp;                   IF(AND((NL$33-Sheep!$R$352-Sheep!$N$249                                )&gt;(NL$33-NM$33),(NL$33-Sheep!$R$352-Sheep!$N$249                                )&lt;=0),"WeanAlt1","")
&amp;                   IF(AND((NL$33-Sheep!$R$353-Sheep!$N$249                                )&gt;(NL$33-NM$33),(NL$33-Sheep!$R$353-Sheep!$N$249                                )&lt;=0),"WeanAlt2","")
&amp;IFERROR(IF(AND((NL$33-NL38                                                                                     )&gt;(NL$33-NM$33),(NL$33-NL38                                                                                     )&lt;=0),"Join-"    &amp;NL37,""),"")
&amp;IFERROR(IF(AND((NL$33-NL38-INDEX(Sheep!$V$358:$V$365,NL37,1))&gt;(NL$33-NM$33),(NL$33-NL38-INDEX(Sheep!$V$358:$V$365,NL37,1))&lt;=0),"Scan-"  &amp;NL37,""),"")
&amp;IFERROR(IF(AND((NL$33-NL38-150                                                                            )&gt;(NL$33-NM$33),(NL$33-NL38-150                                                                             )&lt;=0),"Birth-" &amp;NL37,""),"")
&amp;IFERROR(IF(AND((NL$33-NL38-150-Sheep!$R$351                                           )&gt;(NL$33-NM$33),(NL$33-NL38-150-Sheep!$R$351                                            )&lt;=0),"Wean-"&amp;NL37,""),"")
&amp;IFERROR(IF(AND((NL$33-NL38-150-Sheep!$R$352                                           )&gt;(NL$33-NM$33),(NL$33-NL38-150-Sheep!$R$352                                            )&lt;=0),"Alt1-"   &amp;NL37,""),"")
&amp;IFERROR(IF(AND((NL$33-NL38-150-Sheep!$R$353                                           )&gt;(NL$33-NM$33),(NL$33-NL38-150-Sheep!$R$353                                            )&lt;=0),"Alt2-"   &amp;NL37,""),"")</f>
        <v/>
      </c>
      <c r="NM39" s="274" t="str">
        <f xml:space="preserve">                    IF(AND((NM$33                                  -Sheep!$N$249                               )&gt;(NM$33-NN$33),(NM$33                                  -Sheep!$N$249                                )&lt;=0),"Born","")
&amp;                   IF(AND((NM$33-Sheep!$R$351-Sheep!$N$249                                )&gt;(NM$33-NN$33),(NM$33-Sheep!$R$351-Sheep!$N$249                                )&lt;=0),"WeanStd","")
&amp;                   IF(AND((NM$33-Sheep!$R$352-Sheep!$N$249                                )&gt;(NM$33-NN$33),(NM$33-Sheep!$R$352-Sheep!$N$249                                )&lt;=0),"WeanAlt1","")
&amp;                   IF(AND((NM$33-Sheep!$R$353-Sheep!$N$249                                )&gt;(NM$33-NN$33),(NM$33-Sheep!$R$353-Sheep!$N$249                                )&lt;=0),"WeanAlt2","")
&amp;IFERROR(IF(AND((NM$33-NM38                                                                                     )&gt;(NM$33-NN$33),(NM$33-NM38                                                                                     )&lt;=0),"Join-"    &amp;NM37,""),"")
&amp;IFERROR(IF(AND((NM$33-NM38-INDEX(Sheep!$V$358:$V$365,NM37,1))&gt;(NM$33-NN$33),(NM$33-NM38-INDEX(Sheep!$V$358:$V$365,NM37,1))&lt;=0),"Scan-"  &amp;NM37,""),"")
&amp;IFERROR(IF(AND((NM$33-NM38-150                                                                            )&gt;(NM$33-NN$33),(NM$33-NM38-150                                                                             )&lt;=0),"Birth-" &amp;NM37,""),"")
&amp;IFERROR(IF(AND((NM$33-NM38-150-Sheep!$R$351                                           )&gt;(NM$33-NN$33),(NM$33-NM38-150-Sheep!$R$351                                            )&lt;=0),"Wean-"&amp;NM37,""),"")
&amp;IFERROR(IF(AND((NM$33-NM38-150-Sheep!$R$352                                           )&gt;(NM$33-NN$33),(NM$33-NM38-150-Sheep!$R$352                                            )&lt;=0),"Alt1-"   &amp;NM37,""),"")
&amp;IFERROR(IF(AND((NM$33-NM38-150-Sheep!$R$353                                           )&gt;(NM$33-NN$33),(NM$33-NM38-150-Sheep!$R$353                                            )&lt;=0),"Alt2-"   &amp;NM37,""),"")</f>
        <v/>
      </c>
      <c r="NN39" s="274" t="str">
        <f xml:space="preserve">                    IF(AND((NN$33                                  -Sheep!$N$249                               )&gt;(NN$33-NO$33),(NN$33                                  -Sheep!$N$249                                )&lt;=0),"Born","")
&amp;                   IF(AND((NN$33-Sheep!$R$351-Sheep!$N$249                                )&gt;(NN$33-NO$33),(NN$33-Sheep!$R$351-Sheep!$N$249                                )&lt;=0),"WeanStd","")
&amp;                   IF(AND((NN$33-Sheep!$R$352-Sheep!$N$249                                )&gt;(NN$33-NO$33),(NN$33-Sheep!$R$352-Sheep!$N$249                                )&lt;=0),"WeanAlt1","")
&amp;                   IF(AND((NN$33-Sheep!$R$353-Sheep!$N$249                                )&gt;(NN$33-NO$33),(NN$33-Sheep!$R$353-Sheep!$N$249                                )&lt;=0),"WeanAlt2","")
&amp;IFERROR(IF(AND((NN$33-NN38                                                                                     )&gt;(NN$33-NO$33),(NN$33-NN38                                                                                     )&lt;=0),"Join-"    &amp;NN37,""),"")
&amp;IFERROR(IF(AND((NN$33-NN38-INDEX(Sheep!$V$358:$V$365,NN37,1))&gt;(NN$33-NO$33),(NN$33-NN38-INDEX(Sheep!$V$358:$V$365,NN37,1))&lt;=0),"Scan-"  &amp;NN37,""),"")
&amp;IFERROR(IF(AND((NN$33-NN38-150                                                                            )&gt;(NN$33-NO$33),(NN$33-NN38-150                                                                             )&lt;=0),"Birth-" &amp;NN37,""),"")
&amp;IFERROR(IF(AND((NN$33-NN38-150-Sheep!$R$351                                           )&gt;(NN$33-NO$33),(NN$33-NN38-150-Sheep!$R$351                                            )&lt;=0),"Wean-"&amp;NN37,""),"")
&amp;IFERROR(IF(AND((NN$33-NN38-150-Sheep!$R$352                                           )&gt;(NN$33-NO$33),(NN$33-NN38-150-Sheep!$R$352                                            )&lt;=0),"Alt1-"   &amp;NN37,""),"")
&amp;IFERROR(IF(AND((NN$33-NN38-150-Sheep!$R$353                                           )&gt;(NN$33-NO$33),(NN$33-NN38-150-Sheep!$R$353                                            )&lt;=0),"Alt2-"   &amp;NN37,""),"")</f>
        <v/>
      </c>
      <c r="NO39" s="274" t="str">
        <f xml:space="preserve">                    IF(AND((NO$33                                  -Sheep!$N$249                               )&gt;(NO$33-NP$33),(NO$33                                  -Sheep!$N$249                                )&lt;=0),"Born","")
&amp;                   IF(AND((NO$33-Sheep!$R$351-Sheep!$N$249                                )&gt;(NO$33-NP$33),(NO$33-Sheep!$R$351-Sheep!$N$249                                )&lt;=0),"WeanStd","")
&amp;                   IF(AND((NO$33-Sheep!$R$352-Sheep!$N$249                                )&gt;(NO$33-NP$33),(NO$33-Sheep!$R$352-Sheep!$N$249                                )&lt;=0),"WeanAlt1","")
&amp;                   IF(AND((NO$33-Sheep!$R$353-Sheep!$N$249                                )&gt;(NO$33-NP$33),(NO$33-Sheep!$R$353-Sheep!$N$249                                )&lt;=0),"WeanAlt2","")
&amp;IFERROR(IF(AND((NO$33-NO38                                                                                     )&gt;(NO$33-NP$33),(NO$33-NO38                                                                                     )&lt;=0),"Join-"    &amp;NO37,""),"")
&amp;IFERROR(IF(AND((NO$33-NO38-INDEX(Sheep!$V$358:$V$365,NO37,1))&gt;(NO$33-NP$33),(NO$33-NO38-INDEX(Sheep!$V$358:$V$365,NO37,1))&lt;=0),"Scan-"  &amp;NO37,""),"")
&amp;IFERROR(IF(AND((NO$33-NO38-150                                                                            )&gt;(NO$33-NP$33),(NO$33-NO38-150                                                                             )&lt;=0),"Birth-" &amp;NO37,""),"")
&amp;IFERROR(IF(AND((NO$33-NO38-150-Sheep!$R$351                                           )&gt;(NO$33-NP$33),(NO$33-NO38-150-Sheep!$R$351                                            )&lt;=0),"Wean-"&amp;NO37,""),"")
&amp;IFERROR(IF(AND((NO$33-NO38-150-Sheep!$R$352                                           )&gt;(NO$33-NP$33),(NO$33-NO38-150-Sheep!$R$352                                            )&lt;=0),"Alt1-"   &amp;NO37,""),"")
&amp;IFERROR(IF(AND((NO$33-NO38-150-Sheep!$R$353                                           )&gt;(NO$33-NP$33),(NO$33-NO38-150-Sheep!$R$353                                            )&lt;=0),"Alt2-"   &amp;NO37,""),"")</f>
        <v>Join-7</v>
      </c>
      <c r="NP39" s="274" t="str">
        <f xml:space="preserve">                    IF(AND((NP$33                                  -Sheep!$N$249                               )&gt;(NP$33-NQ$33),(NP$33                                  -Sheep!$N$249                                )&lt;=0),"Born","")
&amp;                   IF(AND((NP$33-Sheep!$R$351-Sheep!$N$249                                )&gt;(NP$33-NQ$33),(NP$33-Sheep!$R$351-Sheep!$N$249                                )&lt;=0),"WeanStd","")
&amp;                   IF(AND((NP$33-Sheep!$R$352-Sheep!$N$249                                )&gt;(NP$33-NQ$33),(NP$33-Sheep!$R$352-Sheep!$N$249                                )&lt;=0),"WeanAlt1","")
&amp;                   IF(AND((NP$33-Sheep!$R$353-Sheep!$N$249                                )&gt;(NP$33-NQ$33),(NP$33-Sheep!$R$353-Sheep!$N$249                                )&lt;=0),"WeanAlt2","")
&amp;IFERROR(IF(AND((NP$33-NP38                                                                                     )&gt;(NP$33-NQ$33),(NP$33-NP38                                                                                     )&lt;=0),"Join-"    &amp;NP37,""),"")
&amp;IFERROR(IF(AND((NP$33-NP38-INDEX(Sheep!$V$358:$V$365,NP37,1))&gt;(NP$33-NQ$33),(NP$33-NP38-INDEX(Sheep!$V$358:$V$365,NP37,1))&lt;=0),"Scan-"  &amp;NP37,""),"")
&amp;IFERROR(IF(AND((NP$33-NP38-150                                                                            )&gt;(NP$33-NQ$33),(NP$33-NP38-150                                                                             )&lt;=0),"Birth-" &amp;NP37,""),"")
&amp;IFERROR(IF(AND((NP$33-NP38-150-Sheep!$R$351                                           )&gt;(NP$33-NQ$33),(NP$33-NP38-150-Sheep!$R$351                                            )&lt;=0),"Wean-"&amp;NP37,""),"")
&amp;IFERROR(IF(AND((NP$33-NP38-150-Sheep!$R$352                                           )&gt;(NP$33-NQ$33),(NP$33-NP38-150-Sheep!$R$352                                            )&lt;=0),"Alt1-"   &amp;NP37,""),"")
&amp;IFERROR(IF(AND((NP$33-NP38-150-Sheep!$R$353                                           )&gt;(NP$33-NQ$33),(NP$33-NP38-150-Sheep!$R$353                                            )&lt;=0),"Alt2-"   &amp;NP37,""),"")</f>
        <v/>
      </c>
      <c r="NQ39" s="274" t="str">
        <f xml:space="preserve">                    IF(AND((NQ$33                                  -Sheep!$N$249                               )&gt;(NQ$33-NR$33),(NQ$33                                  -Sheep!$N$249                                )&lt;=0),"Born","")
&amp;                   IF(AND((NQ$33-Sheep!$R$351-Sheep!$N$249                                )&gt;(NQ$33-NR$33),(NQ$33-Sheep!$R$351-Sheep!$N$249                                )&lt;=0),"WeanStd","")
&amp;                   IF(AND((NQ$33-Sheep!$R$352-Sheep!$N$249                                )&gt;(NQ$33-NR$33),(NQ$33-Sheep!$R$352-Sheep!$N$249                                )&lt;=0),"WeanAlt1","")
&amp;                   IF(AND((NQ$33-Sheep!$R$353-Sheep!$N$249                                )&gt;(NQ$33-NR$33),(NQ$33-Sheep!$R$353-Sheep!$N$249                                )&lt;=0),"WeanAlt2","")
&amp;IFERROR(IF(AND((NQ$33-NQ38                                                                                     )&gt;(NQ$33-NR$33),(NQ$33-NQ38                                                                                     )&lt;=0),"Join-"    &amp;NQ37,""),"")
&amp;IFERROR(IF(AND((NQ$33-NQ38-INDEX(Sheep!$V$358:$V$365,NQ37,1))&gt;(NQ$33-NR$33),(NQ$33-NQ38-INDEX(Sheep!$V$358:$V$365,NQ37,1))&lt;=0),"Scan-"  &amp;NQ37,""),"")
&amp;IFERROR(IF(AND((NQ$33-NQ38-150                                                                            )&gt;(NQ$33-NR$33),(NQ$33-NQ38-150                                                                             )&lt;=0),"Birth-" &amp;NQ37,""),"")
&amp;IFERROR(IF(AND((NQ$33-NQ38-150-Sheep!$R$351                                           )&gt;(NQ$33-NR$33),(NQ$33-NQ38-150-Sheep!$R$351                                            )&lt;=0),"Wean-"&amp;NQ37,""),"")
&amp;IFERROR(IF(AND((NQ$33-NQ38-150-Sheep!$R$352                                           )&gt;(NQ$33-NR$33),(NQ$33-NQ38-150-Sheep!$R$352                                            )&lt;=0),"Alt1-"   &amp;NQ37,""),"")
&amp;IFERROR(IF(AND((NQ$33-NQ38-150-Sheep!$R$353                                           )&gt;(NQ$33-NR$33),(NQ$33-NQ38-150-Sheep!$R$353                                            )&lt;=0),"Alt2-"   &amp;NQ37,""),"")</f>
        <v/>
      </c>
      <c r="NR39" s="274" t="str">
        <f xml:space="preserve">                    IF(AND((NR$33                                  -Sheep!$N$249                               )&gt;(NR$33-NS$33),(NR$33                                  -Sheep!$N$249                                )&lt;=0),"Born","")
&amp;                   IF(AND((NR$33-Sheep!$R$351-Sheep!$N$249                                )&gt;(NR$33-NS$33),(NR$33-Sheep!$R$351-Sheep!$N$249                                )&lt;=0),"WeanStd","")
&amp;                   IF(AND((NR$33-Sheep!$R$352-Sheep!$N$249                                )&gt;(NR$33-NS$33),(NR$33-Sheep!$R$352-Sheep!$N$249                                )&lt;=0),"WeanAlt1","")
&amp;                   IF(AND((NR$33-Sheep!$R$353-Sheep!$N$249                                )&gt;(NR$33-NS$33),(NR$33-Sheep!$R$353-Sheep!$N$249                                )&lt;=0),"WeanAlt2","")
&amp;IFERROR(IF(AND((NR$33-NR38                                                                                     )&gt;(NR$33-NS$33),(NR$33-NR38                                                                                     )&lt;=0),"Join-"    &amp;NR37,""),"")
&amp;IFERROR(IF(AND((NR$33-NR38-INDEX(Sheep!$V$358:$V$365,NR37,1))&gt;(NR$33-NS$33),(NR$33-NR38-INDEX(Sheep!$V$358:$V$365,NR37,1))&lt;=0),"Scan-"  &amp;NR37,""),"")
&amp;IFERROR(IF(AND((NR$33-NR38-150                                                                            )&gt;(NR$33-NS$33),(NR$33-NR38-150                                                                             )&lt;=0),"Birth-" &amp;NR37,""),"")
&amp;IFERROR(IF(AND((NR$33-NR38-150-Sheep!$R$351                                           )&gt;(NR$33-NS$33),(NR$33-NR38-150-Sheep!$R$351                                            )&lt;=0),"Wean-"&amp;NR37,""),"")
&amp;IFERROR(IF(AND((NR$33-NR38-150-Sheep!$R$352                                           )&gt;(NR$33-NS$33),(NR$33-NR38-150-Sheep!$R$352                                            )&lt;=0),"Alt1-"   &amp;NR37,""),"")
&amp;IFERROR(IF(AND((NR$33-NR38-150-Sheep!$R$353                                           )&gt;(NR$33-NS$33),(NR$33-NR38-150-Sheep!$R$353                                            )&lt;=0),"Alt2-"   &amp;NR37,""),"")</f>
        <v/>
      </c>
      <c r="NS39" s="274" t="str">
        <f xml:space="preserve">                    IF(AND((NS$33                                  -Sheep!$N$249                               )&gt;(NS$33-NT$33),(NS$33                                  -Sheep!$N$249                                )&lt;=0),"Born","")
&amp;                   IF(AND((NS$33-Sheep!$R$351-Sheep!$N$249                                )&gt;(NS$33-NT$33),(NS$33-Sheep!$R$351-Sheep!$N$249                                )&lt;=0),"WeanStd","")
&amp;                   IF(AND((NS$33-Sheep!$R$352-Sheep!$N$249                                )&gt;(NS$33-NT$33),(NS$33-Sheep!$R$352-Sheep!$N$249                                )&lt;=0),"WeanAlt1","")
&amp;                   IF(AND((NS$33-Sheep!$R$353-Sheep!$N$249                                )&gt;(NS$33-NT$33),(NS$33-Sheep!$R$353-Sheep!$N$249                                )&lt;=0),"WeanAlt2","")
&amp;IFERROR(IF(AND((NS$33-NS38                                                                                     )&gt;(NS$33-NT$33),(NS$33-NS38                                                                                     )&lt;=0),"Join-"    &amp;NS37,""),"")
&amp;IFERROR(IF(AND((NS$33-NS38-INDEX(Sheep!$V$358:$V$365,NS37,1))&gt;(NS$33-NT$33),(NS$33-NS38-INDEX(Sheep!$V$358:$V$365,NS37,1))&lt;=0),"Scan-"  &amp;NS37,""),"")
&amp;IFERROR(IF(AND((NS$33-NS38-150                                                                            )&gt;(NS$33-NT$33),(NS$33-NS38-150                                                                             )&lt;=0),"Birth-" &amp;NS37,""),"")
&amp;IFERROR(IF(AND((NS$33-NS38-150-Sheep!$R$351                                           )&gt;(NS$33-NT$33),(NS$33-NS38-150-Sheep!$R$351                                            )&lt;=0),"Wean-"&amp;NS37,""),"")
&amp;IFERROR(IF(AND((NS$33-NS38-150-Sheep!$R$352                                           )&gt;(NS$33-NT$33),(NS$33-NS38-150-Sheep!$R$352                                            )&lt;=0),"Alt1-"   &amp;NS37,""),"")
&amp;IFERROR(IF(AND((NS$33-NS38-150-Sheep!$R$353                                           )&gt;(NS$33-NT$33),(NS$33-NS38-150-Sheep!$R$353                                            )&lt;=0),"Alt2-"   &amp;NS37,""),"")</f>
        <v/>
      </c>
      <c r="NT39" s="274" t="str">
        <f xml:space="preserve">                    IF(AND((NT$33                                  -Sheep!$N$249                               )&gt;(NT$33-NU$33),(NT$33                                  -Sheep!$N$249                                )&lt;=0),"Born","")
&amp;                   IF(AND((NT$33-Sheep!$R$351-Sheep!$N$249                                )&gt;(NT$33-NU$33),(NT$33-Sheep!$R$351-Sheep!$N$249                                )&lt;=0),"WeanStd","")
&amp;                   IF(AND((NT$33-Sheep!$R$352-Sheep!$N$249                                )&gt;(NT$33-NU$33),(NT$33-Sheep!$R$352-Sheep!$N$249                                )&lt;=0),"WeanAlt1","")
&amp;                   IF(AND((NT$33-Sheep!$R$353-Sheep!$N$249                                )&gt;(NT$33-NU$33),(NT$33-Sheep!$R$353-Sheep!$N$249                                )&lt;=0),"WeanAlt2","")
&amp;IFERROR(IF(AND((NT$33-NT38                                                                                     )&gt;(NT$33-NU$33),(NT$33-NT38                                                                                     )&lt;=0),"Join-"    &amp;NT37,""),"")
&amp;IFERROR(IF(AND((NT$33-NT38-INDEX(Sheep!$V$358:$V$365,NT37,1))&gt;(NT$33-NU$33),(NT$33-NT38-INDEX(Sheep!$V$358:$V$365,NT37,1))&lt;=0),"Scan-"  &amp;NT37,""),"")
&amp;IFERROR(IF(AND((NT$33-NT38-150                                                                            )&gt;(NT$33-NU$33),(NT$33-NT38-150                                                                             )&lt;=0),"Birth-" &amp;NT37,""),"")
&amp;IFERROR(IF(AND((NT$33-NT38-150-Sheep!$R$351                                           )&gt;(NT$33-NU$33),(NT$33-NT38-150-Sheep!$R$351                                            )&lt;=0),"Wean-"&amp;NT37,""),"")
&amp;IFERROR(IF(AND((NT$33-NT38-150-Sheep!$R$352                                           )&gt;(NT$33-NU$33),(NT$33-NT38-150-Sheep!$R$352                                            )&lt;=0),"Alt1-"   &amp;NT37,""),"")
&amp;IFERROR(IF(AND((NT$33-NT38-150-Sheep!$R$353                                           )&gt;(NT$33-NU$33),(NT$33-NT38-150-Sheep!$R$353                                            )&lt;=0),"Alt2-"   &amp;NT37,""),"")</f>
        <v/>
      </c>
      <c r="NU39" s="274" t="str">
        <f xml:space="preserve">                    IF(AND((NU$33                                  -Sheep!$N$249                               )&gt;(NU$33-NV$33),(NU$33                                  -Sheep!$N$249                                )&lt;=0),"Born","")
&amp;                   IF(AND((NU$33-Sheep!$R$351-Sheep!$N$249                                )&gt;(NU$33-NV$33),(NU$33-Sheep!$R$351-Sheep!$N$249                                )&lt;=0),"WeanStd","")
&amp;                   IF(AND((NU$33-Sheep!$R$352-Sheep!$N$249                                )&gt;(NU$33-NV$33),(NU$33-Sheep!$R$352-Sheep!$N$249                                )&lt;=0),"WeanAlt1","")
&amp;                   IF(AND((NU$33-Sheep!$R$353-Sheep!$N$249                                )&gt;(NU$33-NV$33),(NU$33-Sheep!$R$353-Sheep!$N$249                                )&lt;=0),"WeanAlt2","")
&amp;IFERROR(IF(AND((NU$33-NU38                                                                                     )&gt;(NU$33-NV$33),(NU$33-NU38                                                                                     )&lt;=0),"Join-"    &amp;NU37,""),"")
&amp;IFERROR(IF(AND((NU$33-NU38-INDEX(Sheep!$V$358:$V$365,NU37,1))&gt;(NU$33-NV$33),(NU$33-NU38-INDEX(Sheep!$V$358:$V$365,NU37,1))&lt;=0),"Scan-"  &amp;NU37,""),"")
&amp;IFERROR(IF(AND((NU$33-NU38-150                                                                            )&gt;(NU$33-NV$33),(NU$33-NU38-150                                                                             )&lt;=0),"Birth-" &amp;NU37,""),"")
&amp;IFERROR(IF(AND((NU$33-NU38-150-Sheep!$R$351                                           )&gt;(NU$33-NV$33),(NU$33-NU38-150-Sheep!$R$351                                            )&lt;=0),"Wean-"&amp;NU37,""),"")
&amp;IFERROR(IF(AND((NU$33-NU38-150-Sheep!$R$352                                           )&gt;(NU$33-NV$33),(NU$33-NU38-150-Sheep!$R$352                                            )&lt;=0),"Alt1-"   &amp;NU37,""),"")
&amp;IFERROR(IF(AND((NU$33-NU38-150-Sheep!$R$353                                           )&gt;(NU$33-NV$33),(NU$33-NU38-150-Sheep!$R$353                                            )&lt;=0),"Alt2-"   &amp;NU37,""),"")</f>
        <v/>
      </c>
      <c r="NV39" s="274" t="str">
        <f xml:space="preserve">                    IF(AND((NV$33                                  -Sheep!$N$249                               )&gt;(NV$33-NW$33),(NV$33                                  -Sheep!$N$249                                )&lt;=0),"Born","")
&amp;                   IF(AND((NV$33-Sheep!$R$351-Sheep!$N$249                                )&gt;(NV$33-NW$33),(NV$33-Sheep!$R$351-Sheep!$N$249                                )&lt;=0),"WeanStd","")
&amp;                   IF(AND((NV$33-Sheep!$R$352-Sheep!$N$249                                )&gt;(NV$33-NW$33),(NV$33-Sheep!$R$352-Sheep!$N$249                                )&lt;=0),"WeanAlt1","")
&amp;                   IF(AND((NV$33-Sheep!$R$353-Sheep!$N$249                                )&gt;(NV$33-NW$33),(NV$33-Sheep!$R$353-Sheep!$N$249                                )&lt;=0),"WeanAlt2","")
&amp;IFERROR(IF(AND((NV$33-NV38                                                                                     )&gt;(NV$33-NW$33),(NV$33-NV38                                                                                     )&lt;=0),"Join-"    &amp;NV37,""),"")
&amp;IFERROR(IF(AND((NV$33-NV38-INDEX(Sheep!$V$358:$V$365,NV37,1))&gt;(NV$33-NW$33),(NV$33-NV38-INDEX(Sheep!$V$358:$V$365,NV37,1))&lt;=0),"Scan-"  &amp;NV37,""),"")
&amp;IFERROR(IF(AND((NV$33-NV38-150                                                                            )&gt;(NV$33-NW$33),(NV$33-NV38-150                                                                             )&lt;=0),"Birth-" &amp;NV37,""),"")
&amp;IFERROR(IF(AND((NV$33-NV38-150-Sheep!$R$351                                           )&gt;(NV$33-NW$33),(NV$33-NV38-150-Sheep!$R$351                                            )&lt;=0),"Wean-"&amp;NV37,""),"")
&amp;IFERROR(IF(AND((NV$33-NV38-150-Sheep!$R$352                                           )&gt;(NV$33-NW$33),(NV$33-NV38-150-Sheep!$R$352                                            )&lt;=0),"Alt1-"   &amp;NV37,""),"")
&amp;IFERROR(IF(AND((NV$33-NV38-150-Sheep!$R$353                                           )&gt;(NV$33-NW$33),(NV$33-NV38-150-Sheep!$R$353                                            )&lt;=0),"Alt2-"   &amp;NV37,""),"")</f>
        <v/>
      </c>
      <c r="NW39" s="274" t="str">
        <f xml:space="preserve">                    IF(AND((NW$33                                  -Sheep!$N$249                               )&gt;(NW$33-NX$33),(NW$33                                  -Sheep!$N$249                                )&lt;=0),"Born","")
&amp;                   IF(AND((NW$33-Sheep!$R$351-Sheep!$N$249                                )&gt;(NW$33-NX$33),(NW$33-Sheep!$R$351-Sheep!$N$249                                )&lt;=0),"WeanStd","")
&amp;                   IF(AND((NW$33-Sheep!$R$352-Sheep!$N$249                                )&gt;(NW$33-NX$33),(NW$33-Sheep!$R$352-Sheep!$N$249                                )&lt;=0),"WeanAlt1","")
&amp;                   IF(AND((NW$33-Sheep!$R$353-Sheep!$N$249                                )&gt;(NW$33-NX$33),(NW$33-Sheep!$R$353-Sheep!$N$249                                )&lt;=0),"WeanAlt2","")
&amp;IFERROR(IF(AND((NW$33-NW38                                                                                     )&gt;(NW$33-NX$33),(NW$33-NW38                                                                                     )&lt;=0),"Join-"    &amp;NW37,""),"")
&amp;IFERROR(IF(AND((NW$33-NW38-INDEX(Sheep!$V$358:$V$365,NW37,1))&gt;(NW$33-NX$33),(NW$33-NW38-INDEX(Sheep!$V$358:$V$365,NW37,1))&lt;=0),"Scan-"  &amp;NW37,""),"")
&amp;IFERROR(IF(AND((NW$33-NW38-150                                                                            )&gt;(NW$33-NX$33),(NW$33-NW38-150                                                                             )&lt;=0),"Birth-" &amp;NW37,""),"")
&amp;IFERROR(IF(AND((NW$33-NW38-150-Sheep!$R$351                                           )&gt;(NW$33-NX$33),(NW$33-NW38-150-Sheep!$R$351                                            )&lt;=0),"Wean-"&amp;NW37,""),"")
&amp;IFERROR(IF(AND((NW$33-NW38-150-Sheep!$R$352                                           )&gt;(NW$33-NX$33),(NW$33-NW38-150-Sheep!$R$352                                            )&lt;=0),"Alt1-"   &amp;NW37,""),"")
&amp;IFERROR(IF(AND((NW$33-NW38-150-Sheep!$R$353                                           )&gt;(NW$33-NX$33),(NW$33-NW38-150-Sheep!$R$353                                            )&lt;=0),"Alt2-"   &amp;NW37,""),"")</f>
        <v/>
      </c>
      <c r="NX39" s="274" t="str">
        <f xml:space="preserve">                    IF(AND((NX$33                                  -Sheep!$N$249                               )&gt;(NX$33-NY$33),(NX$33                                  -Sheep!$N$249                                )&lt;=0),"Born","")
&amp;                   IF(AND((NX$33-Sheep!$R$351-Sheep!$N$249                                )&gt;(NX$33-NY$33),(NX$33-Sheep!$R$351-Sheep!$N$249                                )&lt;=0),"WeanStd","")
&amp;                   IF(AND((NX$33-Sheep!$R$352-Sheep!$N$249                                )&gt;(NX$33-NY$33),(NX$33-Sheep!$R$352-Sheep!$N$249                                )&lt;=0),"WeanAlt1","")
&amp;                   IF(AND((NX$33-Sheep!$R$353-Sheep!$N$249                                )&gt;(NX$33-NY$33),(NX$33-Sheep!$R$353-Sheep!$N$249                                )&lt;=0),"WeanAlt2","")
&amp;IFERROR(IF(AND((NX$33-NX38                                                                                     )&gt;(NX$33-NY$33),(NX$33-NX38                                                                                     )&lt;=0),"Join-"    &amp;NX37,""),"")
&amp;IFERROR(IF(AND((NX$33-NX38-INDEX(Sheep!$V$358:$V$365,NX37,1))&gt;(NX$33-NY$33),(NX$33-NX38-INDEX(Sheep!$V$358:$V$365,NX37,1))&lt;=0),"Scan-"  &amp;NX37,""),"")
&amp;IFERROR(IF(AND((NX$33-NX38-150                                                                            )&gt;(NX$33-NY$33),(NX$33-NX38-150                                                                             )&lt;=0),"Birth-" &amp;NX37,""),"")
&amp;IFERROR(IF(AND((NX$33-NX38-150-Sheep!$R$351                                           )&gt;(NX$33-NY$33),(NX$33-NX38-150-Sheep!$R$351                                            )&lt;=0),"Wean-"&amp;NX37,""),"")
&amp;IFERROR(IF(AND((NX$33-NX38-150-Sheep!$R$352                                           )&gt;(NX$33-NY$33),(NX$33-NX38-150-Sheep!$R$352                                            )&lt;=0),"Alt1-"   &amp;NX37,""),"")
&amp;IFERROR(IF(AND((NX$33-NX38-150-Sheep!$R$353                                           )&gt;(NX$33-NY$33),(NX$33-NX38-150-Sheep!$R$353                                            )&lt;=0),"Alt2-"   &amp;NX37,""),"")</f>
        <v/>
      </c>
      <c r="NY39" s="274" t="str">
        <f xml:space="preserve">                    IF(AND((NY$33                                  -Sheep!$N$249                               )&gt;(NY$33-NZ$33),(NY$33                                  -Sheep!$N$249                                )&lt;=0),"Born","")
&amp;                   IF(AND((NY$33-Sheep!$R$351-Sheep!$N$249                                )&gt;(NY$33-NZ$33),(NY$33-Sheep!$R$351-Sheep!$N$249                                )&lt;=0),"WeanStd","")
&amp;                   IF(AND((NY$33-Sheep!$R$352-Sheep!$N$249                                )&gt;(NY$33-NZ$33),(NY$33-Sheep!$R$352-Sheep!$N$249                                )&lt;=0),"WeanAlt1","")
&amp;                   IF(AND((NY$33-Sheep!$R$353-Sheep!$N$249                                )&gt;(NY$33-NZ$33),(NY$33-Sheep!$R$353-Sheep!$N$249                                )&lt;=0),"WeanAlt2","")
&amp;IFERROR(IF(AND((NY$33-NY38                                                                                     )&gt;(NY$33-NZ$33),(NY$33-NY38                                                                                     )&lt;=0),"Join-"    &amp;NY37,""),"")
&amp;IFERROR(IF(AND((NY$33-NY38-INDEX(Sheep!$V$358:$V$365,NY37,1))&gt;(NY$33-NZ$33),(NY$33-NY38-INDEX(Sheep!$V$358:$V$365,NY37,1))&lt;=0),"Scan-"  &amp;NY37,""),"")
&amp;IFERROR(IF(AND((NY$33-NY38-150                                                                            )&gt;(NY$33-NZ$33),(NY$33-NY38-150                                                                             )&lt;=0),"Birth-" &amp;NY37,""),"")
&amp;IFERROR(IF(AND((NY$33-NY38-150-Sheep!$R$351                                           )&gt;(NY$33-NZ$33),(NY$33-NY38-150-Sheep!$R$351                                            )&lt;=0),"Wean-"&amp;NY37,""),"")
&amp;IFERROR(IF(AND((NY$33-NY38-150-Sheep!$R$352                                           )&gt;(NY$33-NZ$33),(NY$33-NY38-150-Sheep!$R$352                                            )&lt;=0),"Alt1-"   &amp;NY37,""),"")
&amp;IFERROR(IF(AND((NY$33-NY38-150-Sheep!$R$353                                           )&gt;(NY$33-NZ$33),(NY$33-NY38-150-Sheep!$R$353                                            )&lt;=0),"Alt2-"   &amp;NY37,""),"")</f>
        <v>Scan-7</v>
      </c>
      <c r="NZ39" s="274" t="str">
        <f xml:space="preserve">                    IF(AND((NZ$33                                  -Sheep!$N$249                               )&gt;(NZ$33-OA$33),(NZ$33                                  -Sheep!$N$249                                )&lt;=0),"Born","")
&amp;                   IF(AND((NZ$33-Sheep!$R$351-Sheep!$N$249                                )&gt;(NZ$33-OA$33),(NZ$33-Sheep!$R$351-Sheep!$N$249                                )&lt;=0),"WeanStd","")
&amp;                   IF(AND((NZ$33-Sheep!$R$352-Sheep!$N$249                                )&gt;(NZ$33-OA$33),(NZ$33-Sheep!$R$352-Sheep!$N$249                                )&lt;=0),"WeanAlt1","")
&amp;                   IF(AND((NZ$33-Sheep!$R$353-Sheep!$N$249                                )&gt;(NZ$33-OA$33),(NZ$33-Sheep!$R$353-Sheep!$N$249                                )&lt;=0),"WeanAlt2","")
&amp;IFERROR(IF(AND((NZ$33-NZ38                                                                                     )&gt;(NZ$33-OA$33),(NZ$33-NZ38                                                                                     )&lt;=0),"Join-"    &amp;NZ37,""),"")
&amp;IFERROR(IF(AND((NZ$33-NZ38-INDEX(Sheep!$V$358:$V$365,NZ37,1))&gt;(NZ$33-OA$33),(NZ$33-NZ38-INDEX(Sheep!$V$358:$V$365,NZ37,1))&lt;=0),"Scan-"  &amp;NZ37,""),"")
&amp;IFERROR(IF(AND((NZ$33-NZ38-150                                                                            )&gt;(NZ$33-OA$33),(NZ$33-NZ38-150                                                                             )&lt;=0),"Birth-" &amp;NZ37,""),"")
&amp;IFERROR(IF(AND((NZ$33-NZ38-150-Sheep!$R$351                                           )&gt;(NZ$33-OA$33),(NZ$33-NZ38-150-Sheep!$R$351                                            )&lt;=0),"Wean-"&amp;NZ37,""),"")
&amp;IFERROR(IF(AND((NZ$33-NZ38-150-Sheep!$R$352                                           )&gt;(NZ$33-OA$33),(NZ$33-NZ38-150-Sheep!$R$352                                            )&lt;=0),"Alt1-"   &amp;NZ37,""),"")
&amp;IFERROR(IF(AND((NZ$33-NZ38-150-Sheep!$R$353                                           )&gt;(NZ$33-OA$33),(NZ$33-NZ38-150-Sheep!$R$353                                            )&lt;=0),"Alt2-"   &amp;NZ37,""),"")</f>
        <v/>
      </c>
      <c r="OA39" s="274" t="str">
        <f xml:space="preserve">                    IF(AND((OA$33                                  -Sheep!$N$249                               )&gt;(OA$33-OB$33),(OA$33                                  -Sheep!$N$249                                )&lt;=0),"Born","")
&amp;                   IF(AND((OA$33-Sheep!$R$351-Sheep!$N$249                                )&gt;(OA$33-OB$33),(OA$33-Sheep!$R$351-Sheep!$N$249                                )&lt;=0),"WeanStd","")
&amp;                   IF(AND((OA$33-Sheep!$R$352-Sheep!$N$249                                )&gt;(OA$33-OB$33),(OA$33-Sheep!$R$352-Sheep!$N$249                                )&lt;=0),"WeanAlt1","")
&amp;                   IF(AND((OA$33-Sheep!$R$353-Sheep!$N$249                                )&gt;(OA$33-OB$33),(OA$33-Sheep!$R$353-Sheep!$N$249                                )&lt;=0),"WeanAlt2","")
&amp;IFERROR(IF(AND((OA$33-OA38                                                                                     )&gt;(OA$33-OB$33),(OA$33-OA38                                                                                     )&lt;=0),"Join-"    &amp;OA37,""),"")
&amp;IFERROR(IF(AND((OA$33-OA38-INDEX(Sheep!$V$358:$V$365,OA37,1))&gt;(OA$33-OB$33),(OA$33-OA38-INDEX(Sheep!$V$358:$V$365,OA37,1))&lt;=0),"Scan-"  &amp;OA37,""),"")
&amp;IFERROR(IF(AND((OA$33-OA38-150                                                                            )&gt;(OA$33-OB$33),(OA$33-OA38-150                                                                             )&lt;=0),"Birth-" &amp;OA37,""),"")
&amp;IFERROR(IF(AND((OA$33-OA38-150-Sheep!$R$351                                           )&gt;(OA$33-OB$33),(OA$33-OA38-150-Sheep!$R$351                                            )&lt;=0),"Wean-"&amp;OA37,""),"")
&amp;IFERROR(IF(AND((OA$33-OA38-150-Sheep!$R$352                                           )&gt;(OA$33-OB$33),(OA$33-OA38-150-Sheep!$R$352                                            )&lt;=0),"Alt1-"   &amp;OA37,""),"")
&amp;IFERROR(IF(AND((OA$33-OA38-150-Sheep!$R$353                                           )&gt;(OA$33-OB$33),(OA$33-OA38-150-Sheep!$R$353                                            )&lt;=0),"Alt2-"   &amp;OA37,""),"")</f>
        <v/>
      </c>
      <c r="OB39" s="274" t="str">
        <f xml:space="preserve">                    IF(AND((OB$33                                  -Sheep!$N$249                               )&gt;(OB$33-OC$33),(OB$33                                  -Sheep!$N$249                                )&lt;=0),"Born","")
&amp;                   IF(AND((OB$33-Sheep!$R$351-Sheep!$N$249                                )&gt;(OB$33-OC$33),(OB$33-Sheep!$R$351-Sheep!$N$249                                )&lt;=0),"WeanStd","")
&amp;                   IF(AND((OB$33-Sheep!$R$352-Sheep!$N$249                                )&gt;(OB$33-OC$33),(OB$33-Sheep!$R$352-Sheep!$N$249                                )&lt;=0),"WeanAlt1","")
&amp;                   IF(AND((OB$33-Sheep!$R$353-Sheep!$N$249                                )&gt;(OB$33-OC$33),(OB$33-Sheep!$R$353-Sheep!$N$249                                )&lt;=0),"WeanAlt2","")
&amp;IFERROR(IF(AND((OB$33-OB38                                                                                     )&gt;(OB$33-OC$33),(OB$33-OB38                                                                                     )&lt;=0),"Join-"    &amp;OB37,""),"")
&amp;IFERROR(IF(AND((OB$33-OB38-INDEX(Sheep!$V$358:$V$365,OB37,1))&gt;(OB$33-OC$33),(OB$33-OB38-INDEX(Sheep!$V$358:$V$365,OB37,1))&lt;=0),"Scan-"  &amp;OB37,""),"")
&amp;IFERROR(IF(AND((OB$33-OB38-150                                                                            )&gt;(OB$33-OC$33),(OB$33-OB38-150                                                                             )&lt;=0),"Birth-" &amp;OB37,""),"")
&amp;IFERROR(IF(AND((OB$33-OB38-150-Sheep!$R$351                                           )&gt;(OB$33-OC$33),(OB$33-OB38-150-Sheep!$R$351                                            )&lt;=0),"Wean-"&amp;OB37,""),"")
&amp;IFERROR(IF(AND((OB$33-OB38-150-Sheep!$R$352                                           )&gt;(OB$33-OC$33),(OB$33-OB38-150-Sheep!$R$352                                            )&lt;=0),"Alt1-"   &amp;OB37,""),"")
&amp;IFERROR(IF(AND((OB$33-OB38-150-Sheep!$R$353                                           )&gt;(OB$33-OC$33),(OB$33-OB38-150-Sheep!$R$353                                            )&lt;=0),"Alt2-"   &amp;OB37,""),"")</f>
        <v/>
      </c>
      <c r="OC39" s="274" t="str">
        <f xml:space="preserve">                    IF(AND((OC$33                                  -Sheep!$N$249                               )&gt;(OC$33-OD$33),(OC$33                                  -Sheep!$N$249                                )&lt;=0),"Born","")
&amp;                   IF(AND((OC$33-Sheep!$R$351-Sheep!$N$249                                )&gt;(OC$33-OD$33),(OC$33-Sheep!$R$351-Sheep!$N$249                                )&lt;=0),"WeanStd","")
&amp;                   IF(AND((OC$33-Sheep!$R$352-Sheep!$N$249                                )&gt;(OC$33-OD$33),(OC$33-Sheep!$R$352-Sheep!$N$249                                )&lt;=0),"WeanAlt1","")
&amp;                   IF(AND((OC$33-Sheep!$R$353-Sheep!$N$249                                )&gt;(OC$33-OD$33),(OC$33-Sheep!$R$353-Sheep!$N$249                                )&lt;=0),"WeanAlt2","")
&amp;IFERROR(IF(AND((OC$33-OC38                                                                                     )&gt;(OC$33-OD$33),(OC$33-OC38                                                                                     )&lt;=0),"Join-"    &amp;OC37,""),"")
&amp;IFERROR(IF(AND((OC$33-OC38-INDEX(Sheep!$V$358:$V$365,OC37,1))&gt;(OC$33-OD$33),(OC$33-OC38-INDEX(Sheep!$V$358:$V$365,OC37,1))&lt;=0),"Scan-"  &amp;OC37,""),"")
&amp;IFERROR(IF(AND((OC$33-OC38-150                                                                            )&gt;(OC$33-OD$33),(OC$33-OC38-150                                                                             )&lt;=0),"Birth-" &amp;OC37,""),"")
&amp;IFERROR(IF(AND((OC$33-OC38-150-Sheep!$R$351                                           )&gt;(OC$33-OD$33),(OC$33-OC38-150-Sheep!$R$351                                            )&lt;=0),"Wean-"&amp;OC37,""),"")
&amp;IFERROR(IF(AND((OC$33-OC38-150-Sheep!$R$352                                           )&gt;(OC$33-OD$33),(OC$33-OC38-150-Sheep!$R$352                                            )&lt;=0),"Alt1-"   &amp;OC37,""),"")
&amp;IFERROR(IF(AND((OC$33-OC38-150-Sheep!$R$353                                           )&gt;(OC$33-OD$33),(OC$33-OC38-150-Sheep!$R$353                                            )&lt;=0),"Alt2-"   &amp;OC37,""),"")</f>
        <v/>
      </c>
      <c r="OD39" s="274" t="str">
        <f xml:space="preserve">                    IF(AND((OD$33                                  -Sheep!$N$249                               )&gt;(OD$33-OE$33),(OD$33                                  -Sheep!$N$249                                )&lt;=0),"Born","")
&amp;                   IF(AND((OD$33-Sheep!$R$351-Sheep!$N$249                                )&gt;(OD$33-OE$33),(OD$33-Sheep!$R$351-Sheep!$N$249                                )&lt;=0),"WeanStd","")
&amp;                   IF(AND((OD$33-Sheep!$R$352-Sheep!$N$249                                )&gt;(OD$33-OE$33),(OD$33-Sheep!$R$352-Sheep!$N$249                                )&lt;=0),"WeanAlt1","")
&amp;                   IF(AND((OD$33-Sheep!$R$353-Sheep!$N$249                                )&gt;(OD$33-OE$33),(OD$33-Sheep!$R$353-Sheep!$N$249                                )&lt;=0),"WeanAlt2","")
&amp;IFERROR(IF(AND((OD$33-OD38                                                                                     )&gt;(OD$33-OE$33),(OD$33-OD38                                                                                     )&lt;=0),"Join-"    &amp;OD37,""),"")
&amp;IFERROR(IF(AND((OD$33-OD38-INDEX(Sheep!$V$358:$V$365,OD37,1))&gt;(OD$33-OE$33),(OD$33-OD38-INDEX(Sheep!$V$358:$V$365,OD37,1))&lt;=0),"Scan-"  &amp;OD37,""),"")
&amp;IFERROR(IF(AND((OD$33-OD38-150                                                                            )&gt;(OD$33-OE$33),(OD$33-OD38-150                                                                             )&lt;=0),"Birth-" &amp;OD37,""),"")
&amp;IFERROR(IF(AND((OD$33-OD38-150-Sheep!$R$351                                           )&gt;(OD$33-OE$33),(OD$33-OD38-150-Sheep!$R$351                                            )&lt;=0),"Wean-"&amp;OD37,""),"")
&amp;IFERROR(IF(AND((OD$33-OD38-150-Sheep!$R$352                                           )&gt;(OD$33-OE$33),(OD$33-OD38-150-Sheep!$R$352                                            )&lt;=0),"Alt1-"   &amp;OD37,""),"")
&amp;IFERROR(IF(AND((OD$33-OD38-150-Sheep!$R$353                                           )&gt;(OD$33-OE$33),(OD$33-OD38-150-Sheep!$R$353                                            )&lt;=0),"Alt2-"   &amp;OD37,""),"")</f>
        <v/>
      </c>
      <c r="OE39" s="274" t="str">
        <f xml:space="preserve">                    IF(AND((OE$33                                  -Sheep!$N$249                               )&gt;(OE$33-OF$33),(OE$33                                  -Sheep!$N$249                                )&lt;=0),"Born","")
&amp;                   IF(AND((OE$33-Sheep!$R$351-Sheep!$N$249                                )&gt;(OE$33-OF$33),(OE$33-Sheep!$R$351-Sheep!$N$249                                )&lt;=0),"WeanStd","")
&amp;                   IF(AND((OE$33-Sheep!$R$352-Sheep!$N$249                                )&gt;(OE$33-OF$33),(OE$33-Sheep!$R$352-Sheep!$N$249                                )&lt;=0),"WeanAlt1","")
&amp;                   IF(AND((OE$33-Sheep!$R$353-Sheep!$N$249                                )&gt;(OE$33-OF$33),(OE$33-Sheep!$R$353-Sheep!$N$249                                )&lt;=0),"WeanAlt2","")
&amp;IFERROR(IF(AND((OE$33-OE38                                                                                     )&gt;(OE$33-OF$33),(OE$33-OE38                                                                                     )&lt;=0),"Join-"    &amp;OE37,""),"")
&amp;IFERROR(IF(AND((OE$33-OE38-INDEX(Sheep!$V$358:$V$365,OE37,1))&gt;(OE$33-OF$33),(OE$33-OE38-INDEX(Sheep!$V$358:$V$365,OE37,1))&lt;=0),"Scan-"  &amp;OE37,""),"")
&amp;IFERROR(IF(AND((OE$33-OE38-150                                                                            )&gt;(OE$33-OF$33),(OE$33-OE38-150                                                                             )&lt;=0),"Birth-" &amp;OE37,""),"")
&amp;IFERROR(IF(AND((OE$33-OE38-150-Sheep!$R$351                                           )&gt;(OE$33-OF$33),(OE$33-OE38-150-Sheep!$R$351                                            )&lt;=0),"Wean-"&amp;OE37,""),"")
&amp;IFERROR(IF(AND((OE$33-OE38-150-Sheep!$R$352                                           )&gt;(OE$33-OF$33),(OE$33-OE38-150-Sheep!$R$352                                            )&lt;=0),"Alt1-"   &amp;OE37,""),"")
&amp;IFERROR(IF(AND((OE$33-OE38-150-Sheep!$R$353                                           )&gt;(OE$33-OF$33),(OE$33-OE38-150-Sheep!$R$353                                            )&lt;=0),"Alt2-"   &amp;OE37,""),"")</f>
        <v/>
      </c>
      <c r="OF39" s="274" t="str">
        <f xml:space="preserve">                    IF(AND((OF$33                                  -Sheep!$N$249                               )&gt;(OF$33-OG$33),(OF$33                                  -Sheep!$N$249                                )&lt;=0),"Born","")
&amp;                   IF(AND((OF$33-Sheep!$R$351-Sheep!$N$249                                )&gt;(OF$33-OG$33),(OF$33-Sheep!$R$351-Sheep!$N$249                                )&lt;=0),"WeanStd","")
&amp;                   IF(AND((OF$33-Sheep!$R$352-Sheep!$N$249                                )&gt;(OF$33-OG$33),(OF$33-Sheep!$R$352-Sheep!$N$249                                )&lt;=0),"WeanAlt1","")
&amp;                   IF(AND((OF$33-Sheep!$R$353-Sheep!$N$249                                )&gt;(OF$33-OG$33),(OF$33-Sheep!$R$353-Sheep!$N$249                                )&lt;=0),"WeanAlt2","")
&amp;IFERROR(IF(AND((OF$33-OF38                                                                                     )&gt;(OF$33-OG$33),(OF$33-OF38                                                                                     )&lt;=0),"Join-"    &amp;OF37,""),"")
&amp;IFERROR(IF(AND((OF$33-OF38-INDEX(Sheep!$V$358:$V$365,OF37,1))&gt;(OF$33-OG$33),(OF$33-OF38-INDEX(Sheep!$V$358:$V$365,OF37,1))&lt;=0),"Scan-"  &amp;OF37,""),"")
&amp;IFERROR(IF(AND((OF$33-OF38-150                                                                            )&gt;(OF$33-OG$33),(OF$33-OF38-150                                                                             )&lt;=0),"Birth-" &amp;OF37,""),"")
&amp;IFERROR(IF(AND((OF$33-OF38-150-Sheep!$R$351                                           )&gt;(OF$33-OG$33),(OF$33-OF38-150-Sheep!$R$351                                            )&lt;=0),"Wean-"&amp;OF37,""),"")
&amp;IFERROR(IF(AND((OF$33-OF38-150-Sheep!$R$352                                           )&gt;(OF$33-OG$33),(OF$33-OF38-150-Sheep!$R$352                                            )&lt;=0),"Alt1-"   &amp;OF37,""),"")
&amp;IFERROR(IF(AND((OF$33-OF38-150-Sheep!$R$353                                           )&gt;(OF$33-OG$33),(OF$33-OF38-150-Sheep!$R$353                                            )&lt;=0),"Alt2-"   &amp;OF37,""),"")</f>
        <v/>
      </c>
      <c r="OG39" s="274" t="str">
        <f xml:space="preserve">                    IF(AND((OG$33                                  -Sheep!$N$249                               )&gt;(OG$33-OH$33),(OG$33                                  -Sheep!$N$249                                )&lt;=0),"Born","")
&amp;                   IF(AND((OG$33-Sheep!$R$351-Sheep!$N$249                                )&gt;(OG$33-OH$33),(OG$33-Sheep!$R$351-Sheep!$N$249                                )&lt;=0),"WeanStd","")
&amp;                   IF(AND((OG$33-Sheep!$R$352-Sheep!$N$249                                )&gt;(OG$33-OH$33),(OG$33-Sheep!$R$352-Sheep!$N$249                                )&lt;=0),"WeanAlt1","")
&amp;                   IF(AND((OG$33-Sheep!$R$353-Sheep!$N$249                                )&gt;(OG$33-OH$33),(OG$33-Sheep!$R$353-Sheep!$N$249                                )&lt;=0),"WeanAlt2","")
&amp;IFERROR(IF(AND((OG$33-OG38                                                                                     )&gt;(OG$33-OH$33),(OG$33-OG38                                                                                     )&lt;=0),"Join-"    &amp;OG37,""),"")
&amp;IFERROR(IF(AND((OG$33-OG38-INDEX(Sheep!$V$358:$V$365,OG37,1))&gt;(OG$33-OH$33),(OG$33-OG38-INDEX(Sheep!$V$358:$V$365,OG37,1))&lt;=0),"Scan-"  &amp;OG37,""),"")
&amp;IFERROR(IF(AND((OG$33-OG38-150                                                                            )&gt;(OG$33-OH$33),(OG$33-OG38-150                                                                             )&lt;=0),"Birth-" &amp;OG37,""),"")
&amp;IFERROR(IF(AND((OG$33-OG38-150-Sheep!$R$351                                           )&gt;(OG$33-OH$33),(OG$33-OG38-150-Sheep!$R$351                                            )&lt;=0),"Wean-"&amp;OG37,""),"")
&amp;IFERROR(IF(AND((OG$33-OG38-150-Sheep!$R$352                                           )&gt;(OG$33-OH$33),(OG$33-OG38-150-Sheep!$R$352                                            )&lt;=0),"Alt1-"   &amp;OG37,""),"")
&amp;IFERROR(IF(AND((OG$33-OG38-150-Sheep!$R$353                                           )&gt;(OG$33-OH$33),(OG$33-OG38-150-Sheep!$R$353                                            )&lt;=0),"Alt2-"   &amp;OG37,""),"")</f>
        <v/>
      </c>
      <c r="OH39" s="274" t="str">
        <f xml:space="preserve">                    IF(AND((OH$33                                  -Sheep!$N$249                               )&gt;(OH$33-OI$33),(OH$33                                  -Sheep!$N$249                                )&lt;=0),"Born","")
&amp;                   IF(AND((OH$33-Sheep!$R$351-Sheep!$N$249                                )&gt;(OH$33-OI$33),(OH$33-Sheep!$R$351-Sheep!$N$249                                )&lt;=0),"WeanStd","")
&amp;                   IF(AND((OH$33-Sheep!$R$352-Sheep!$N$249                                )&gt;(OH$33-OI$33),(OH$33-Sheep!$R$352-Sheep!$N$249                                )&lt;=0),"WeanAlt1","")
&amp;                   IF(AND((OH$33-Sheep!$R$353-Sheep!$N$249                                )&gt;(OH$33-OI$33),(OH$33-Sheep!$R$353-Sheep!$N$249                                )&lt;=0),"WeanAlt2","")
&amp;IFERROR(IF(AND((OH$33-OH38                                                                                     )&gt;(OH$33-OI$33),(OH$33-OH38                                                                                     )&lt;=0),"Join-"    &amp;OH37,""),"")
&amp;IFERROR(IF(AND((OH$33-OH38-INDEX(Sheep!$V$358:$V$365,OH37,1))&gt;(OH$33-OI$33),(OH$33-OH38-INDEX(Sheep!$V$358:$V$365,OH37,1))&lt;=0),"Scan-"  &amp;OH37,""),"")
&amp;IFERROR(IF(AND((OH$33-OH38-150                                                                            )&gt;(OH$33-OI$33),(OH$33-OH38-150                                                                             )&lt;=0),"Birth-" &amp;OH37,""),"")
&amp;IFERROR(IF(AND((OH$33-OH38-150-Sheep!$R$351                                           )&gt;(OH$33-OI$33),(OH$33-OH38-150-Sheep!$R$351                                            )&lt;=0),"Wean-"&amp;OH37,""),"")
&amp;IFERROR(IF(AND((OH$33-OH38-150-Sheep!$R$352                                           )&gt;(OH$33-OI$33),(OH$33-OH38-150-Sheep!$R$352                                            )&lt;=0),"Alt1-"   &amp;OH37,""),"")
&amp;IFERROR(IF(AND((OH$33-OH38-150-Sheep!$R$353                                           )&gt;(OH$33-OI$33),(OH$33-OH38-150-Sheep!$R$353                                            )&lt;=0),"Alt2-"   &amp;OH37,""),"")</f>
        <v/>
      </c>
      <c r="OI39" s="274" t="str">
        <f xml:space="preserve">                    IF(AND((OI$33                                  -Sheep!$N$249                               )&gt;(OI$33-OJ$33),(OI$33                                  -Sheep!$N$249                                )&lt;=0),"Born","")
&amp;                   IF(AND((OI$33-Sheep!$R$351-Sheep!$N$249                                )&gt;(OI$33-OJ$33),(OI$33-Sheep!$R$351-Sheep!$N$249                                )&lt;=0),"WeanStd","")
&amp;                   IF(AND((OI$33-Sheep!$R$352-Sheep!$N$249                                )&gt;(OI$33-OJ$33),(OI$33-Sheep!$R$352-Sheep!$N$249                                )&lt;=0),"WeanAlt1","")
&amp;                   IF(AND((OI$33-Sheep!$R$353-Sheep!$N$249                                )&gt;(OI$33-OJ$33),(OI$33-Sheep!$R$353-Sheep!$N$249                                )&lt;=0),"WeanAlt2","")
&amp;IFERROR(IF(AND((OI$33-OI38                                                                                     )&gt;(OI$33-OJ$33),(OI$33-OI38                                                                                     )&lt;=0),"Join-"    &amp;OI37,""),"")
&amp;IFERROR(IF(AND((OI$33-OI38-INDEX(Sheep!$V$358:$V$365,OI37,1))&gt;(OI$33-OJ$33),(OI$33-OI38-INDEX(Sheep!$V$358:$V$365,OI37,1))&lt;=0),"Scan-"  &amp;OI37,""),"")
&amp;IFERROR(IF(AND((OI$33-OI38-150                                                                            )&gt;(OI$33-OJ$33),(OI$33-OI38-150                                                                             )&lt;=0),"Birth-" &amp;OI37,""),"")
&amp;IFERROR(IF(AND((OI$33-OI38-150-Sheep!$R$351                                           )&gt;(OI$33-OJ$33),(OI$33-OI38-150-Sheep!$R$351                                            )&lt;=0),"Wean-"&amp;OI37,""),"")
&amp;IFERROR(IF(AND((OI$33-OI38-150-Sheep!$R$352                                           )&gt;(OI$33-OJ$33),(OI$33-OI38-150-Sheep!$R$352                                            )&lt;=0),"Alt1-"   &amp;OI37,""),"")
&amp;IFERROR(IF(AND((OI$33-OI38-150-Sheep!$R$353                                           )&gt;(OI$33-OJ$33),(OI$33-OI38-150-Sheep!$R$353                                            )&lt;=0),"Alt2-"   &amp;OI37,""),"")</f>
        <v/>
      </c>
      <c r="OJ39" s="274" t="str">
        <f xml:space="preserve">                    IF(AND((OJ$33                                  -Sheep!$N$249                               )&gt;(OJ$33-OK$33),(OJ$33                                  -Sheep!$N$249                                )&lt;=0),"Born","")
&amp;                   IF(AND((OJ$33-Sheep!$R$351-Sheep!$N$249                                )&gt;(OJ$33-OK$33),(OJ$33-Sheep!$R$351-Sheep!$N$249                                )&lt;=0),"WeanStd","")
&amp;                   IF(AND((OJ$33-Sheep!$R$352-Sheep!$N$249                                )&gt;(OJ$33-OK$33),(OJ$33-Sheep!$R$352-Sheep!$N$249                                )&lt;=0),"WeanAlt1","")
&amp;                   IF(AND((OJ$33-Sheep!$R$353-Sheep!$N$249                                )&gt;(OJ$33-OK$33),(OJ$33-Sheep!$R$353-Sheep!$N$249                                )&lt;=0),"WeanAlt2","")
&amp;IFERROR(IF(AND((OJ$33-OJ38                                                                                     )&gt;(OJ$33-OK$33),(OJ$33-OJ38                                                                                     )&lt;=0),"Join-"    &amp;OJ37,""),"")
&amp;IFERROR(IF(AND((OJ$33-OJ38-INDEX(Sheep!$V$358:$V$365,OJ37,1))&gt;(OJ$33-OK$33),(OJ$33-OJ38-INDEX(Sheep!$V$358:$V$365,OJ37,1))&lt;=0),"Scan-"  &amp;OJ37,""),"")
&amp;IFERROR(IF(AND((OJ$33-OJ38-150                                                                            )&gt;(OJ$33-OK$33),(OJ$33-OJ38-150                                                                             )&lt;=0),"Birth-" &amp;OJ37,""),"")
&amp;IFERROR(IF(AND((OJ$33-OJ38-150-Sheep!$R$351                                           )&gt;(OJ$33-OK$33),(OJ$33-OJ38-150-Sheep!$R$351                                            )&lt;=0),"Wean-"&amp;OJ37,""),"")
&amp;IFERROR(IF(AND((OJ$33-OJ38-150-Sheep!$R$352                                           )&gt;(OJ$33-OK$33),(OJ$33-OJ38-150-Sheep!$R$352                                            )&lt;=0),"Alt1-"   &amp;OJ37,""),"")
&amp;IFERROR(IF(AND((OJ$33-OJ38-150-Sheep!$R$353                                           )&gt;(OJ$33-OK$33),(OJ$33-OJ38-150-Sheep!$R$353                                            )&lt;=0),"Alt2-"   &amp;OJ37,""),"")</f>
        <v>Birth-7</v>
      </c>
      <c r="OK39" s="274" t="str">
        <f xml:space="preserve">                    IF(AND((OK$33                                  -Sheep!$N$249                               )&gt;(OK$33-OL$33),(OK$33                                  -Sheep!$N$249                                )&lt;=0),"Born","")
&amp;                   IF(AND((OK$33-Sheep!$R$351-Sheep!$N$249                                )&gt;(OK$33-OL$33),(OK$33-Sheep!$R$351-Sheep!$N$249                                )&lt;=0),"WeanStd","")
&amp;                   IF(AND((OK$33-Sheep!$R$352-Sheep!$N$249                                )&gt;(OK$33-OL$33),(OK$33-Sheep!$R$352-Sheep!$N$249                                )&lt;=0),"WeanAlt1","")
&amp;                   IF(AND((OK$33-Sheep!$R$353-Sheep!$N$249                                )&gt;(OK$33-OL$33),(OK$33-Sheep!$R$353-Sheep!$N$249                                )&lt;=0),"WeanAlt2","")
&amp;IFERROR(IF(AND((OK$33-OK38                                                                                     )&gt;(OK$33-OL$33),(OK$33-OK38                                                                                     )&lt;=0),"Join-"    &amp;OK37,""),"")
&amp;IFERROR(IF(AND((OK$33-OK38-INDEX(Sheep!$V$358:$V$365,OK37,1))&gt;(OK$33-OL$33),(OK$33-OK38-INDEX(Sheep!$V$358:$V$365,OK37,1))&lt;=0),"Scan-"  &amp;OK37,""),"")
&amp;IFERROR(IF(AND((OK$33-OK38-150                                                                            )&gt;(OK$33-OL$33),(OK$33-OK38-150                                                                             )&lt;=0),"Birth-" &amp;OK37,""),"")
&amp;IFERROR(IF(AND((OK$33-OK38-150-Sheep!$R$351                                           )&gt;(OK$33-OL$33),(OK$33-OK38-150-Sheep!$R$351                                            )&lt;=0),"Wean-"&amp;OK37,""),"")
&amp;IFERROR(IF(AND((OK$33-OK38-150-Sheep!$R$352                                           )&gt;(OK$33-OL$33),(OK$33-OK38-150-Sheep!$R$352                                            )&lt;=0),"Alt1-"   &amp;OK37,""),"")
&amp;IFERROR(IF(AND((OK$33-OK38-150-Sheep!$R$353                                           )&gt;(OK$33-OL$33),(OK$33-OK38-150-Sheep!$R$353                                            )&lt;=0),"Alt2-"   &amp;OK37,""),"")</f>
        <v/>
      </c>
      <c r="OL39" s="274" t="str">
        <f xml:space="preserve">                    IF(AND((OL$33                                  -Sheep!$N$249                               )&gt;(OL$33-OM$33),(OL$33                                  -Sheep!$N$249                                )&lt;=0),"Born","")
&amp;                   IF(AND((OL$33-Sheep!$R$351-Sheep!$N$249                                )&gt;(OL$33-OM$33),(OL$33-Sheep!$R$351-Sheep!$N$249                                )&lt;=0),"WeanStd","")
&amp;                   IF(AND((OL$33-Sheep!$R$352-Sheep!$N$249                                )&gt;(OL$33-OM$33),(OL$33-Sheep!$R$352-Sheep!$N$249                                )&lt;=0),"WeanAlt1","")
&amp;                   IF(AND((OL$33-Sheep!$R$353-Sheep!$N$249                                )&gt;(OL$33-OM$33),(OL$33-Sheep!$R$353-Sheep!$N$249                                )&lt;=0),"WeanAlt2","")
&amp;IFERROR(IF(AND((OL$33-OL38                                                                                     )&gt;(OL$33-OM$33),(OL$33-OL38                                                                                     )&lt;=0),"Join-"    &amp;OL37,""),"")
&amp;IFERROR(IF(AND((OL$33-OL38-INDEX(Sheep!$V$358:$V$365,OL37,1))&gt;(OL$33-OM$33),(OL$33-OL38-INDEX(Sheep!$V$358:$V$365,OL37,1))&lt;=0),"Scan-"  &amp;OL37,""),"")
&amp;IFERROR(IF(AND((OL$33-OL38-150                                                                            )&gt;(OL$33-OM$33),(OL$33-OL38-150                                                                             )&lt;=0),"Birth-" &amp;OL37,""),"")
&amp;IFERROR(IF(AND((OL$33-OL38-150-Sheep!$R$351                                           )&gt;(OL$33-OM$33),(OL$33-OL38-150-Sheep!$R$351                                            )&lt;=0),"Wean-"&amp;OL37,""),"")
&amp;IFERROR(IF(AND((OL$33-OL38-150-Sheep!$R$352                                           )&gt;(OL$33-OM$33),(OL$33-OL38-150-Sheep!$R$352                                            )&lt;=0),"Alt1-"   &amp;OL37,""),"")
&amp;IFERROR(IF(AND((OL$33-OL38-150-Sheep!$R$353                                           )&gt;(OL$33-OM$33),(OL$33-OL38-150-Sheep!$R$353                                            )&lt;=0),"Alt2-"   &amp;OL37,""),"")</f>
        <v/>
      </c>
      <c r="OM39" s="274" t="str">
        <f xml:space="preserve">                    IF(AND((OM$33                                  -Sheep!$N$249                               )&gt;(OM$33-ON$33),(OM$33                                  -Sheep!$N$249                                )&lt;=0),"Born","")
&amp;                   IF(AND((OM$33-Sheep!$R$351-Sheep!$N$249                                )&gt;(OM$33-ON$33),(OM$33-Sheep!$R$351-Sheep!$N$249                                )&lt;=0),"WeanStd","")
&amp;                   IF(AND((OM$33-Sheep!$R$352-Sheep!$N$249                                )&gt;(OM$33-ON$33),(OM$33-Sheep!$R$352-Sheep!$N$249                                )&lt;=0),"WeanAlt1","")
&amp;                   IF(AND((OM$33-Sheep!$R$353-Sheep!$N$249                                )&gt;(OM$33-ON$33),(OM$33-Sheep!$R$353-Sheep!$N$249                                )&lt;=0),"WeanAlt2","")
&amp;IFERROR(IF(AND((OM$33-OM38                                                                                     )&gt;(OM$33-ON$33),(OM$33-OM38                                                                                     )&lt;=0),"Join-"    &amp;OM37,""),"")
&amp;IFERROR(IF(AND((OM$33-OM38-INDEX(Sheep!$V$358:$V$365,OM37,1))&gt;(OM$33-ON$33),(OM$33-OM38-INDEX(Sheep!$V$358:$V$365,OM37,1))&lt;=0),"Scan-"  &amp;OM37,""),"")
&amp;IFERROR(IF(AND((OM$33-OM38-150                                                                            )&gt;(OM$33-ON$33),(OM$33-OM38-150                                                                             )&lt;=0),"Birth-" &amp;OM37,""),"")
&amp;IFERROR(IF(AND((OM$33-OM38-150-Sheep!$R$351                                           )&gt;(OM$33-ON$33),(OM$33-OM38-150-Sheep!$R$351                                            )&lt;=0),"Wean-"&amp;OM37,""),"")
&amp;IFERROR(IF(AND((OM$33-OM38-150-Sheep!$R$352                                           )&gt;(OM$33-ON$33),(OM$33-OM38-150-Sheep!$R$352                                            )&lt;=0),"Alt1-"   &amp;OM37,""),"")
&amp;IFERROR(IF(AND((OM$33-OM38-150-Sheep!$R$353                                           )&gt;(OM$33-ON$33),(OM$33-OM38-150-Sheep!$R$353                                            )&lt;=0),"Alt2-"   &amp;OM37,""),"")</f>
        <v/>
      </c>
      <c r="ON39" s="274" t="str">
        <f xml:space="preserve">                    IF(AND((ON$33                                  -Sheep!$N$249                               )&gt;(ON$33-OO$33),(ON$33                                  -Sheep!$N$249                                )&lt;=0),"Born","")
&amp;                   IF(AND((ON$33-Sheep!$R$351-Sheep!$N$249                                )&gt;(ON$33-OO$33),(ON$33-Sheep!$R$351-Sheep!$N$249                                )&lt;=0),"WeanStd","")
&amp;                   IF(AND((ON$33-Sheep!$R$352-Sheep!$N$249                                )&gt;(ON$33-OO$33),(ON$33-Sheep!$R$352-Sheep!$N$249                                )&lt;=0),"WeanAlt1","")
&amp;                   IF(AND((ON$33-Sheep!$R$353-Sheep!$N$249                                )&gt;(ON$33-OO$33),(ON$33-Sheep!$R$353-Sheep!$N$249                                )&lt;=0),"WeanAlt2","")
&amp;IFERROR(IF(AND((ON$33-ON38                                                                                     )&gt;(ON$33-OO$33),(ON$33-ON38                                                                                     )&lt;=0),"Join-"    &amp;ON37,""),"")
&amp;IFERROR(IF(AND((ON$33-ON38-INDEX(Sheep!$V$358:$V$365,ON37,1))&gt;(ON$33-OO$33),(ON$33-ON38-INDEX(Sheep!$V$358:$V$365,ON37,1))&lt;=0),"Scan-"  &amp;ON37,""),"")
&amp;IFERROR(IF(AND((ON$33-ON38-150                                                                            )&gt;(ON$33-OO$33),(ON$33-ON38-150                                                                             )&lt;=0),"Birth-" &amp;ON37,""),"")
&amp;IFERROR(IF(AND((ON$33-ON38-150-Sheep!$R$351                                           )&gt;(ON$33-OO$33),(ON$33-ON38-150-Sheep!$R$351                                            )&lt;=0),"Wean-"&amp;ON37,""),"")
&amp;IFERROR(IF(AND((ON$33-ON38-150-Sheep!$R$352                                           )&gt;(ON$33-OO$33),(ON$33-ON38-150-Sheep!$R$352                                            )&lt;=0),"Alt1-"   &amp;ON37,""),"")
&amp;IFERROR(IF(AND((ON$33-ON38-150-Sheep!$R$353                                           )&gt;(ON$33-OO$33),(ON$33-ON38-150-Sheep!$R$353                                            )&lt;=0),"Alt2-"   &amp;ON37,""),"")</f>
        <v/>
      </c>
      <c r="OO39" s="274" t="str">
        <f xml:space="preserve">                    IF(AND((OO$33                                  -Sheep!$N$249                               )&gt;(OO$33-OP$33),(OO$33                                  -Sheep!$N$249                                )&lt;=0),"Born","")
&amp;                   IF(AND((OO$33-Sheep!$R$351-Sheep!$N$249                                )&gt;(OO$33-OP$33),(OO$33-Sheep!$R$351-Sheep!$N$249                                )&lt;=0),"WeanStd","")
&amp;                   IF(AND((OO$33-Sheep!$R$352-Sheep!$N$249                                )&gt;(OO$33-OP$33),(OO$33-Sheep!$R$352-Sheep!$N$249                                )&lt;=0),"WeanAlt1","")
&amp;                   IF(AND((OO$33-Sheep!$R$353-Sheep!$N$249                                )&gt;(OO$33-OP$33),(OO$33-Sheep!$R$353-Sheep!$N$249                                )&lt;=0),"WeanAlt2","")
&amp;IFERROR(IF(AND((OO$33-OO38                                                                                     )&gt;(OO$33-OP$33),(OO$33-OO38                                                                                     )&lt;=0),"Join-"    &amp;OO37,""),"")
&amp;IFERROR(IF(AND((OO$33-OO38-INDEX(Sheep!$V$358:$V$365,OO37,1))&gt;(OO$33-OP$33),(OO$33-OO38-INDEX(Sheep!$V$358:$V$365,OO37,1))&lt;=0),"Scan-"  &amp;OO37,""),"")
&amp;IFERROR(IF(AND((OO$33-OO38-150                                                                            )&gt;(OO$33-OP$33),(OO$33-OO38-150                                                                             )&lt;=0),"Birth-" &amp;OO37,""),"")
&amp;IFERROR(IF(AND((OO$33-OO38-150-Sheep!$R$351                                           )&gt;(OO$33-OP$33),(OO$33-OO38-150-Sheep!$R$351                                            )&lt;=0),"Wean-"&amp;OO37,""),"")
&amp;IFERROR(IF(AND((OO$33-OO38-150-Sheep!$R$352                                           )&gt;(OO$33-OP$33),(OO$33-OO38-150-Sheep!$R$352                                            )&lt;=0),"Alt1-"   &amp;OO37,""),"")
&amp;IFERROR(IF(AND((OO$33-OO38-150-Sheep!$R$353                                           )&gt;(OO$33-OP$33),(OO$33-OO38-150-Sheep!$R$353                                            )&lt;=0),"Alt2-"   &amp;OO37,""),"")</f>
        <v/>
      </c>
      <c r="OP39" s="274" t="str">
        <f xml:space="preserve">                    IF(AND((OP$33                                  -Sheep!$N$249                               )&gt;(OP$33-OQ$33),(OP$33                                  -Sheep!$N$249                                )&lt;=0),"Born","")
&amp;                   IF(AND((OP$33-Sheep!$R$351-Sheep!$N$249                                )&gt;(OP$33-OQ$33),(OP$33-Sheep!$R$351-Sheep!$N$249                                )&lt;=0),"WeanStd","")
&amp;                   IF(AND((OP$33-Sheep!$R$352-Sheep!$N$249                                )&gt;(OP$33-OQ$33),(OP$33-Sheep!$R$352-Sheep!$N$249                                )&lt;=0),"WeanAlt1","")
&amp;                   IF(AND((OP$33-Sheep!$R$353-Sheep!$N$249                                )&gt;(OP$33-OQ$33),(OP$33-Sheep!$R$353-Sheep!$N$249                                )&lt;=0),"WeanAlt2","")
&amp;IFERROR(IF(AND((OP$33-OP38                                                                                     )&gt;(OP$33-OQ$33),(OP$33-OP38                                                                                     )&lt;=0),"Join-"    &amp;OP37,""),"")
&amp;IFERROR(IF(AND((OP$33-OP38-INDEX(Sheep!$V$358:$V$365,OP37,1))&gt;(OP$33-OQ$33),(OP$33-OP38-INDEX(Sheep!$V$358:$V$365,OP37,1))&lt;=0),"Scan-"  &amp;OP37,""),"")
&amp;IFERROR(IF(AND((OP$33-OP38-150                                                                            )&gt;(OP$33-OQ$33),(OP$33-OP38-150                                                                             )&lt;=0),"Birth-" &amp;OP37,""),"")
&amp;IFERROR(IF(AND((OP$33-OP38-150-Sheep!$R$351                                           )&gt;(OP$33-OQ$33),(OP$33-OP38-150-Sheep!$R$351                                            )&lt;=0),"Wean-"&amp;OP37,""),"")
&amp;IFERROR(IF(AND((OP$33-OP38-150-Sheep!$R$352                                           )&gt;(OP$33-OQ$33),(OP$33-OP38-150-Sheep!$R$352                                            )&lt;=0),"Alt1-"   &amp;OP37,""),"")
&amp;IFERROR(IF(AND((OP$33-OP38-150-Sheep!$R$353                                           )&gt;(OP$33-OQ$33),(OP$33-OP38-150-Sheep!$R$353                                            )&lt;=0),"Alt2-"   &amp;OP37,""),"")</f>
        <v/>
      </c>
      <c r="OQ39" s="274" t="str">
        <f xml:space="preserve">                    IF(AND((OQ$33                                  -Sheep!$N$249                               )&gt;(OQ$33-OR$33),(OQ$33                                  -Sheep!$N$249                                )&lt;=0),"Born","")
&amp;                   IF(AND((OQ$33-Sheep!$R$351-Sheep!$N$249                                )&gt;(OQ$33-OR$33),(OQ$33-Sheep!$R$351-Sheep!$N$249                                )&lt;=0),"WeanStd","")
&amp;                   IF(AND((OQ$33-Sheep!$R$352-Sheep!$N$249                                )&gt;(OQ$33-OR$33),(OQ$33-Sheep!$R$352-Sheep!$N$249                                )&lt;=0),"WeanAlt1","")
&amp;                   IF(AND((OQ$33-Sheep!$R$353-Sheep!$N$249                                )&gt;(OQ$33-OR$33),(OQ$33-Sheep!$R$353-Sheep!$N$249                                )&lt;=0),"WeanAlt2","")
&amp;IFERROR(IF(AND((OQ$33-OQ38                                                                                     )&gt;(OQ$33-OR$33),(OQ$33-OQ38                                                                                     )&lt;=0),"Join-"    &amp;OQ37,""),"")
&amp;IFERROR(IF(AND((OQ$33-OQ38-INDEX(Sheep!$V$358:$V$365,OQ37,1))&gt;(OQ$33-OR$33),(OQ$33-OQ38-INDEX(Sheep!$V$358:$V$365,OQ37,1))&lt;=0),"Scan-"  &amp;OQ37,""),"")
&amp;IFERROR(IF(AND((OQ$33-OQ38-150                                                                            )&gt;(OQ$33-OR$33),(OQ$33-OQ38-150                                                                             )&lt;=0),"Birth-" &amp;OQ37,""),"")
&amp;IFERROR(IF(AND((OQ$33-OQ38-150-Sheep!$R$351                                           )&gt;(OQ$33-OR$33),(OQ$33-OQ38-150-Sheep!$R$351                                            )&lt;=0),"Wean-"&amp;OQ37,""),"")
&amp;IFERROR(IF(AND((OQ$33-OQ38-150-Sheep!$R$352                                           )&gt;(OQ$33-OR$33),(OQ$33-OQ38-150-Sheep!$R$352                                            )&lt;=0),"Alt1-"   &amp;OQ37,""),"")
&amp;IFERROR(IF(AND((OQ$33-OQ38-150-Sheep!$R$353                                           )&gt;(OQ$33-OR$33),(OQ$33-OQ38-150-Sheep!$R$353                                            )&lt;=0),"Alt2-"   &amp;OQ37,""),"")</f>
        <v/>
      </c>
      <c r="OR39" s="274" t="str">
        <f xml:space="preserve">                    IF(AND((OR$33                                  -Sheep!$N$249                               )&gt;(OR$33-OS$33),(OR$33                                  -Sheep!$N$249                                )&lt;=0),"Born","")
&amp;                   IF(AND((OR$33-Sheep!$R$351-Sheep!$N$249                                )&gt;(OR$33-OS$33),(OR$33-Sheep!$R$351-Sheep!$N$249                                )&lt;=0),"WeanStd","")
&amp;                   IF(AND((OR$33-Sheep!$R$352-Sheep!$N$249                                )&gt;(OR$33-OS$33),(OR$33-Sheep!$R$352-Sheep!$N$249                                )&lt;=0),"WeanAlt1","")
&amp;                   IF(AND((OR$33-Sheep!$R$353-Sheep!$N$249                                )&gt;(OR$33-OS$33),(OR$33-Sheep!$R$353-Sheep!$N$249                                )&lt;=0),"WeanAlt2","")
&amp;IFERROR(IF(AND((OR$33-OR38                                                                                     )&gt;(OR$33-OS$33),(OR$33-OR38                                                                                     )&lt;=0),"Join-"    &amp;OR37,""),"")
&amp;IFERROR(IF(AND((OR$33-OR38-INDEX(Sheep!$V$358:$V$365,OR37,1))&gt;(OR$33-OS$33),(OR$33-OR38-INDEX(Sheep!$V$358:$V$365,OR37,1))&lt;=0),"Scan-"  &amp;OR37,""),"")
&amp;IFERROR(IF(AND((OR$33-OR38-150                                                                            )&gt;(OR$33-OS$33),(OR$33-OR38-150                                                                             )&lt;=0),"Birth-" &amp;OR37,""),"")
&amp;IFERROR(IF(AND((OR$33-OR38-150-Sheep!$R$351                                           )&gt;(OR$33-OS$33),(OR$33-OR38-150-Sheep!$R$351                                            )&lt;=0),"Wean-"&amp;OR37,""),"")
&amp;IFERROR(IF(AND((OR$33-OR38-150-Sheep!$R$352                                           )&gt;(OR$33-OS$33),(OR$33-OR38-150-Sheep!$R$352                                            )&lt;=0),"Alt1-"   &amp;OR37,""),"")
&amp;IFERROR(IF(AND((OR$33-OR38-150-Sheep!$R$353                                           )&gt;(OR$33-OS$33),(OR$33-OR38-150-Sheep!$R$353                                            )&lt;=0),"Alt2-"   &amp;OR37,""),"")</f>
        <v/>
      </c>
      <c r="OS39" s="274" t="str">
        <f xml:space="preserve">                    IF(AND((OS$33                                  -Sheep!$N$249                               )&gt;(OS$33-OT$33),(OS$33                                  -Sheep!$N$249                                )&lt;=0),"Born","")
&amp;                   IF(AND((OS$33-Sheep!$R$351-Sheep!$N$249                                )&gt;(OS$33-OT$33),(OS$33-Sheep!$R$351-Sheep!$N$249                                )&lt;=0),"WeanStd","")
&amp;                   IF(AND((OS$33-Sheep!$R$352-Sheep!$N$249                                )&gt;(OS$33-OT$33),(OS$33-Sheep!$R$352-Sheep!$N$249                                )&lt;=0),"WeanAlt1","")
&amp;                   IF(AND((OS$33-Sheep!$R$353-Sheep!$N$249                                )&gt;(OS$33-OT$33),(OS$33-Sheep!$R$353-Sheep!$N$249                                )&lt;=0),"WeanAlt2","")
&amp;IFERROR(IF(AND((OS$33-OS38                                                                                     )&gt;(OS$33-OT$33),(OS$33-OS38                                                                                     )&lt;=0),"Join-"    &amp;OS37,""),"")
&amp;IFERROR(IF(AND((OS$33-OS38-INDEX(Sheep!$V$358:$V$365,OS37,1))&gt;(OS$33-OT$33),(OS$33-OS38-INDEX(Sheep!$V$358:$V$365,OS37,1))&lt;=0),"Scan-"  &amp;OS37,""),"")
&amp;IFERROR(IF(AND((OS$33-OS38-150                                                                            )&gt;(OS$33-OT$33),(OS$33-OS38-150                                                                             )&lt;=0),"Birth-" &amp;OS37,""),"")
&amp;IFERROR(IF(AND((OS$33-OS38-150-Sheep!$R$351                                           )&gt;(OS$33-OT$33),(OS$33-OS38-150-Sheep!$R$351                                            )&lt;=0),"Wean-"&amp;OS37,""),"")
&amp;IFERROR(IF(AND((OS$33-OS38-150-Sheep!$R$352                                           )&gt;(OS$33-OT$33),(OS$33-OS38-150-Sheep!$R$352                                            )&lt;=0),"Alt1-"   &amp;OS37,""),"")
&amp;IFERROR(IF(AND((OS$33-OS38-150-Sheep!$R$353                                           )&gt;(OS$33-OT$33),(OS$33-OS38-150-Sheep!$R$353                                            )&lt;=0),"Alt2-"   &amp;OS37,""),"")</f>
        <v/>
      </c>
      <c r="OT39" s="274" t="str">
        <f xml:space="preserve">                    IF(AND((OT$33                                  -Sheep!$N$249                               )&gt;(OT$33-OU$33),(OT$33                                  -Sheep!$N$249                                )&lt;=0),"Born","")
&amp;                   IF(AND((OT$33-Sheep!$R$351-Sheep!$N$249                                )&gt;(OT$33-OU$33),(OT$33-Sheep!$R$351-Sheep!$N$249                                )&lt;=0),"WeanStd","")
&amp;                   IF(AND((OT$33-Sheep!$R$352-Sheep!$N$249                                )&gt;(OT$33-OU$33),(OT$33-Sheep!$R$352-Sheep!$N$249                                )&lt;=0),"WeanAlt1","")
&amp;                   IF(AND((OT$33-Sheep!$R$353-Sheep!$N$249                                )&gt;(OT$33-OU$33),(OT$33-Sheep!$R$353-Sheep!$N$249                                )&lt;=0),"WeanAlt2","")
&amp;IFERROR(IF(AND((OT$33-OT38                                                                                     )&gt;(OT$33-OU$33),(OT$33-OT38                                                                                     )&lt;=0),"Join-"    &amp;OT37,""),"")
&amp;IFERROR(IF(AND((OT$33-OT38-INDEX(Sheep!$V$358:$V$365,OT37,1))&gt;(OT$33-OU$33),(OT$33-OT38-INDEX(Sheep!$V$358:$V$365,OT37,1))&lt;=0),"Scan-"  &amp;OT37,""),"")
&amp;IFERROR(IF(AND((OT$33-OT38-150                                                                            )&gt;(OT$33-OU$33),(OT$33-OT38-150                                                                             )&lt;=0),"Birth-" &amp;OT37,""),"")
&amp;IFERROR(IF(AND((OT$33-OT38-150-Sheep!$R$351                                           )&gt;(OT$33-OU$33),(OT$33-OT38-150-Sheep!$R$351                                            )&lt;=0),"Wean-"&amp;OT37,""),"")
&amp;IFERROR(IF(AND((OT$33-OT38-150-Sheep!$R$352                                           )&gt;(OT$33-OU$33),(OT$33-OT38-150-Sheep!$R$352                                            )&lt;=0),"Alt1-"   &amp;OT37,""),"")
&amp;IFERROR(IF(AND((OT$33-OT38-150-Sheep!$R$353                                           )&gt;(OT$33-OU$33),(OT$33-OT38-150-Sheep!$R$353                                            )&lt;=0),"Alt2-"   &amp;OT37,""),"")</f>
        <v/>
      </c>
      <c r="OU39" s="274" t="str">
        <f xml:space="preserve">                    IF(AND((OU$33                                  -Sheep!$N$249                               )&gt;(OU$33-OV$33),(OU$33                                  -Sheep!$N$249                                )&lt;=0),"Born","")
&amp;                   IF(AND((OU$33-Sheep!$R$351-Sheep!$N$249                                )&gt;(OU$33-OV$33),(OU$33-Sheep!$R$351-Sheep!$N$249                                )&lt;=0),"WeanStd","")
&amp;                   IF(AND((OU$33-Sheep!$R$352-Sheep!$N$249                                )&gt;(OU$33-OV$33),(OU$33-Sheep!$R$352-Sheep!$N$249                                )&lt;=0),"WeanAlt1","")
&amp;                   IF(AND((OU$33-Sheep!$R$353-Sheep!$N$249                                )&gt;(OU$33-OV$33),(OU$33-Sheep!$R$353-Sheep!$N$249                                )&lt;=0),"WeanAlt2","")
&amp;IFERROR(IF(AND((OU$33-OU38                                                                                     )&gt;(OU$33-OV$33),(OU$33-OU38                                                                                     )&lt;=0),"Join-"    &amp;OU37,""),"")
&amp;IFERROR(IF(AND((OU$33-OU38-INDEX(Sheep!$V$358:$V$365,OU37,1))&gt;(OU$33-OV$33),(OU$33-OU38-INDEX(Sheep!$V$358:$V$365,OU37,1))&lt;=0),"Scan-"  &amp;OU37,""),"")
&amp;IFERROR(IF(AND((OU$33-OU38-150                                                                            )&gt;(OU$33-OV$33),(OU$33-OU38-150                                                                             )&lt;=0),"Birth-" &amp;OU37,""),"")
&amp;IFERROR(IF(AND((OU$33-OU38-150-Sheep!$R$351                                           )&gt;(OU$33-OV$33),(OU$33-OU38-150-Sheep!$R$351                                            )&lt;=0),"Wean-"&amp;OU37,""),"")
&amp;IFERROR(IF(AND((OU$33-OU38-150-Sheep!$R$352                                           )&gt;(OU$33-OV$33),(OU$33-OU38-150-Sheep!$R$352                                            )&lt;=0),"Alt1-"   &amp;OU37,""),"")
&amp;IFERROR(IF(AND((OU$33-OU38-150-Sheep!$R$353                                           )&gt;(OU$33-OV$33),(OU$33-OU38-150-Sheep!$R$353                                            )&lt;=0),"Alt2-"   &amp;OU37,""),"")</f>
        <v/>
      </c>
      <c r="OV39" s="274" t="str">
        <f xml:space="preserve">                    IF(AND((OV$33                                  -Sheep!$N$249                               )&gt;(OV$33-OW$33),(OV$33                                  -Sheep!$N$249                                )&lt;=0),"Born","")
&amp;                   IF(AND((OV$33-Sheep!$R$351-Sheep!$N$249                                )&gt;(OV$33-OW$33),(OV$33-Sheep!$R$351-Sheep!$N$249                                )&lt;=0),"WeanStd","")
&amp;                   IF(AND((OV$33-Sheep!$R$352-Sheep!$N$249                                )&gt;(OV$33-OW$33),(OV$33-Sheep!$R$352-Sheep!$N$249                                )&lt;=0),"WeanAlt1","")
&amp;                   IF(AND((OV$33-Sheep!$R$353-Sheep!$N$249                                )&gt;(OV$33-OW$33),(OV$33-Sheep!$R$353-Sheep!$N$249                                )&lt;=0),"WeanAlt2","")
&amp;IFERROR(IF(AND((OV$33-OV38                                                                                     )&gt;(OV$33-OW$33),(OV$33-OV38                                                                                     )&lt;=0),"Join-"    &amp;OV37,""),"")
&amp;IFERROR(IF(AND((OV$33-OV38-INDEX(Sheep!$V$358:$V$365,OV37,1))&gt;(OV$33-OW$33),(OV$33-OV38-INDEX(Sheep!$V$358:$V$365,OV37,1))&lt;=0),"Scan-"  &amp;OV37,""),"")
&amp;IFERROR(IF(AND((OV$33-OV38-150                                                                            )&gt;(OV$33-OW$33),(OV$33-OV38-150                                                                             )&lt;=0),"Birth-" &amp;OV37,""),"")
&amp;IFERROR(IF(AND((OV$33-OV38-150-Sheep!$R$351                                           )&gt;(OV$33-OW$33),(OV$33-OV38-150-Sheep!$R$351                                            )&lt;=0),"Wean-"&amp;OV37,""),"")
&amp;IFERROR(IF(AND((OV$33-OV38-150-Sheep!$R$352                                           )&gt;(OV$33-OW$33),(OV$33-OV38-150-Sheep!$R$352                                            )&lt;=0),"Alt1-"   &amp;OV37,""),"")
&amp;IFERROR(IF(AND((OV$33-OV38-150-Sheep!$R$353                                           )&gt;(OV$33-OW$33),(OV$33-OV38-150-Sheep!$R$353                                            )&lt;=0),"Alt2-"   &amp;OV37,""),"")</f>
        <v/>
      </c>
      <c r="OW39" s="274" t="str">
        <f xml:space="preserve">                    IF(AND((OW$33                                  -Sheep!$N$249                               )&gt;(OW$33-OX$33),(OW$33                                  -Sheep!$N$249                                )&lt;=0),"Born","")
&amp;                   IF(AND((OW$33-Sheep!$R$351-Sheep!$N$249                                )&gt;(OW$33-OX$33),(OW$33-Sheep!$R$351-Sheep!$N$249                                )&lt;=0),"WeanStd","")
&amp;                   IF(AND((OW$33-Sheep!$R$352-Sheep!$N$249                                )&gt;(OW$33-OX$33),(OW$33-Sheep!$R$352-Sheep!$N$249                                )&lt;=0),"WeanAlt1","")
&amp;                   IF(AND((OW$33-Sheep!$R$353-Sheep!$N$249                                )&gt;(OW$33-OX$33),(OW$33-Sheep!$R$353-Sheep!$N$249                                )&lt;=0),"WeanAlt2","")
&amp;IFERROR(IF(AND((OW$33-OW38                                                                                     )&gt;(OW$33-OX$33),(OW$33-OW38                                                                                     )&lt;=0),"Join-"    &amp;OW37,""),"")
&amp;IFERROR(IF(AND((OW$33-OW38-INDEX(Sheep!$V$358:$V$365,OW37,1))&gt;(OW$33-OX$33),(OW$33-OW38-INDEX(Sheep!$V$358:$V$365,OW37,1))&lt;=0),"Scan-"  &amp;OW37,""),"")
&amp;IFERROR(IF(AND((OW$33-OW38-150                                                                            )&gt;(OW$33-OX$33),(OW$33-OW38-150                                                                             )&lt;=0),"Birth-" &amp;OW37,""),"")
&amp;IFERROR(IF(AND((OW$33-OW38-150-Sheep!$R$351                                           )&gt;(OW$33-OX$33),(OW$33-OW38-150-Sheep!$R$351                                            )&lt;=0),"Wean-"&amp;OW37,""),"")
&amp;IFERROR(IF(AND((OW$33-OW38-150-Sheep!$R$352                                           )&gt;(OW$33-OX$33),(OW$33-OW38-150-Sheep!$R$352                                            )&lt;=0),"Alt1-"   &amp;OW37,""),"")
&amp;IFERROR(IF(AND((OW$33-OW38-150-Sheep!$R$353                                           )&gt;(OW$33-OX$33),(OW$33-OW38-150-Sheep!$R$353                                            )&lt;=0),"Alt2-"   &amp;OW37,""),"")</f>
        <v>Wean-7</v>
      </c>
      <c r="OX39" s="274" t="str">
        <f xml:space="preserve">                    IF(AND((OX$33                                  -Sheep!$N$249                               )&gt;(OX$33-OY$33),(OX$33                                  -Sheep!$N$249                                )&lt;=0),"Born","")
&amp;                   IF(AND((OX$33-Sheep!$R$351-Sheep!$N$249                                )&gt;(OX$33-OY$33),(OX$33-Sheep!$R$351-Sheep!$N$249                                )&lt;=0),"WeanStd","")
&amp;                   IF(AND((OX$33-Sheep!$R$352-Sheep!$N$249                                )&gt;(OX$33-OY$33),(OX$33-Sheep!$R$352-Sheep!$N$249                                )&lt;=0),"WeanAlt1","")
&amp;                   IF(AND((OX$33-Sheep!$R$353-Sheep!$N$249                                )&gt;(OX$33-OY$33),(OX$33-Sheep!$R$353-Sheep!$N$249                                )&lt;=0),"WeanAlt2","")
&amp;IFERROR(IF(AND((OX$33-OX38                                                                                     )&gt;(OX$33-OY$33),(OX$33-OX38                                                                                     )&lt;=0),"Join-"    &amp;OX37,""),"")
&amp;IFERROR(IF(AND((OX$33-OX38-INDEX(Sheep!$V$358:$V$365,OX37,1))&gt;(OX$33-OY$33),(OX$33-OX38-INDEX(Sheep!$V$358:$V$365,OX37,1))&lt;=0),"Scan-"  &amp;OX37,""),"")
&amp;IFERROR(IF(AND((OX$33-OX38-150                                                                            )&gt;(OX$33-OY$33),(OX$33-OX38-150                                                                             )&lt;=0),"Birth-" &amp;OX37,""),"")
&amp;IFERROR(IF(AND((OX$33-OX38-150-Sheep!$R$351                                           )&gt;(OX$33-OY$33),(OX$33-OX38-150-Sheep!$R$351                                            )&lt;=0),"Wean-"&amp;OX37,""),"")
&amp;IFERROR(IF(AND((OX$33-OX38-150-Sheep!$R$352                                           )&gt;(OX$33-OY$33),(OX$33-OX38-150-Sheep!$R$352                                            )&lt;=0),"Alt1-"   &amp;OX37,""),"")
&amp;IFERROR(IF(AND((OX$33-OX38-150-Sheep!$R$353                                           )&gt;(OX$33-OY$33),(OX$33-OX38-150-Sheep!$R$353                                            )&lt;=0),"Alt2-"   &amp;OX37,""),"")</f>
        <v/>
      </c>
      <c r="OY39" s="274" t="str">
        <f xml:space="preserve">                    IF(AND((OY$33                                  -Sheep!$N$249                               )&gt;(OY$33-OZ$33),(OY$33                                  -Sheep!$N$249                                )&lt;=0),"Born","")
&amp;                   IF(AND((OY$33-Sheep!$R$351-Sheep!$N$249                                )&gt;(OY$33-OZ$33),(OY$33-Sheep!$R$351-Sheep!$N$249                                )&lt;=0),"WeanStd","")
&amp;                   IF(AND((OY$33-Sheep!$R$352-Sheep!$N$249                                )&gt;(OY$33-OZ$33),(OY$33-Sheep!$R$352-Sheep!$N$249                                )&lt;=0),"WeanAlt1","")
&amp;                   IF(AND((OY$33-Sheep!$R$353-Sheep!$N$249                                )&gt;(OY$33-OZ$33),(OY$33-Sheep!$R$353-Sheep!$N$249                                )&lt;=0),"WeanAlt2","")
&amp;IFERROR(IF(AND((OY$33-OY38                                                                                     )&gt;(OY$33-OZ$33),(OY$33-OY38                                                                                     )&lt;=0),"Join-"    &amp;OY37,""),"")
&amp;IFERROR(IF(AND((OY$33-OY38-INDEX(Sheep!$V$358:$V$365,OY37,1))&gt;(OY$33-OZ$33),(OY$33-OY38-INDEX(Sheep!$V$358:$V$365,OY37,1))&lt;=0),"Scan-"  &amp;OY37,""),"")
&amp;IFERROR(IF(AND((OY$33-OY38-150                                                                            )&gt;(OY$33-OZ$33),(OY$33-OY38-150                                                                             )&lt;=0),"Birth-" &amp;OY37,""),"")
&amp;IFERROR(IF(AND((OY$33-OY38-150-Sheep!$R$351                                           )&gt;(OY$33-OZ$33),(OY$33-OY38-150-Sheep!$R$351                                            )&lt;=0),"Wean-"&amp;OY37,""),"")
&amp;IFERROR(IF(AND((OY$33-OY38-150-Sheep!$R$352                                           )&gt;(OY$33-OZ$33),(OY$33-OY38-150-Sheep!$R$352                                            )&lt;=0),"Alt1-"   &amp;OY37,""),"")
&amp;IFERROR(IF(AND((OY$33-OY38-150-Sheep!$R$353                                           )&gt;(OY$33-OZ$33),(OY$33-OY38-150-Sheep!$R$353                                            )&lt;=0),"Alt2-"   &amp;OY37,""),"")</f>
        <v/>
      </c>
      <c r="OZ39" s="274" t="str">
        <f xml:space="preserve">                    IF(AND((OZ$33                                  -Sheep!$N$249                               )&gt;(OZ$33-PA$33),(OZ$33                                  -Sheep!$N$249                                )&lt;=0),"Born","")
&amp;                   IF(AND((OZ$33-Sheep!$R$351-Sheep!$N$249                                )&gt;(OZ$33-PA$33),(OZ$33-Sheep!$R$351-Sheep!$N$249                                )&lt;=0),"WeanStd","")
&amp;                   IF(AND((OZ$33-Sheep!$R$352-Sheep!$N$249                                )&gt;(OZ$33-PA$33),(OZ$33-Sheep!$R$352-Sheep!$N$249                                )&lt;=0),"WeanAlt1","")
&amp;                   IF(AND((OZ$33-Sheep!$R$353-Sheep!$N$249                                )&gt;(OZ$33-PA$33),(OZ$33-Sheep!$R$353-Sheep!$N$249                                )&lt;=0),"WeanAlt2","")
&amp;IFERROR(IF(AND((OZ$33-OZ38                                                                                     )&gt;(OZ$33-PA$33),(OZ$33-OZ38                                                                                     )&lt;=0),"Join-"    &amp;OZ37,""),"")
&amp;IFERROR(IF(AND((OZ$33-OZ38-INDEX(Sheep!$V$358:$V$365,OZ37,1))&gt;(OZ$33-PA$33),(OZ$33-OZ38-INDEX(Sheep!$V$358:$V$365,OZ37,1))&lt;=0),"Scan-"  &amp;OZ37,""),"")
&amp;IFERROR(IF(AND((OZ$33-OZ38-150                                                                            )&gt;(OZ$33-PA$33),(OZ$33-OZ38-150                                                                             )&lt;=0),"Birth-" &amp;OZ37,""),"")
&amp;IFERROR(IF(AND((OZ$33-OZ38-150-Sheep!$R$351                                           )&gt;(OZ$33-PA$33),(OZ$33-OZ38-150-Sheep!$R$351                                            )&lt;=0),"Wean-"&amp;OZ37,""),"")
&amp;IFERROR(IF(AND((OZ$33-OZ38-150-Sheep!$R$352                                           )&gt;(OZ$33-PA$33),(OZ$33-OZ38-150-Sheep!$R$352                                            )&lt;=0),"Alt1-"   &amp;OZ37,""),"")
&amp;IFERROR(IF(AND((OZ$33-OZ38-150-Sheep!$R$353                                           )&gt;(OZ$33-PA$33),(OZ$33-OZ38-150-Sheep!$R$353                                            )&lt;=0),"Alt2-"   &amp;OZ37,""),"")</f>
        <v/>
      </c>
      <c r="PA39" s="274" t="str">
        <f xml:space="preserve">                    IF(AND((PA$33                                  -Sheep!$N$249                               )&gt;(PA$33-PB$33),(PA$33                                  -Sheep!$N$249                                )&lt;=0),"Born","")
&amp;                   IF(AND((PA$33-Sheep!$R$351-Sheep!$N$249                                )&gt;(PA$33-PB$33),(PA$33-Sheep!$R$351-Sheep!$N$249                                )&lt;=0),"WeanStd","")
&amp;                   IF(AND((PA$33-Sheep!$R$352-Sheep!$N$249                                )&gt;(PA$33-PB$33),(PA$33-Sheep!$R$352-Sheep!$N$249                                )&lt;=0),"WeanAlt1","")
&amp;                   IF(AND((PA$33-Sheep!$R$353-Sheep!$N$249                                )&gt;(PA$33-PB$33),(PA$33-Sheep!$R$353-Sheep!$N$249                                )&lt;=0),"WeanAlt2","")
&amp;IFERROR(IF(AND((PA$33-PA38                                                                                     )&gt;(PA$33-PB$33),(PA$33-PA38                                                                                     )&lt;=0),"Join-"    &amp;PA37,""),"")
&amp;IFERROR(IF(AND((PA$33-PA38-INDEX(Sheep!$V$358:$V$365,PA37,1))&gt;(PA$33-PB$33),(PA$33-PA38-INDEX(Sheep!$V$358:$V$365,PA37,1))&lt;=0),"Scan-"  &amp;PA37,""),"")
&amp;IFERROR(IF(AND((PA$33-PA38-150                                                                            )&gt;(PA$33-PB$33),(PA$33-PA38-150                                                                             )&lt;=0),"Birth-" &amp;PA37,""),"")
&amp;IFERROR(IF(AND((PA$33-PA38-150-Sheep!$R$351                                           )&gt;(PA$33-PB$33),(PA$33-PA38-150-Sheep!$R$351                                            )&lt;=0),"Wean-"&amp;PA37,""),"")
&amp;IFERROR(IF(AND((PA$33-PA38-150-Sheep!$R$352                                           )&gt;(PA$33-PB$33),(PA$33-PA38-150-Sheep!$R$352                                            )&lt;=0),"Alt1-"   &amp;PA37,""),"")
&amp;IFERROR(IF(AND((PA$33-PA38-150-Sheep!$R$353                                           )&gt;(PA$33-PB$33),(PA$33-PA38-150-Sheep!$R$353                                            )&lt;=0),"Alt2-"   &amp;PA37,""),"")</f>
        <v/>
      </c>
      <c r="PB39" s="274" t="str">
        <f xml:space="preserve">                    IF(AND((PB$33                                  -Sheep!$N$249                               )&gt;(PB$33-PC$33),(PB$33                                  -Sheep!$N$249                                )&lt;=0),"Born","")
&amp;                   IF(AND((PB$33-Sheep!$R$351-Sheep!$N$249                                )&gt;(PB$33-PC$33),(PB$33-Sheep!$R$351-Sheep!$N$249                                )&lt;=0),"WeanStd","")
&amp;                   IF(AND((PB$33-Sheep!$R$352-Sheep!$N$249                                )&gt;(PB$33-PC$33),(PB$33-Sheep!$R$352-Sheep!$N$249                                )&lt;=0),"WeanAlt1","")
&amp;                   IF(AND((PB$33-Sheep!$R$353-Sheep!$N$249                                )&gt;(PB$33-PC$33),(PB$33-Sheep!$R$353-Sheep!$N$249                                )&lt;=0),"WeanAlt2","")
&amp;IFERROR(IF(AND((PB$33-PB38                                                                                     )&gt;(PB$33-PC$33),(PB$33-PB38                                                                                     )&lt;=0),"Join-"    &amp;PB37,""),"")
&amp;IFERROR(IF(AND((PB$33-PB38-INDEX(Sheep!$V$358:$V$365,PB37,1))&gt;(PB$33-PC$33),(PB$33-PB38-INDEX(Sheep!$V$358:$V$365,PB37,1))&lt;=0),"Scan-"  &amp;PB37,""),"")
&amp;IFERROR(IF(AND((PB$33-PB38-150                                                                            )&gt;(PB$33-PC$33),(PB$33-PB38-150                                                                             )&lt;=0),"Birth-" &amp;PB37,""),"")
&amp;IFERROR(IF(AND((PB$33-PB38-150-Sheep!$R$351                                           )&gt;(PB$33-PC$33),(PB$33-PB38-150-Sheep!$R$351                                            )&lt;=0),"Wean-"&amp;PB37,""),"")
&amp;IFERROR(IF(AND((PB$33-PB38-150-Sheep!$R$352                                           )&gt;(PB$33-PC$33),(PB$33-PB38-150-Sheep!$R$352                                            )&lt;=0),"Alt1-"   &amp;PB37,""),"")
&amp;IFERROR(IF(AND((PB$33-PB38-150-Sheep!$R$353                                           )&gt;(PB$33-PC$33),(PB$33-PB38-150-Sheep!$R$353                                            )&lt;=0),"Alt2-"   &amp;PB37,""),"")</f>
        <v>Alt1-7</v>
      </c>
      <c r="PC39" s="274" t="str">
        <f xml:space="preserve">                    IF(AND((PC$33                                  -Sheep!$N$249                               )&gt;(PC$33-PD$33),(PC$33                                  -Sheep!$N$249                                )&lt;=0),"Born","")
&amp;                   IF(AND((PC$33-Sheep!$R$351-Sheep!$N$249                                )&gt;(PC$33-PD$33),(PC$33-Sheep!$R$351-Sheep!$N$249                                )&lt;=0),"WeanStd","")
&amp;                   IF(AND((PC$33-Sheep!$R$352-Sheep!$N$249                                )&gt;(PC$33-PD$33),(PC$33-Sheep!$R$352-Sheep!$N$249                                )&lt;=0),"WeanAlt1","")
&amp;                   IF(AND((PC$33-Sheep!$R$353-Sheep!$N$249                                )&gt;(PC$33-PD$33),(PC$33-Sheep!$R$353-Sheep!$N$249                                )&lt;=0),"WeanAlt2","")
&amp;IFERROR(IF(AND((PC$33-PC38                                                                                     )&gt;(PC$33-PD$33),(PC$33-PC38                                                                                     )&lt;=0),"Join-"    &amp;PC37,""),"")
&amp;IFERROR(IF(AND((PC$33-PC38-INDEX(Sheep!$V$358:$V$365,PC37,1))&gt;(PC$33-PD$33),(PC$33-PC38-INDEX(Sheep!$V$358:$V$365,PC37,1))&lt;=0),"Scan-"  &amp;PC37,""),"")
&amp;IFERROR(IF(AND((PC$33-PC38-150                                                                            )&gt;(PC$33-PD$33),(PC$33-PC38-150                                                                             )&lt;=0),"Birth-" &amp;PC37,""),"")
&amp;IFERROR(IF(AND((PC$33-PC38-150-Sheep!$R$351                                           )&gt;(PC$33-PD$33),(PC$33-PC38-150-Sheep!$R$351                                            )&lt;=0),"Wean-"&amp;PC37,""),"")
&amp;IFERROR(IF(AND((PC$33-PC38-150-Sheep!$R$352                                           )&gt;(PC$33-PD$33),(PC$33-PC38-150-Sheep!$R$352                                            )&lt;=0),"Alt1-"   &amp;PC37,""),"")
&amp;IFERROR(IF(AND((PC$33-PC38-150-Sheep!$R$353                                           )&gt;(PC$33-PD$33),(PC$33-PC38-150-Sheep!$R$353                                            )&lt;=0),"Alt2-"   &amp;PC37,""),"")</f>
        <v/>
      </c>
      <c r="PD39" s="274" t="str">
        <f xml:space="preserve">                    IF(AND((PD$33                                  -Sheep!$N$249                               )&gt;(PD$33-PE$33),(PD$33                                  -Sheep!$N$249                                )&lt;=0),"Born","")
&amp;                   IF(AND((PD$33-Sheep!$R$351-Sheep!$N$249                                )&gt;(PD$33-PE$33),(PD$33-Sheep!$R$351-Sheep!$N$249                                )&lt;=0),"WeanStd","")
&amp;                   IF(AND((PD$33-Sheep!$R$352-Sheep!$N$249                                )&gt;(PD$33-PE$33),(PD$33-Sheep!$R$352-Sheep!$N$249                                )&lt;=0),"WeanAlt1","")
&amp;                   IF(AND((PD$33-Sheep!$R$353-Sheep!$N$249                                )&gt;(PD$33-PE$33),(PD$33-Sheep!$R$353-Sheep!$N$249                                )&lt;=0),"WeanAlt2","")
&amp;IFERROR(IF(AND((PD$33-PD38                                                                                     )&gt;(PD$33-PE$33),(PD$33-PD38                                                                                     )&lt;=0),"Join-"    &amp;PD37,""),"")
&amp;IFERROR(IF(AND((PD$33-PD38-INDEX(Sheep!$V$358:$V$365,PD37,1))&gt;(PD$33-PE$33),(PD$33-PD38-INDEX(Sheep!$V$358:$V$365,PD37,1))&lt;=0),"Scan-"  &amp;PD37,""),"")
&amp;IFERROR(IF(AND((PD$33-PD38-150                                                                            )&gt;(PD$33-PE$33),(PD$33-PD38-150                                                                             )&lt;=0),"Birth-" &amp;PD37,""),"")
&amp;IFERROR(IF(AND((PD$33-PD38-150-Sheep!$R$351                                           )&gt;(PD$33-PE$33),(PD$33-PD38-150-Sheep!$R$351                                            )&lt;=0),"Wean-"&amp;PD37,""),"")
&amp;IFERROR(IF(AND((PD$33-PD38-150-Sheep!$R$352                                           )&gt;(PD$33-PE$33),(PD$33-PD38-150-Sheep!$R$352                                            )&lt;=0),"Alt1-"   &amp;PD37,""),"")
&amp;IFERROR(IF(AND((PD$33-PD38-150-Sheep!$R$353                                           )&gt;(PD$33-PE$33),(PD$33-PD38-150-Sheep!$R$353                                            )&lt;=0),"Alt2-"   &amp;PD37,""),"")</f>
        <v/>
      </c>
      <c r="PE39" s="274" t="str">
        <f xml:space="preserve">                    IF(AND((PE$33                                  -Sheep!$N$249                               )&gt;(PE$33-PF$33),(PE$33                                  -Sheep!$N$249                                )&lt;=0),"Born","")
&amp;                   IF(AND((PE$33-Sheep!$R$351-Sheep!$N$249                                )&gt;(PE$33-PF$33),(PE$33-Sheep!$R$351-Sheep!$N$249                                )&lt;=0),"WeanStd","")
&amp;                   IF(AND((PE$33-Sheep!$R$352-Sheep!$N$249                                )&gt;(PE$33-PF$33),(PE$33-Sheep!$R$352-Sheep!$N$249                                )&lt;=0),"WeanAlt1","")
&amp;                   IF(AND((PE$33-Sheep!$R$353-Sheep!$N$249                                )&gt;(PE$33-PF$33),(PE$33-Sheep!$R$353-Sheep!$N$249                                )&lt;=0),"WeanAlt2","")
&amp;IFERROR(IF(AND((PE$33-PE38                                                                                     )&gt;(PE$33-PF$33),(PE$33-PE38                                                                                     )&lt;=0),"Join-"    &amp;PE37,""),"")
&amp;IFERROR(IF(AND((PE$33-PE38-INDEX(Sheep!$V$358:$V$365,PE37,1))&gt;(PE$33-PF$33),(PE$33-PE38-INDEX(Sheep!$V$358:$V$365,PE37,1))&lt;=0),"Scan-"  &amp;PE37,""),"")
&amp;IFERROR(IF(AND((PE$33-PE38-150                                                                            )&gt;(PE$33-PF$33),(PE$33-PE38-150                                                                             )&lt;=0),"Birth-" &amp;PE37,""),"")
&amp;IFERROR(IF(AND((PE$33-PE38-150-Sheep!$R$351                                           )&gt;(PE$33-PF$33),(PE$33-PE38-150-Sheep!$R$351                                            )&lt;=0),"Wean-"&amp;PE37,""),"")
&amp;IFERROR(IF(AND((PE$33-PE38-150-Sheep!$R$352                                           )&gt;(PE$33-PF$33),(PE$33-PE38-150-Sheep!$R$352                                            )&lt;=0),"Alt1-"   &amp;PE37,""),"")
&amp;IFERROR(IF(AND((PE$33-PE38-150-Sheep!$R$353                                           )&gt;(PE$33-PF$33),(PE$33-PE38-150-Sheep!$R$353                                            )&lt;=0),"Alt2-"   &amp;PE37,""),"")</f>
        <v/>
      </c>
      <c r="PF39" s="274" t="str">
        <f xml:space="preserve">                    IF(AND((PF$33                                  -Sheep!$N$249                               )&gt;(PF$33-PG$33),(PF$33                                  -Sheep!$N$249                                )&lt;=0),"Born","")
&amp;                   IF(AND((PF$33-Sheep!$R$351-Sheep!$N$249                                )&gt;(PF$33-PG$33),(PF$33-Sheep!$R$351-Sheep!$N$249                                )&lt;=0),"WeanStd","")
&amp;                   IF(AND((PF$33-Sheep!$R$352-Sheep!$N$249                                )&gt;(PF$33-PG$33),(PF$33-Sheep!$R$352-Sheep!$N$249                                )&lt;=0),"WeanAlt1","")
&amp;                   IF(AND((PF$33-Sheep!$R$353-Sheep!$N$249                                )&gt;(PF$33-PG$33),(PF$33-Sheep!$R$353-Sheep!$N$249                                )&lt;=0),"WeanAlt2","")
&amp;IFERROR(IF(AND((PF$33-PF38                                                                                     )&gt;(PF$33-PG$33),(PF$33-PF38                                                                                     )&lt;=0),"Join-"    &amp;PF37,""),"")
&amp;IFERROR(IF(AND((PF$33-PF38-INDEX(Sheep!$V$358:$V$365,PF37,1))&gt;(PF$33-PG$33),(PF$33-PF38-INDEX(Sheep!$V$358:$V$365,PF37,1))&lt;=0),"Scan-"  &amp;PF37,""),"")
&amp;IFERROR(IF(AND((PF$33-PF38-150                                                                            )&gt;(PF$33-PG$33),(PF$33-PF38-150                                                                             )&lt;=0),"Birth-" &amp;PF37,""),"")
&amp;IFERROR(IF(AND((PF$33-PF38-150-Sheep!$R$351                                           )&gt;(PF$33-PG$33),(PF$33-PF38-150-Sheep!$R$351                                            )&lt;=0),"Wean-"&amp;PF37,""),"")
&amp;IFERROR(IF(AND((PF$33-PF38-150-Sheep!$R$352                                           )&gt;(PF$33-PG$33),(PF$33-PF38-150-Sheep!$R$352                                            )&lt;=0),"Alt1-"   &amp;PF37,""),"")
&amp;IFERROR(IF(AND((PF$33-PF38-150-Sheep!$R$353                                           )&gt;(PF$33-PG$33),(PF$33-PF38-150-Sheep!$R$353                                            )&lt;=0),"Alt2-"   &amp;PF37,""),"")</f>
        <v>Alt2-7</v>
      </c>
      <c r="PG39" s="274" t="str">
        <f xml:space="preserve">                    IF(AND((PG$33                                  -Sheep!$N$249                               )&gt;(PG$33-PH$33),(PG$33                                  -Sheep!$N$249                                )&lt;=0),"Born","")
&amp;                   IF(AND((PG$33-Sheep!$R$351-Sheep!$N$249                                )&gt;(PG$33-PH$33),(PG$33-Sheep!$R$351-Sheep!$N$249                                )&lt;=0),"WeanStd","")
&amp;                   IF(AND((PG$33-Sheep!$R$352-Sheep!$N$249                                )&gt;(PG$33-PH$33),(PG$33-Sheep!$R$352-Sheep!$N$249                                )&lt;=0),"WeanAlt1","")
&amp;                   IF(AND((PG$33-Sheep!$R$353-Sheep!$N$249                                )&gt;(PG$33-PH$33),(PG$33-Sheep!$R$353-Sheep!$N$249                                )&lt;=0),"WeanAlt2","")
&amp;IFERROR(IF(AND((PG$33-PG38                                                                                     )&gt;(PG$33-PH$33),(PG$33-PG38                                                                                     )&lt;=0),"Join-"    &amp;PG37,""),"")
&amp;IFERROR(IF(AND((PG$33-PG38-INDEX(Sheep!$V$358:$V$365,PG37,1))&gt;(PG$33-PH$33),(PG$33-PG38-INDEX(Sheep!$V$358:$V$365,PG37,1))&lt;=0),"Scan-"  &amp;PG37,""),"")
&amp;IFERROR(IF(AND((PG$33-PG38-150                                                                            )&gt;(PG$33-PH$33),(PG$33-PG38-150                                                                             )&lt;=0),"Birth-" &amp;PG37,""),"")
&amp;IFERROR(IF(AND((PG$33-PG38-150-Sheep!$R$351                                           )&gt;(PG$33-PH$33),(PG$33-PG38-150-Sheep!$R$351                                            )&lt;=0),"Wean-"&amp;PG37,""),"")
&amp;IFERROR(IF(AND((PG$33-PG38-150-Sheep!$R$352                                           )&gt;(PG$33-PH$33),(PG$33-PG38-150-Sheep!$R$352                                            )&lt;=0),"Alt1-"   &amp;PG37,""),"")
&amp;IFERROR(IF(AND((PG$33-PG38-150-Sheep!$R$353                                           )&gt;(PG$33-PH$33),(PG$33-PG38-150-Sheep!$R$353                                            )&lt;=0),"Alt2-"   &amp;PG37,""),"")</f>
        <v/>
      </c>
      <c r="PH39" s="274" t="str">
        <f xml:space="preserve">                    IF(AND((PH$33                                  -Sheep!$N$249                               )&gt;(PH$33-PI$33),(PH$33                                  -Sheep!$N$249                                )&lt;=0),"Born","")
&amp;                   IF(AND((PH$33-Sheep!$R$351-Sheep!$N$249                                )&gt;(PH$33-PI$33),(PH$33-Sheep!$R$351-Sheep!$N$249                                )&lt;=0),"WeanStd","")
&amp;                   IF(AND((PH$33-Sheep!$R$352-Sheep!$N$249                                )&gt;(PH$33-PI$33),(PH$33-Sheep!$R$352-Sheep!$N$249                                )&lt;=0),"WeanAlt1","")
&amp;                   IF(AND((PH$33-Sheep!$R$353-Sheep!$N$249                                )&gt;(PH$33-PI$33),(PH$33-Sheep!$R$353-Sheep!$N$249                                )&lt;=0),"WeanAlt2","")
&amp;IFERROR(IF(AND((PH$33-PH38                                                                                     )&gt;(PH$33-PI$33),(PH$33-PH38                                                                                     )&lt;=0),"Join-"    &amp;PH37,""),"")
&amp;IFERROR(IF(AND((PH$33-PH38-INDEX(Sheep!$V$358:$V$365,PH37,1))&gt;(PH$33-PI$33),(PH$33-PH38-INDEX(Sheep!$V$358:$V$365,PH37,1))&lt;=0),"Scan-"  &amp;PH37,""),"")
&amp;IFERROR(IF(AND((PH$33-PH38-150                                                                            )&gt;(PH$33-PI$33),(PH$33-PH38-150                                                                             )&lt;=0),"Birth-" &amp;PH37,""),"")
&amp;IFERROR(IF(AND((PH$33-PH38-150-Sheep!$R$351                                           )&gt;(PH$33-PI$33),(PH$33-PH38-150-Sheep!$R$351                                            )&lt;=0),"Wean-"&amp;PH37,""),"")
&amp;IFERROR(IF(AND((PH$33-PH38-150-Sheep!$R$352                                           )&gt;(PH$33-PI$33),(PH$33-PH38-150-Sheep!$R$352                                            )&lt;=0),"Alt1-"   &amp;PH37,""),"")
&amp;IFERROR(IF(AND((PH$33-PH38-150-Sheep!$R$353                                           )&gt;(PH$33-PI$33),(PH$33-PH38-150-Sheep!$R$353                                            )&lt;=0),"Alt2-"   &amp;PH37,""),"")</f>
        <v/>
      </c>
      <c r="PI39" s="274" t="str">
        <f xml:space="preserve">                    IF(AND((PI$33                                  -Sheep!$N$249                               )&gt;(PI$33-PJ$33),(PI$33                                  -Sheep!$N$249                                )&lt;=0),"Born","")
&amp;                   IF(AND((PI$33-Sheep!$R$351-Sheep!$N$249                                )&gt;(PI$33-PJ$33),(PI$33-Sheep!$R$351-Sheep!$N$249                                )&lt;=0),"WeanStd","")
&amp;                   IF(AND((PI$33-Sheep!$R$352-Sheep!$N$249                                )&gt;(PI$33-PJ$33),(PI$33-Sheep!$R$352-Sheep!$N$249                                )&lt;=0),"WeanAlt1","")
&amp;                   IF(AND((PI$33-Sheep!$R$353-Sheep!$N$249                                )&gt;(PI$33-PJ$33),(PI$33-Sheep!$R$353-Sheep!$N$249                                )&lt;=0),"WeanAlt2","")
&amp;IFERROR(IF(AND((PI$33-PI38                                                                                     )&gt;(PI$33-PJ$33),(PI$33-PI38                                                                                     )&lt;=0),"Join-"    &amp;PI37,""),"")
&amp;IFERROR(IF(AND((PI$33-PI38-INDEX(Sheep!$V$358:$V$365,PI37,1))&gt;(PI$33-PJ$33),(PI$33-PI38-INDEX(Sheep!$V$358:$V$365,PI37,1))&lt;=0),"Scan-"  &amp;PI37,""),"")
&amp;IFERROR(IF(AND((PI$33-PI38-150                                                                            )&gt;(PI$33-PJ$33),(PI$33-PI38-150                                                                             )&lt;=0),"Birth-" &amp;PI37,""),"")
&amp;IFERROR(IF(AND((PI$33-PI38-150-Sheep!$R$351                                           )&gt;(PI$33-PJ$33),(PI$33-PI38-150-Sheep!$R$351                                            )&lt;=0),"Wean-"&amp;PI37,""),"")
&amp;IFERROR(IF(AND((PI$33-PI38-150-Sheep!$R$352                                           )&gt;(PI$33-PJ$33),(PI$33-PI38-150-Sheep!$R$352                                            )&lt;=0),"Alt1-"   &amp;PI37,""),"")
&amp;IFERROR(IF(AND((PI$33-PI38-150-Sheep!$R$353                                           )&gt;(PI$33-PJ$33),(PI$33-PI38-150-Sheep!$R$353                                            )&lt;=0),"Alt2-"   &amp;PI37,""),"")</f>
        <v/>
      </c>
      <c r="PJ39" s="274" t="str">
        <f xml:space="preserve">                    IF(AND((PJ$33                                  -Sheep!$N$249                               )&gt;(PJ$33-PK$33),(PJ$33                                  -Sheep!$N$249                                )&lt;=0),"Born","")
&amp;                   IF(AND((PJ$33-Sheep!$R$351-Sheep!$N$249                                )&gt;(PJ$33-PK$33),(PJ$33-Sheep!$R$351-Sheep!$N$249                                )&lt;=0),"WeanStd","")
&amp;                   IF(AND((PJ$33-Sheep!$R$352-Sheep!$N$249                                )&gt;(PJ$33-PK$33),(PJ$33-Sheep!$R$352-Sheep!$N$249                                )&lt;=0),"WeanAlt1","")
&amp;                   IF(AND((PJ$33-Sheep!$R$353-Sheep!$N$249                                )&gt;(PJ$33-PK$33),(PJ$33-Sheep!$R$353-Sheep!$N$249                                )&lt;=0),"WeanAlt2","")
&amp;IFERROR(IF(AND((PJ$33-PJ38                                                                                     )&gt;(PJ$33-PK$33),(PJ$33-PJ38                                                                                     )&lt;=0),"Join-"    &amp;PJ37,""),"")
&amp;IFERROR(IF(AND((PJ$33-PJ38-INDEX(Sheep!$V$358:$V$365,PJ37,1))&gt;(PJ$33-PK$33),(PJ$33-PJ38-INDEX(Sheep!$V$358:$V$365,PJ37,1))&lt;=0),"Scan-"  &amp;PJ37,""),"")
&amp;IFERROR(IF(AND((PJ$33-PJ38-150                                                                            )&gt;(PJ$33-PK$33),(PJ$33-PJ38-150                                                                             )&lt;=0),"Birth-" &amp;PJ37,""),"")
&amp;IFERROR(IF(AND((PJ$33-PJ38-150-Sheep!$R$351                                           )&gt;(PJ$33-PK$33),(PJ$33-PJ38-150-Sheep!$R$351                                            )&lt;=0),"Wean-"&amp;PJ37,""),"")
&amp;IFERROR(IF(AND((PJ$33-PJ38-150-Sheep!$R$352                                           )&gt;(PJ$33-PK$33),(PJ$33-PJ38-150-Sheep!$R$352                                            )&lt;=0),"Alt1-"   &amp;PJ37,""),"")
&amp;IFERROR(IF(AND((PJ$33-PJ38-150-Sheep!$R$353                                           )&gt;(PJ$33-PK$33),(PJ$33-PJ38-150-Sheep!$R$353                                            )&lt;=0),"Alt2-"   &amp;PJ37,""),"")</f>
        <v/>
      </c>
      <c r="PK39" s="274" t="str">
        <f xml:space="preserve">                    IF(AND((PK$33                                  -Sheep!$N$249                               )&gt;(PK$33-PL$33),(PK$33                                  -Sheep!$N$249                                )&lt;=0),"Born","")
&amp;                   IF(AND((PK$33-Sheep!$R$351-Sheep!$N$249                                )&gt;(PK$33-PL$33),(PK$33-Sheep!$R$351-Sheep!$N$249                                )&lt;=0),"WeanStd","")
&amp;                   IF(AND((PK$33-Sheep!$R$352-Sheep!$N$249                                )&gt;(PK$33-PL$33),(PK$33-Sheep!$R$352-Sheep!$N$249                                )&lt;=0),"WeanAlt1","")
&amp;                   IF(AND((PK$33-Sheep!$R$353-Sheep!$N$249                                )&gt;(PK$33-PL$33),(PK$33-Sheep!$R$353-Sheep!$N$249                                )&lt;=0),"WeanAlt2","")
&amp;IFERROR(IF(AND((PK$33-PK38                                                                                     )&gt;(PK$33-PL$33),(PK$33-PK38                                                                                     )&lt;=0),"Join-"    &amp;PK37,""),"")
&amp;IFERROR(IF(AND((PK$33-PK38-INDEX(Sheep!$V$358:$V$365,PK37,1))&gt;(PK$33-PL$33),(PK$33-PK38-INDEX(Sheep!$V$358:$V$365,PK37,1))&lt;=0),"Scan-"  &amp;PK37,""),"")
&amp;IFERROR(IF(AND((PK$33-PK38-150                                                                            )&gt;(PK$33-PL$33),(PK$33-PK38-150                                                                             )&lt;=0),"Birth-" &amp;PK37,""),"")
&amp;IFERROR(IF(AND((PK$33-PK38-150-Sheep!$R$351                                           )&gt;(PK$33-PL$33),(PK$33-PK38-150-Sheep!$R$351                                            )&lt;=0),"Wean-"&amp;PK37,""),"")
&amp;IFERROR(IF(AND((PK$33-PK38-150-Sheep!$R$352                                           )&gt;(PK$33-PL$33),(PK$33-PK38-150-Sheep!$R$352                                            )&lt;=0),"Alt1-"   &amp;PK37,""),"")
&amp;IFERROR(IF(AND((PK$33-PK38-150-Sheep!$R$353                                           )&gt;(PK$33-PL$33),(PK$33-PK38-150-Sheep!$R$353                                            )&lt;=0),"Alt2-"   &amp;PK37,""),"")</f>
        <v/>
      </c>
      <c r="PL39" s="274" t="str">
        <f xml:space="preserve">                    IF(AND((PL$33                                  -Sheep!$N$249                               )&gt;(PL$33-PM$33),(PL$33                                  -Sheep!$N$249                                )&lt;=0),"Born","")
&amp;                   IF(AND((PL$33-Sheep!$R$351-Sheep!$N$249                                )&gt;(PL$33-PM$33),(PL$33-Sheep!$R$351-Sheep!$N$249                                )&lt;=0),"WeanStd","")
&amp;                   IF(AND((PL$33-Sheep!$R$352-Sheep!$N$249                                )&gt;(PL$33-PM$33),(PL$33-Sheep!$R$352-Sheep!$N$249                                )&lt;=0),"WeanAlt1","")
&amp;                   IF(AND((PL$33-Sheep!$R$353-Sheep!$N$249                                )&gt;(PL$33-PM$33),(PL$33-Sheep!$R$353-Sheep!$N$249                                )&lt;=0),"WeanAlt2","")
&amp;IFERROR(IF(AND((PL$33-PL38                                                                                     )&gt;(PL$33-PM$33),(PL$33-PL38                                                                                     )&lt;=0),"Join-"    &amp;PL37,""),"")
&amp;IFERROR(IF(AND((PL$33-PL38-INDEX(Sheep!$V$358:$V$365,PL37,1))&gt;(PL$33-PM$33),(PL$33-PL38-INDEX(Sheep!$V$358:$V$365,PL37,1))&lt;=0),"Scan-"  &amp;PL37,""),"")
&amp;IFERROR(IF(AND((PL$33-PL38-150                                                                            )&gt;(PL$33-PM$33),(PL$33-PL38-150                                                                             )&lt;=0),"Birth-" &amp;PL37,""),"")
&amp;IFERROR(IF(AND((PL$33-PL38-150-Sheep!$R$351                                           )&gt;(PL$33-PM$33),(PL$33-PL38-150-Sheep!$R$351                                            )&lt;=0),"Wean-"&amp;PL37,""),"")
&amp;IFERROR(IF(AND((PL$33-PL38-150-Sheep!$R$352                                           )&gt;(PL$33-PM$33),(PL$33-PL38-150-Sheep!$R$352                                            )&lt;=0),"Alt1-"   &amp;PL37,""),"")
&amp;IFERROR(IF(AND((PL$33-PL38-150-Sheep!$R$353                                           )&gt;(PL$33-PM$33),(PL$33-PL38-150-Sheep!$R$353                                            )&lt;=0),"Alt2-"   &amp;PL37,""),"")</f>
        <v/>
      </c>
      <c r="PM39" s="274" t="str">
        <f xml:space="preserve">                    IF(AND((PM$33                                  -Sheep!$N$249                               )&gt;(PM$33-PN$33),(PM$33                                  -Sheep!$N$249                                )&lt;=0),"Born","")
&amp;                   IF(AND((PM$33-Sheep!$R$351-Sheep!$N$249                                )&gt;(PM$33-PN$33),(PM$33-Sheep!$R$351-Sheep!$N$249                                )&lt;=0),"WeanStd","")
&amp;                   IF(AND((PM$33-Sheep!$R$352-Sheep!$N$249                                )&gt;(PM$33-PN$33),(PM$33-Sheep!$R$352-Sheep!$N$249                                )&lt;=0),"WeanAlt1","")
&amp;                   IF(AND((PM$33-Sheep!$R$353-Sheep!$N$249                                )&gt;(PM$33-PN$33),(PM$33-Sheep!$R$353-Sheep!$N$249                                )&lt;=0),"WeanAlt2","")
&amp;IFERROR(IF(AND((PM$33-PM38                                                                                     )&gt;(PM$33-PN$33),(PM$33-PM38                                                                                     )&lt;=0),"Join-"    &amp;PM37,""),"")
&amp;IFERROR(IF(AND((PM$33-PM38-INDEX(Sheep!$V$358:$V$365,PM37,1))&gt;(PM$33-PN$33),(PM$33-PM38-INDEX(Sheep!$V$358:$V$365,PM37,1))&lt;=0),"Scan-"  &amp;PM37,""),"")
&amp;IFERROR(IF(AND((PM$33-PM38-150                                                                            )&gt;(PM$33-PN$33),(PM$33-PM38-150                                                                             )&lt;=0),"Birth-" &amp;PM37,""),"")
&amp;IFERROR(IF(AND((PM$33-PM38-150-Sheep!$R$351                                           )&gt;(PM$33-PN$33),(PM$33-PM38-150-Sheep!$R$351                                            )&lt;=0),"Wean-"&amp;PM37,""),"")
&amp;IFERROR(IF(AND((PM$33-PM38-150-Sheep!$R$352                                           )&gt;(PM$33-PN$33),(PM$33-PM38-150-Sheep!$R$352                                            )&lt;=0),"Alt1-"   &amp;PM37,""),"")
&amp;IFERROR(IF(AND((PM$33-PM38-150-Sheep!$R$353                                           )&gt;(PM$33-PN$33),(PM$33-PM38-150-Sheep!$R$353                                            )&lt;=0),"Alt2-"   &amp;PM37,""),"")</f>
        <v/>
      </c>
      <c r="PN39" s="274" t="str">
        <f xml:space="preserve">                    IF(AND((PN$33                                  -Sheep!$N$249                               )&gt;(PN$33-PO$33),(PN$33                                  -Sheep!$N$249                                )&lt;=0),"Born","")
&amp;                   IF(AND((PN$33-Sheep!$R$351-Sheep!$N$249                                )&gt;(PN$33-PO$33),(PN$33-Sheep!$R$351-Sheep!$N$249                                )&lt;=0),"WeanStd","")
&amp;                   IF(AND((PN$33-Sheep!$R$352-Sheep!$N$249                                )&gt;(PN$33-PO$33),(PN$33-Sheep!$R$352-Sheep!$N$249                                )&lt;=0),"WeanAlt1","")
&amp;                   IF(AND((PN$33-Sheep!$R$353-Sheep!$N$249                                )&gt;(PN$33-PO$33),(PN$33-Sheep!$R$353-Sheep!$N$249                                )&lt;=0),"WeanAlt2","")
&amp;IFERROR(IF(AND((PN$33-PN38                                                                                     )&gt;(PN$33-PO$33),(PN$33-PN38                                                                                     )&lt;=0),"Join-"    &amp;PN37,""),"")
&amp;IFERROR(IF(AND((PN$33-PN38-INDEX(Sheep!$V$358:$V$365,PN37,1))&gt;(PN$33-PO$33),(PN$33-PN38-INDEX(Sheep!$V$358:$V$365,PN37,1))&lt;=0),"Scan-"  &amp;PN37,""),"")
&amp;IFERROR(IF(AND((PN$33-PN38-150                                                                            )&gt;(PN$33-PO$33),(PN$33-PN38-150                                                                             )&lt;=0),"Birth-" &amp;PN37,""),"")
&amp;IFERROR(IF(AND((PN$33-PN38-150-Sheep!$R$351                                           )&gt;(PN$33-PO$33),(PN$33-PN38-150-Sheep!$R$351                                            )&lt;=0),"Wean-"&amp;PN37,""),"")
&amp;IFERROR(IF(AND((PN$33-PN38-150-Sheep!$R$352                                           )&gt;(PN$33-PO$33),(PN$33-PN38-150-Sheep!$R$352                                            )&lt;=0),"Alt1-"   &amp;PN37,""),"")
&amp;IFERROR(IF(AND((PN$33-PN38-150-Sheep!$R$353                                           )&gt;(PN$33-PO$33),(PN$33-PN38-150-Sheep!$R$353                                            )&lt;=0),"Alt2-"   &amp;PN37,""),"")</f>
        <v/>
      </c>
      <c r="PO39" s="274" t="str">
        <f xml:space="preserve">                    IF(AND((PO$33                                  -Sheep!$N$249                               )&gt;(PO$33-PP$33),(PO$33                                  -Sheep!$N$249                                )&lt;=0),"Born","")
&amp;                   IF(AND((PO$33-Sheep!$R$351-Sheep!$N$249                                )&gt;(PO$33-PP$33),(PO$33-Sheep!$R$351-Sheep!$N$249                                )&lt;=0),"WeanStd","")
&amp;                   IF(AND((PO$33-Sheep!$R$352-Sheep!$N$249                                )&gt;(PO$33-PP$33),(PO$33-Sheep!$R$352-Sheep!$N$249                                )&lt;=0),"WeanAlt1","")
&amp;                   IF(AND((PO$33-Sheep!$R$353-Sheep!$N$249                                )&gt;(PO$33-PP$33),(PO$33-Sheep!$R$353-Sheep!$N$249                                )&lt;=0),"WeanAlt2","")
&amp;IFERROR(IF(AND((PO$33-PO38                                                                                     )&gt;(PO$33-PP$33),(PO$33-PO38                                                                                     )&lt;=0),"Join-"    &amp;PO37,""),"")
&amp;IFERROR(IF(AND((PO$33-PO38-INDEX(Sheep!$V$358:$V$365,PO37,1))&gt;(PO$33-PP$33),(PO$33-PO38-INDEX(Sheep!$V$358:$V$365,PO37,1))&lt;=0),"Scan-"  &amp;PO37,""),"")
&amp;IFERROR(IF(AND((PO$33-PO38-150                                                                            )&gt;(PO$33-PP$33),(PO$33-PO38-150                                                                             )&lt;=0),"Birth-" &amp;PO37,""),"")
&amp;IFERROR(IF(AND((PO$33-PO38-150-Sheep!$R$351                                           )&gt;(PO$33-PP$33),(PO$33-PO38-150-Sheep!$R$351                                            )&lt;=0),"Wean-"&amp;PO37,""),"")
&amp;IFERROR(IF(AND((PO$33-PO38-150-Sheep!$R$352                                           )&gt;(PO$33-PP$33),(PO$33-PO38-150-Sheep!$R$352                                            )&lt;=0),"Alt1-"   &amp;PO37,""),"")
&amp;IFERROR(IF(AND((PO$33-PO38-150-Sheep!$R$353                                           )&gt;(PO$33-PP$33),(PO$33-PO38-150-Sheep!$R$353                                            )&lt;=0),"Alt2-"   &amp;PO37,""),"")</f>
        <v>Join-8</v>
      </c>
      <c r="PP39" s="274" t="str">
        <f xml:space="preserve">                    IF(AND((PP$33                                  -Sheep!$N$249                               )&gt;(PP$33-PQ$33),(PP$33                                  -Sheep!$N$249                                )&lt;=0),"Born","")
&amp;                   IF(AND((PP$33-Sheep!$R$351-Sheep!$N$249                                )&gt;(PP$33-PQ$33),(PP$33-Sheep!$R$351-Sheep!$N$249                                )&lt;=0),"WeanStd","")
&amp;                   IF(AND((PP$33-Sheep!$R$352-Sheep!$N$249                                )&gt;(PP$33-PQ$33),(PP$33-Sheep!$R$352-Sheep!$N$249                                )&lt;=0),"WeanAlt1","")
&amp;                   IF(AND((PP$33-Sheep!$R$353-Sheep!$N$249                                )&gt;(PP$33-PQ$33),(PP$33-Sheep!$R$353-Sheep!$N$249                                )&lt;=0),"WeanAlt2","")
&amp;IFERROR(IF(AND((PP$33-PP38                                                                                     )&gt;(PP$33-PQ$33),(PP$33-PP38                                                                                     )&lt;=0),"Join-"    &amp;PP37,""),"")
&amp;IFERROR(IF(AND((PP$33-PP38-INDEX(Sheep!$V$358:$V$365,PP37,1))&gt;(PP$33-PQ$33),(PP$33-PP38-INDEX(Sheep!$V$358:$V$365,PP37,1))&lt;=0),"Scan-"  &amp;PP37,""),"")
&amp;IFERROR(IF(AND((PP$33-PP38-150                                                                            )&gt;(PP$33-PQ$33),(PP$33-PP38-150                                                                             )&lt;=0),"Birth-" &amp;PP37,""),"")
&amp;IFERROR(IF(AND((PP$33-PP38-150-Sheep!$R$351                                           )&gt;(PP$33-PQ$33),(PP$33-PP38-150-Sheep!$R$351                                            )&lt;=0),"Wean-"&amp;PP37,""),"")
&amp;IFERROR(IF(AND((PP$33-PP38-150-Sheep!$R$352                                           )&gt;(PP$33-PQ$33),(PP$33-PP38-150-Sheep!$R$352                                            )&lt;=0),"Alt1-"   &amp;PP37,""),"")
&amp;IFERROR(IF(AND((PP$33-PP38-150-Sheep!$R$353                                           )&gt;(PP$33-PQ$33),(PP$33-PP38-150-Sheep!$R$353                                            )&lt;=0),"Alt2-"   &amp;PP37,""),"")</f>
        <v/>
      </c>
      <c r="PQ39" s="274" t="str">
        <f xml:space="preserve">                    IF(AND((PQ$33                                  -Sheep!$N$249                               )&gt;(PQ$33-PR$33),(PQ$33                                  -Sheep!$N$249                                )&lt;=0),"Born","")
&amp;                   IF(AND((PQ$33-Sheep!$R$351-Sheep!$N$249                                )&gt;(PQ$33-PR$33),(PQ$33-Sheep!$R$351-Sheep!$N$249                                )&lt;=0),"WeanStd","")
&amp;                   IF(AND((PQ$33-Sheep!$R$352-Sheep!$N$249                                )&gt;(PQ$33-PR$33),(PQ$33-Sheep!$R$352-Sheep!$N$249                                )&lt;=0),"WeanAlt1","")
&amp;                   IF(AND((PQ$33-Sheep!$R$353-Sheep!$N$249                                )&gt;(PQ$33-PR$33),(PQ$33-Sheep!$R$353-Sheep!$N$249                                )&lt;=0),"WeanAlt2","")
&amp;IFERROR(IF(AND((PQ$33-PQ38                                                                                     )&gt;(PQ$33-PR$33),(PQ$33-PQ38                                                                                     )&lt;=0),"Join-"    &amp;PQ37,""),"")
&amp;IFERROR(IF(AND((PQ$33-PQ38-INDEX(Sheep!$V$358:$V$365,PQ37,1))&gt;(PQ$33-PR$33),(PQ$33-PQ38-INDEX(Sheep!$V$358:$V$365,PQ37,1))&lt;=0),"Scan-"  &amp;PQ37,""),"")
&amp;IFERROR(IF(AND((PQ$33-PQ38-150                                                                            )&gt;(PQ$33-PR$33),(PQ$33-PQ38-150                                                                             )&lt;=0),"Birth-" &amp;PQ37,""),"")
&amp;IFERROR(IF(AND((PQ$33-PQ38-150-Sheep!$R$351                                           )&gt;(PQ$33-PR$33),(PQ$33-PQ38-150-Sheep!$R$351                                            )&lt;=0),"Wean-"&amp;PQ37,""),"")
&amp;IFERROR(IF(AND((PQ$33-PQ38-150-Sheep!$R$352                                           )&gt;(PQ$33-PR$33),(PQ$33-PQ38-150-Sheep!$R$352                                            )&lt;=0),"Alt1-"   &amp;PQ37,""),"")
&amp;IFERROR(IF(AND((PQ$33-PQ38-150-Sheep!$R$353                                           )&gt;(PQ$33-PR$33),(PQ$33-PQ38-150-Sheep!$R$353                                            )&lt;=0),"Alt2-"   &amp;PQ37,""),"")</f>
        <v/>
      </c>
      <c r="PR39" s="274" t="str">
        <f xml:space="preserve">                    IF(AND((PR$33                                  -Sheep!$N$249                               )&gt;(PR$33-PS$33),(PR$33                                  -Sheep!$N$249                                )&lt;=0),"Born","")
&amp;                   IF(AND((PR$33-Sheep!$R$351-Sheep!$N$249                                )&gt;(PR$33-PS$33),(PR$33-Sheep!$R$351-Sheep!$N$249                                )&lt;=0),"WeanStd","")
&amp;                   IF(AND((PR$33-Sheep!$R$352-Sheep!$N$249                                )&gt;(PR$33-PS$33),(PR$33-Sheep!$R$352-Sheep!$N$249                                )&lt;=0),"WeanAlt1","")
&amp;                   IF(AND((PR$33-Sheep!$R$353-Sheep!$N$249                                )&gt;(PR$33-PS$33),(PR$33-Sheep!$R$353-Sheep!$N$249                                )&lt;=0),"WeanAlt2","")
&amp;IFERROR(IF(AND((PR$33-PR38                                                                                     )&gt;(PR$33-PS$33),(PR$33-PR38                                                                                     )&lt;=0),"Join-"    &amp;PR37,""),"")
&amp;IFERROR(IF(AND((PR$33-PR38-INDEX(Sheep!$V$358:$V$365,PR37,1))&gt;(PR$33-PS$33),(PR$33-PR38-INDEX(Sheep!$V$358:$V$365,PR37,1))&lt;=0),"Scan-"  &amp;PR37,""),"")
&amp;IFERROR(IF(AND((PR$33-PR38-150                                                                            )&gt;(PR$33-PS$33),(PR$33-PR38-150                                                                             )&lt;=0),"Birth-" &amp;PR37,""),"")
&amp;IFERROR(IF(AND((PR$33-PR38-150-Sheep!$R$351                                           )&gt;(PR$33-PS$33),(PR$33-PR38-150-Sheep!$R$351                                            )&lt;=0),"Wean-"&amp;PR37,""),"")
&amp;IFERROR(IF(AND((PR$33-PR38-150-Sheep!$R$352                                           )&gt;(PR$33-PS$33),(PR$33-PR38-150-Sheep!$R$352                                            )&lt;=0),"Alt1-"   &amp;PR37,""),"")
&amp;IFERROR(IF(AND((PR$33-PR38-150-Sheep!$R$353                                           )&gt;(PR$33-PS$33),(PR$33-PR38-150-Sheep!$R$353                                            )&lt;=0),"Alt2-"   &amp;PR37,""),"")</f>
        <v/>
      </c>
      <c r="PS39" s="274" t="str">
        <f xml:space="preserve">                    IF(AND((PS$33                                  -Sheep!$N$249                               )&gt;(PS$33-PT$33),(PS$33                                  -Sheep!$N$249                                )&lt;=0),"Born","")
&amp;                   IF(AND((PS$33-Sheep!$R$351-Sheep!$N$249                                )&gt;(PS$33-PT$33),(PS$33-Sheep!$R$351-Sheep!$N$249                                )&lt;=0),"WeanStd","")
&amp;                   IF(AND((PS$33-Sheep!$R$352-Sheep!$N$249                                )&gt;(PS$33-PT$33),(PS$33-Sheep!$R$352-Sheep!$N$249                                )&lt;=0),"WeanAlt1","")
&amp;                   IF(AND((PS$33-Sheep!$R$353-Sheep!$N$249                                )&gt;(PS$33-PT$33),(PS$33-Sheep!$R$353-Sheep!$N$249                                )&lt;=0),"WeanAlt2","")
&amp;IFERROR(IF(AND((PS$33-PS38                                                                                     )&gt;(PS$33-PT$33),(PS$33-PS38                                                                                     )&lt;=0),"Join-"    &amp;PS37,""),"")
&amp;IFERROR(IF(AND((PS$33-PS38-INDEX(Sheep!$V$358:$V$365,PS37,1))&gt;(PS$33-PT$33),(PS$33-PS38-INDEX(Sheep!$V$358:$V$365,PS37,1))&lt;=0),"Scan-"  &amp;PS37,""),"")
&amp;IFERROR(IF(AND((PS$33-PS38-150                                                                            )&gt;(PS$33-PT$33),(PS$33-PS38-150                                                                             )&lt;=0),"Birth-" &amp;PS37,""),"")
&amp;IFERROR(IF(AND((PS$33-PS38-150-Sheep!$R$351                                           )&gt;(PS$33-PT$33),(PS$33-PS38-150-Sheep!$R$351                                            )&lt;=0),"Wean-"&amp;PS37,""),"")
&amp;IFERROR(IF(AND((PS$33-PS38-150-Sheep!$R$352                                           )&gt;(PS$33-PT$33),(PS$33-PS38-150-Sheep!$R$352                                            )&lt;=0),"Alt1-"   &amp;PS37,""),"")
&amp;IFERROR(IF(AND((PS$33-PS38-150-Sheep!$R$353                                           )&gt;(PS$33-PT$33),(PS$33-PS38-150-Sheep!$R$353                                            )&lt;=0),"Alt2-"   &amp;PS37,""),"")</f>
        <v/>
      </c>
      <c r="PT39" s="274" t="str">
        <f xml:space="preserve">                    IF(AND((PT$33                                  -Sheep!$N$249                               )&gt;(PT$33-PU$33),(PT$33                                  -Sheep!$N$249                                )&lt;=0),"Born","")
&amp;                   IF(AND((PT$33-Sheep!$R$351-Sheep!$N$249                                )&gt;(PT$33-PU$33),(PT$33-Sheep!$R$351-Sheep!$N$249                                )&lt;=0),"WeanStd","")
&amp;                   IF(AND((PT$33-Sheep!$R$352-Sheep!$N$249                                )&gt;(PT$33-PU$33),(PT$33-Sheep!$R$352-Sheep!$N$249                                )&lt;=0),"WeanAlt1","")
&amp;                   IF(AND((PT$33-Sheep!$R$353-Sheep!$N$249                                )&gt;(PT$33-PU$33),(PT$33-Sheep!$R$353-Sheep!$N$249                                )&lt;=0),"WeanAlt2","")
&amp;IFERROR(IF(AND((PT$33-PT38                                                                                     )&gt;(PT$33-PU$33),(PT$33-PT38                                                                                     )&lt;=0),"Join-"    &amp;PT37,""),"")
&amp;IFERROR(IF(AND((PT$33-PT38-INDEX(Sheep!$V$358:$V$365,PT37,1))&gt;(PT$33-PU$33),(PT$33-PT38-INDEX(Sheep!$V$358:$V$365,PT37,1))&lt;=0),"Scan-"  &amp;PT37,""),"")
&amp;IFERROR(IF(AND((PT$33-PT38-150                                                                            )&gt;(PT$33-PU$33),(PT$33-PT38-150                                                                             )&lt;=0),"Birth-" &amp;PT37,""),"")
&amp;IFERROR(IF(AND((PT$33-PT38-150-Sheep!$R$351                                           )&gt;(PT$33-PU$33),(PT$33-PT38-150-Sheep!$R$351                                            )&lt;=0),"Wean-"&amp;PT37,""),"")
&amp;IFERROR(IF(AND((PT$33-PT38-150-Sheep!$R$352                                           )&gt;(PT$33-PU$33),(PT$33-PT38-150-Sheep!$R$352                                            )&lt;=0),"Alt1-"   &amp;PT37,""),"")
&amp;IFERROR(IF(AND((PT$33-PT38-150-Sheep!$R$353                                           )&gt;(PT$33-PU$33),(PT$33-PT38-150-Sheep!$R$353                                            )&lt;=0),"Alt2-"   &amp;PT37,""),"")</f>
        <v/>
      </c>
      <c r="PU39" s="274" t="str">
        <f xml:space="preserve">                    IF(AND((PU$33                                  -Sheep!$N$249                               )&gt;(PU$33-PV$33),(PU$33                                  -Sheep!$N$249                                )&lt;=0),"Born","")
&amp;                   IF(AND((PU$33-Sheep!$R$351-Sheep!$N$249                                )&gt;(PU$33-PV$33),(PU$33-Sheep!$R$351-Sheep!$N$249                                )&lt;=0),"WeanStd","")
&amp;                   IF(AND((PU$33-Sheep!$R$352-Sheep!$N$249                                )&gt;(PU$33-PV$33),(PU$33-Sheep!$R$352-Sheep!$N$249                                )&lt;=0),"WeanAlt1","")
&amp;                   IF(AND((PU$33-Sheep!$R$353-Sheep!$N$249                                )&gt;(PU$33-PV$33),(PU$33-Sheep!$R$353-Sheep!$N$249                                )&lt;=0),"WeanAlt2","")
&amp;IFERROR(IF(AND((PU$33-PU38                                                                                     )&gt;(PU$33-PV$33),(PU$33-PU38                                                                                     )&lt;=0),"Join-"    &amp;PU37,""),"")
&amp;IFERROR(IF(AND((PU$33-PU38-INDEX(Sheep!$V$358:$V$365,PU37,1))&gt;(PU$33-PV$33),(PU$33-PU38-INDEX(Sheep!$V$358:$V$365,PU37,1))&lt;=0),"Scan-"  &amp;PU37,""),"")
&amp;IFERROR(IF(AND((PU$33-PU38-150                                                                            )&gt;(PU$33-PV$33),(PU$33-PU38-150                                                                             )&lt;=0),"Birth-" &amp;PU37,""),"")
&amp;IFERROR(IF(AND((PU$33-PU38-150-Sheep!$R$351                                           )&gt;(PU$33-PV$33),(PU$33-PU38-150-Sheep!$R$351                                            )&lt;=0),"Wean-"&amp;PU37,""),"")
&amp;IFERROR(IF(AND((PU$33-PU38-150-Sheep!$R$352                                           )&gt;(PU$33-PV$33),(PU$33-PU38-150-Sheep!$R$352                                            )&lt;=0),"Alt1-"   &amp;PU37,""),"")
&amp;IFERROR(IF(AND((PU$33-PU38-150-Sheep!$R$353                                           )&gt;(PU$33-PV$33),(PU$33-PU38-150-Sheep!$R$353                                            )&lt;=0),"Alt2-"   &amp;PU37,""),"")</f>
        <v/>
      </c>
      <c r="PV39" s="274" t="str">
        <f xml:space="preserve">                    IF(AND((PV$33                                  -Sheep!$N$249                               )&gt;(PV$33-PW$33),(PV$33                                  -Sheep!$N$249                                )&lt;=0),"Born","")
&amp;                   IF(AND((PV$33-Sheep!$R$351-Sheep!$N$249                                )&gt;(PV$33-PW$33),(PV$33-Sheep!$R$351-Sheep!$N$249                                )&lt;=0),"WeanStd","")
&amp;                   IF(AND((PV$33-Sheep!$R$352-Sheep!$N$249                                )&gt;(PV$33-PW$33),(PV$33-Sheep!$R$352-Sheep!$N$249                                )&lt;=0),"WeanAlt1","")
&amp;                   IF(AND((PV$33-Sheep!$R$353-Sheep!$N$249                                )&gt;(PV$33-PW$33),(PV$33-Sheep!$R$353-Sheep!$N$249                                )&lt;=0),"WeanAlt2","")
&amp;IFERROR(IF(AND((PV$33-PV38                                                                                     )&gt;(PV$33-PW$33),(PV$33-PV38                                                                                     )&lt;=0),"Join-"    &amp;PV37,""),"")
&amp;IFERROR(IF(AND((PV$33-PV38-INDEX(Sheep!$V$358:$V$365,PV37,1))&gt;(PV$33-PW$33),(PV$33-PV38-INDEX(Sheep!$V$358:$V$365,PV37,1))&lt;=0),"Scan-"  &amp;PV37,""),"")
&amp;IFERROR(IF(AND((PV$33-PV38-150                                                                            )&gt;(PV$33-PW$33),(PV$33-PV38-150                                                                             )&lt;=0),"Birth-" &amp;PV37,""),"")
&amp;IFERROR(IF(AND((PV$33-PV38-150-Sheep!$R$351                                           )&gt;(PV$33-PW$33),(PV$33-PV38-150-Sheep!$R$351                                            )&lt;=0),"Wean-"&amp;PV37,""),"")
&amp;IFERROR(IF(AND((PV$33-PV38-150-Sheep!$R$352                                           )&gt;(PV$33-PW$33),(PV$33-PV38-150-Sheep!$R$352                                            )&lt;=0),"Alt1-"   &amp;PV37,""),"")
&amp;IFERROR(IF(AND((PV$33-PV38-150-Sheep!$R$353                                           )&gt;(PV$33-PW$33),(PV$33-PV38-150-Sheep!$R$353                                            )&lt;=0),"Alt2-"   &amp;PV37,""),"")</f>
        <v/>
      </c>
      <c r="PW39" s="274" t="str">
        <f xml:space="preserve">                    IF(AND((PW$33                                  -Sheep!$N$249                               )&gt;(PW$33-PX$33),(PW$33                                  -Sheep!$N$249                                )&lt;=0),"Born","")
&amp;                   IF(AND((PW$33-Sheep!$R$351-Sheep!$N$249                                )&gt;(PW$33-PX$33),(PW$33-Sheep!$R$351-Sheep!$N$249                                )&lt;=0),"WeanStd","")
&amp;                   IF(AND((PW$33-Sheep!$R$352-Sheep!$N$249                                )&gt;(PW$33-PX$33),(PW$33-Sheep!$R$352-Sheep!$N$249                                )&lt;=0),"WeanAlt1","")
&amp;                   IF(AND((PW$33-Sheep!$R$353-Sheep!$N$249                                )&gt;(PW$33-PX$33),(PW$33-Sheep!$R$353-Sheep!$N$249                                )&lt;=0),"WeanAlt2","")
&amp;IFERROR(IF(AND((PW$33-PW38                                                                                     )&gt;(PW$33-PX$33),(PW$33-PW38                                                                                     )&lt;=0),"Join-"    &amp;PW37,""),"")
&amp;IFERROR(IF(AND((PW$33-PW38-INDEX(Sheep!$V$358:$V$365,PW37,1))&gt;(PW$33-PX$33),(PW$33-PW38-INDEX(Sheep!$V$358:$V$365,PW37,1))&lt;=0),"Scan-"  &amp;PW37,""),"")
&amp;IFERROR(IF(AND((PW$33-PW38-150                                                                            )&gt;(PW$33-PX$33),(PW$33-PW38-150                                                                             )&lt;=0),"Birth-" &amp;PW37,""),"")
&amp;IFERROR(IF(AND((PW$33-PW38-150-Sheep!$R$351                                           )&gt;(PW$33-PX$33),(PW$33-PW38-150-Sheep!$R$351                                            )&lt;=0),"Wean-"&amp;PW37,""),"")
&amp;IFERROR(IF(AND((PW$33-PW38-150-Sheep!$R$352                                           )&gt;(PW$33-PX$33),(PW$33-PW38-150-Sheep!$R$352                                            )&lt;=0),"Alt1-"   &amp;PW37,""),"")
&amp;IFERROR(IF(AND((PW$33-PW38-150-Sheep!$R$353                                           )&gt;(PW$33-PX$33),(PW$33-PW38-150-Sheep!$R$353                                            )&lt;=0),"Alt2-"   &amp;PW37,""),"")</f>
        <v/>
      </c>
      <c r="PX39" s="274" t="str">
        <f xml:space="preserve">                    IF(AND((PX$33                                  -Sheep!$N$249                               )&gt;(PX$33-PY$33),(PX$33                                  -Sheep!$N$249                                )&lt;=0),"Born","")
&amp;                   IF(AND((PX$33-Sheep!$R$351-Sheep!$N$249                                )&gt;(PX$33-PY$33),(PX$33-Sheep!$R$351-Sheep!$N$249                                )&lt;=0),"WeanStd","")
&amp;                   IF(AND((PX$33-Sheep!$R$352-Sheep!$N$249                                )&gt;(PX$33-PY$33),(PX$33-Sheep!$R$352-Sheep!$N$249                                )&lt;=0),"WeanAlt1","")
&amp;                   IF(AND((PX$33-Sheep!$R$353-Sheep!$N$249                                )&gt;(PX$33-PY$33),(PX$33-Sheep!$R$353-Sheep!$N$249                                )&lt;=0),"WeanAlt2","")
&amp;IFERROR(IF(AND((PX$33-PX38                                                                                     )&gt;(PX$33-PY$33),(PX$33-PX38                                                                                     )&lt;=0),"Join-"    &amp;PX37,""),"")
&amp;IFERROR(IF(AND((PX$33-PX38-INDEX(Sheep!$V$358:$V$365,PX37,1))&gt;(PX$33-PY$33),(PX$33-PX38-INDEX(Sheep!$V$358:$V$365,PX37,1))&lt;=0),"Scan-"  &amp;PX37,""),"")
&amp;IFERROR(IF(AND((PX$33-PX38-150                                                                            )&gt;(PX$33-PY$33),(PX$33-PX38-150                                                                             )&lt;=0),"Birth-" &amp;PX37,""),"")
&amp;IFERROR(IF(AND((PX$33-PX38-150-Sheep!$R$351                                           )&gt;(PX$33-PY$33),(PX$33-PX38-150-Sheep!$R$351                                            )&lt;=0),"Wean-"&amp;PX37,""),"")
&amp;IFERROR(IF(AND((PX$33-PX38-150-Sheep!$R$352                                           )&gt;(PX$33-PY$33),(PX$33-PX38-150-Sheep!$R$352                                            )&lt;=0),"Alt1-"   &amp;PX37,""),"")
&amp;IFERROR(IF(AND((PX$33-PX38-150-Sheep!$R$353                                           )&gt;(PX$33-PY$33),(PX$33-PX38-150-Sheep!$R$353                                            )&lt;=0),"Alt2-"   &amp;PX37,""),"")</f>
        <v/>
      </c>
      <c r="PY39" s="274" t="str">
        <f xml:space="preserve">                    IF(AND((PY$33                                  -Sheep!$N$249                               )&gt;(PY$33-PZ$33),(PY$33                                  -Sheep!$N$249                                )&lt;=0),"Born","")
&amp;                   IF(AND((PY$33-Sheep!$R$351-Sheep!$N$249                                )&gt;(PY$33-PZ$33),(PY$33-Sheep!$R$351-Sheep!$N$249                                )&lt;=0),"WeanStd","")
&amp;                   IF(AND((PY$33-Sheep!$R$352-Sheep!$N$249                                )&gt;(PY$33-PZ$33),(PY$33-Sheep!$R$352-Sheep!$N$249                                )&lt;=0),"WeanAlt1","")
&amp;                   IF(AND((PY$33-Sheep!$R$353-Sheep!$N$249                                )&gt;(PY$33-PZ$33),(PY$33-Sheep!$R$353-Sheep!$N$249                                )&lt;=0),"WeanAlt2","")
&amp;IFERROR(IF(AND((PY$33-PY38                                                                                     )&gt;(PY$33-PZ$33),(PY$33-PY38                                                                                     )&lt;=0),"Join-"    &amp;PY37,""),"")
&amp;IFERROR(IF(AND((PY$33-PY38-INDEX(Sheep!$V$358:$V$365,PY37,1))&gt;(PY$33-PZ$33),(PY$33-PY38-INDEX(Sheep!$V$358:$V$365,PY37,1))&lt;=0),"Scan-"  &amp;PY37,""),"")
&amp;IFERROR(IF(AND((PY$33-PY38-150                                                                            )&gt;(PY$33-PZ$33),(PY$33-PY38-150                                                                             )&lt;=0),"Birth-" &amp;PY37,""),"")
&amp;IFERROR(IF(AND((PY$33-PY38-150-Sheep!$R$351                                           )&gt;(PY$33-PZ$33),(PY$33-PY38-150-Sheep!$R$351                                            )&lt;=0),"Wean-"&amp;PY37,""),"")
&amp;IFERROR(IF(AND((PY$33-PY38-150-Sheep!$R$352                                           )&gt;(PY$33-PZ$33),(PY$33-PY38-150-Sheep!$R$352                                            )&lt;=0),"Alt1-"   &amp;PY37,""),"")
&amp;IFERROR(IF(AND((PY$33-PY38-150-Sheep!$R$353                                           )&gt;(PY$33-PZ$33),(PY$33-PY38-150-Sheep!$R$353                                            )&lt;=0),"Alt2-"   &amp;PY37,""),"")</f>
        <v>Scan-8</v>
      </c>
      <c r="PZ39" s="274" t="str">
        <f xml:space="preserve">                    IF(AND((PZ$33                                  -Sheep!$N$249                               )&gt;(PZ$33-QA$33),(PZ$33                                  -Sheep!$N$249                                )&lt;=0),"Born","")
&amp;                   IF(AND((PZ$33-Sheep!$R$351-Sheep!$N$249                                )&gt;(PZ$33-QA$33),(PZ$33-Sheep!$R$351-Sheep!$N$249                                )&lt;=0),"WeanStd","")
&amp;                   IF(AND((PZ$33-Sheep!$R$352-Sheep!$N$249                                )&gt;(PZ$33-QA$33),(PZ$33-Sheep!$R$352-Sheep!$N$249                                )&lt;=0),"WeanAlt1","")
&amp;                   IF(AND((PZ$33-Sheep!$R$353-Sheep!$N$249                                )&gt;(PZ$33-QA$33),(PZ$33-Sheep!$R$353-Sheep!$N$249                                )&lt;=0),"WeanAlt2","")
&amp;IFERROR(IF(AND((PZ$33-PZ38                                                                                     )&gt;(PZ$33-QA$33),(PZ$33-PZ38                                                                                     )&lt;=0),"Join-"    &amp;PZ37,""),"")
&amp;IFERROR(IF(AND((PZ$33-PZ38-INDEX(Sheep!$V$358:$V$365,PZ37,1))&gt;(PZ$33-QA$33),(PZ$33-PZ38-INDEX(Sheep!$V$358:$V$365,PZ37,1))&lt;=0),"Scan-"  &amp;PZ37,""),"")
&amp;IFERROR(IF(AND((PZ$33-PZ38-150                                                                            )&gt;(PZ$33-QA$33),(PZ$33-PZ38-150                                                                             )&lt;=0),"Birth-" &amp;PZ37,""),"")
&amp;IFERROR(IF(AND((PZ$33-PZ38-150-Sheep!$R$351                                           )&gt;(PZ$33-QA$33),(PZ$33-PZ38-150-Sheep!$R$351                                            )&lt;=0),"Wean-"&amp;PZ37,""),"")
&amp;IFERROR(IF(AND((PZ$33-PZ38-150-Sheep!$R$352                                           )&gt;(PZ$33-QA$33),(PZ$33-PZ38-150-Sheep!$R$352                                            )&lt;=0),"Alt1-"   &amp;PZ37,""),"")
&amp;IFERROR(IF(AND((PZ$33-PZ38-150-Sheep!$R$353                                           )&gt;(PZ$33-QA$33),(PZ$33-PZ38-150-Sheep!$R$353                                            )&lt;=0),"Alt2-"   &amp;PZ37,""),"")</f>
        <v/>
      </c>
      <c r="QA39" s="274" t="str">
        <f xml:space="preserve">                    IF(AND((QA$33                                  -Sheep!$N$249                               )&gt;(QA$33-QB$33),(QA$33                                  -Sheep!$N$249                                )&lt;=0),"Born","")
&amp;                   IF(AND((QA$33-Sheep!$R$351-Sheep!$N$249                                )&gt;(QA$33-QB$33),(QA$33-Sheep!$R$351-Sheep!$N$249                                )&lt;=0),"WeanStd","")
&amp;                   IF(AND((QA$33-Sheep!$R$352-Sheep!$N$249                                )&gt;(QA$33-QB$33),(QA$33-Sheep!$R$352-Sheep!$N$249                                )&lt;=0),"WeanAlt1","")
&amp;                   IF(AND((QA$33-Sheep!$R$353-Sheep!$N$249                                )&gt;(QA$33-QB$33),(QA$33-Sheep!$R$353-Sheep!$N$249                                )&lt;=0),"WeanAlt2","")
&amp;IFERROR(IF(AND((QA$33-QA38                                                                                     )&gt;(QA$33-QB$33),(QA$33-QA38                                                                                     )&lt;=0),"Join-"    &amp;QA37,""),"")
&amp;IFERROR(IF(AND((QA$33-QA38-INDEX(Sheep!$V$358:$V$365,QA37,1))&gt;(QA$33-QB$33),(QA$33-QA38-INDEX(Sheep!$V$358:$V$365,QA37,1))&lt;=0),"Scan-"  &amp;QA37,""),"")
&amp;IFERROR(IF(AND((QA$33-QA38-150                                                                            )&gt;(QA$33-QB$33),(QA$33-QA38-150                                                                             )&lt;=0),"Birth-" &amp;QA37,""),"")
&amp;IFERROR(IF(AND((QA$33-QA38-150-Sheep!$R$351                                           )&gt;(QA$33-QB$33),(QA$33-QA38-150-Sheep!$R$351                                            )&lt;=0),"Wean-"&amp;QA37,""),"")
&amp;IFERROR(IF(AND((QA$33-QA38-150-Sheep!$R$352                                           )&gt;(QA$33-QB$33),(QA$33-QA38-150-Sheep!$R$352                                            )&lt;=0),"Alt1-"   &amp;QA37,""),"")
&amp;IFERROR(IF(AND((QA$33-QA38-150-Sheep!$R$353                                           )&gt;(QA$33-QB$33),(QA$33-QA38-150-Sheep!$R$353                                            )&lt;=0),"Alt2-"   &amp;QA37,""),"")</f>
        <v/>
      </c>
      <c r="QB39" s="274" t="str">
        <f xml:space="preserve">                    IF(AND((QB$33                                  -Sheep!$N$249                               )&gt;(QB$33-QC$33),(QB$33                                  -Sheep!$N$249                                )&lt;=0),"Born","")
&amp;                   IF(AND((QB$33-Sheep!$R$351-Sheep!$N$249                                )&gt;(QB$33-QC$33),(QB$33-Sheep!$R$351-Sheep!$N$249                                )&lt;=0),"WeanStd","")
&amp;                   IF(AND((QB$33-Sheep!$R$352-Sheep!$N$249                                )&gt;(QB$33-QC$33),(QB$33-Sheep!$R$352-Sheep!$N$249                                )&lt;=0),"WeanAlt1","")
&amp;                   IF(AND((QB$33-Sheep!$R$353-Sheep!$N$249                                )&gt;(QB$33-QC$33),(QB$33-Sheep!$R$353-Sheep!$N$249                                )&lt;=0),"WeanAlt2","")
&amp;IFERROR(IF(AND((QB$33-QB38                                                                                     )&gt;(QB$33-QC$33),(QB$33-QB38                                                                                     )&lt;=0),"Join-"    &amp;QB37,""),"")
&amp;IFERROR(IF(AND((QB$33-QB38-INDEX(Sheep!$V$358:$V$365,QB37,1))&gt;(QB$33-QC$33),(QB$33-QB38-INDEX(Sheep!$V$358:$V$365,QB37,1))&lt;=0),"Scan-"  &amp;QB37,""),"")
&amp;IFERROR(IF(AND((QB$33-QB38-150                                                                            )&gt;(QB$33-QC$33),(QB$33-QB38-150                                                                             )&lt;=0),"Birth-" &amp;QB37,""),"")
&amp;IFERROR(IF(AND((QB$33-QB38-150-Sheep!$R$351                                           )&gt;(QB$33-QC$33),(QB$33-QB38-150-Sheep!$R$351                                            )&lt;=0),"Wean-"&amp;QB37,""),"")
&amp;IFERROR(IF(AND((QB$33-QB38-150-Sheep!$R$352                                           )&gt;(QB$33-QC$33),(QB$33-QB38-150-Sheep!$R$352                                            )&lt;=0),"Alt1-"   &amp;QB37,""),"")
&amp;IFERROR(IF(AND((QB$33-QB38-150-Sheep!$R$353                                           )&gt;(QB$33-QC$33),(QB$33-QB38-150-Sheep!$R$353                                            )&lt;=0),"Alt2-"   &amp;QB37,""),"")</f>
        <v/>
      </c>
      <c r="QC39" s="274" t="str">
        <f xml:space="preserve">                    IF(AND((QC$33                                  -Sheep!$N$249                               )&gt;(QC$33-QD$33),(QC$33                                  -Sheep!$N$249                                )&lt;=0),"Born","")
&amp;                   IF(AND((QC$33-Sheep!$R$351-Sheep!$N$249                                )&gt;(QC$33-QD$33),(QC$33-Sheep!$R$351-Sheep!$N$249                                )&lt;=0),"WeanStd","")
&amp;                   IF(AND((QC$33-Sheep!$R$352-Sheep!$N$249                                )&gt;(QC$33-QD$33),(QC$33-Sheep!$R$352-Sheep!$N$249                                )&lt;=0),"WeanAlt1","")
&amp;                   IF(AND((QC$33-Sheep!$R$353-Sheep!$N$249                                )&gt;(QC$33-QD$33),(QC$33-Sheep!$R$353-Sheep!$N$249                                )&lt;=0),"WeanAlt2","")
&amp;IFERROR(IF(AND((QC$33-QC38                                                                                     )&gt;(QC$33-QD$33),(QC$33-QC38                                                                                     )&lt;=0),"Join-"    &amp;QC37,""),"")
&amp;IFERROR(IF(AND((QC$33-QC38-INDEX(Sheep!$V$358:$V$365,QC37,1))&gt;(QC$33-QD$33),(QC$33-QC38-INDEX(Sheep!$V$358:$V$365,QC37,1))&lt;=0),"Scan-"  &amp;QC37,""),"")
&amp;IFERROR(IF(AND((QC$33-QC38-150                                                                            )&gt;(QC$33-QD$33),(QC$33-QC38-150                                                                             )&lt;=0),"Birth-" &amp;QC37,""),"")
&amp;IFERROR(IF(AND((QC$33-QC38-150-Sheep!$R$351                                           )&gt;(QC$33-QD$33),(QC$33-QC38-150-Sheep!$R$351                                            )&lt;=0),"Wean-"&amp;QC37,""),"")
&amp;IFERROR(IF(AND((QC$33-QC38-150-Sheep!$R$352                                           )&gt;(QC$33-QD$33),(QC$33-QC38-150-Sheep!$R$352                                            )&lt;=0),"Alt1-"   &amp;QC37,""),"")
&amp;IFERROR(IF(AND((QC$33-QC38-150-Sheep!$R$353                                           )&gt;(QC$33-QD$33),(QC$33-QC38-150-Sheep!$R$353                                            )&lt;=0),"Alt2-"   &amp;QC37,""),"")</f>
        <v/>
      </c>
      <c r="QD39" s="274" t="str">
        <f xml:space="preserve">                    IF(AND((QD$33                                  -Sheep!$N$249                               )&gt;(QD$33-QE$33),(QD$33                                  -Sheep!$N$249                                )&lt;=0),"Born","")
&amp;                   IF(AND((QD$33-Sheep!$R$351-Sheep!$N$249                                )&gt;(QD$33-QE$33),(QD$33-Sheep!$R$351-Sheep!$N$249                                )&lt;=0),"WeanStd","")
&amp;                   IF(AND((QD$33-Sheep!$R$352-Sheep!$N$249                                )&gt;(QD$33-QE$33),(QD$33-Sheep!$R$352-Sheep!$N$249                                )&lt;=0),"WeanAlt1","")
&amp;                   IF(AND((QD$33-Sheep!$R$353-Sheep!$N$249                                )&gt;(QD$33-QE$33),(QD$33-Sheep!$R$353-Sheep!$N$249                                )&lt;=0),"WeanAlt2","")
&amp;IFERROR(IF(AND((QD$33-QD38                                                                                     )&gt;(QD$33-QE$33),(QD$33-QD38                                                                                     )&lt;=0),"Join-"    &amp;QD37,""),"")
&amp;IFERROR(IF(AND((QD$33-QD38-INDEX(Sheep!$V$358:$V$365,QD37,1))&gt;(QD$33-QE$33),(QD$33-QD38-INDEX(Sheep!$V$358:$V$365,QD37,1))&lt;=0),"Scan-"  &amp;QD37,""),"")
&amp;IFERROR(IF(AND((QD$33-QD38-150                                                                            )&gt;(QD$33-QE$33),(QD$33-QD38-150                                                                             )&lt;=0),"Birth-" &amp;QD37,""),"")
&amp;IFERROR(IF(AND((QD$33-QD38-150-Sheep!$R$351                                           )&gt;(QD$33-QE$33),(QD$33-QD38-150-Sheep!$R$351                                            )&lt;=0),"Wean-"&amp;QD37,""),"")
&amp;IFERROR(IF(AND((QD$33-QD38-150-Sheep!$R$352                                           )&gt;(QD$33-QE$33),(QD$33-QD38-150-Sheep!$R$352                                            )&lt;=0),"Alt1-"   &amp;QD37,""),"")
&amp;IFERROR(IF(AND((QD$33-QD38-150-Sheep!$R$353                                           )&gt;(QD$33-QE$33),(QD$33-QD38-150-Sheep!$R$353                                            )&lt;=0),"Alt2-"   &amp;QD37,""),"")</f>
        <v/>
      </c>
      <c r="QE39" s="274" t="str">
        <f xml:space="preserve">                    IF(AND((QE$33                                  -Sheep!$N$249                               )&gt;(QE$33-QF$33),(QE$33                                  -Sheep!$N$249                                )&lt;=0),"Born","")
&amp;                   IF(AND((QE$33-Sheep!$R$351-Sheep!$N$249                                )&gt;(QE$33-QF$33),(QE$33-Sheep!$R$351-Sheep!$N$249                                )&lt;=0),"WeanStd","")
&amp;                   IF(AND((QE$33-Sheep!$R$352-Sheep!$N$249                                )&gt;(QE$33-QF$33),(QE$33-Sheep!$R$352-Sheep!$N$249                                )&lt;=0),"WeanAlt1","")
&amp;                   IF(AND((QE$33-Sheep!$R$353-Sheep!$N$249                                )&gt;(QE$33-QF$33),(QE$33-Sheep!$R$353-Sheep!$N$249                                )&lt;=0),"WeanAlt2","")
&amp;IFERROR(IF(AND((QE$33-QE38                                                                                     )&gt;(QE$33-QF$33),(QE$33-QE38                                                                                     )&lt;=0),"Join-"    &amp;QE37,""),"")
&amp;IFERROR(IF(AND((QE$33-QE38-INDEX(Sheep!$V$358:$V$365,QE37,1))&gt;(QE$33-QF$33),(QE$33-QE38-INDEX(Sheep!$V$358:$V$365,QE37,1))&lt;=0),"Scan-"  &amp;QE37,""),"")
&amp;IFERROR(IF(AND((QE$33-QE38-150                                                                            )&gt;(QE$33-QF$33),(QE$33-QE38-150                                                                             )&lt;=0),"Birth-" &amp;QE37,""),"")
&amp;IFERROR(IF(AND((QE$33-QE38-150-Sheep!$R$351                                           )&gt;(QE$33-QF$33),(QE$33-QE38-150-Sheep!$R$351                                            )&lt;=0),"Wean-"&amp;QE37,""),"")
&amp;IFERROR(IF(AND((QE$33-QE38-150-Sheep!$R$352                                           )&gt;(QE$33-QF$33),(QE$33-QE38-150-Sheep!$R$352                                            )&lt;=0),"Alt1-"   &amp;QE37,""),"")
&amp;IFERROR(IF(AND((QE$33-QE38-150-Sheep!$R$353                                           )&gt;(QE$33-QF$33),(QE$33-QE38-150-Sheep!$R$353                                            )&lt;=0),"Alt2-"   &amp;QE37,""),"")</f>
        <v/>
      </c>
      <c r="QF39" s="274" t="str">
        <f xml:space="preserve">                    IF(AND((QF$33                                  -Sheep!$N$249                               )&gt;(QF$33-QG$33),(QF$33                                  -Sheep!$N$249                                )&lt;=0),"Born","")
&amp;                   IF(AND((QF$33-Sheep!$R$351-Sheep!$N$249                                )&gt;(QF$33-QG$33),(QF$33-Sheep!$R$351-Sheep!$N$249                                )&lt;=0),"WeanStd","")
&amp;                   IF(AND((QF$33-Sheep!$R$352-Sheep!$N$249                                )&gt;(QF$33-QG$33),(QF$33-Sheep!$R$352-Sheep!$N$249                                )&lt;=0),"WeanAlt1","")
&amp;                   IF(AND((QF$33-Sheep!$R$353-Sheep!$N$249                                )&gt;(QF$33-QG$33),(QF$33-Sheep!$R$353-Sheep!$N$249                                )&lt;=0),"WeanAlt2","")
&amp;IFERROR(IF(AND((QF$33-QF38                                                                                     )&gt;(QF$33-QG$33),(QF$33-QF38                                                                                     )&lt;=0),"Join-"    &amp;QF37,""),"")
&amp;IFERROR(IF(AND((QF$33-QF38-INDEX(Sheep!$V$358:$V$365,QF37,1))&gt;(QF$33-QG$33),(QF$33-QF38-INDEX(Sheep!$V$358:$V$365,QF37,1))&lt;=0),"Scan-"  &amp;QF37,""),"")
&amp;IFERROR(IF(AND((QF$33-QF38-150                                                                            )&gt;(QF$33-QG$33),(QF$33-QF38-150                                                                             )&lt;=0),"Birth-" &amp;QF37,""),"")
&amp;IFERROR(IF(AND((QF$33-QF38-150-Sheep!$R$351                                           )&gt;(QF$33-QG$33),(QF$33-QF38-150-Sheep!$R$351                                            )&lt;=0),"Wean-"&amp;QF37,""),"")
&amp;IFERROR(IF(AND((QF$33-QF38-150-Sheep!$R$352                                           )&gt;(QF$33-QG$33),(QF$33-QF38-150-Sheep!$R$352                                            )&lt;=0),"Alt1-"   &amp;QF37,""),"")
&amp;IFERROR(IF(AND((QF$33-QF38-150-Sheep!$R$353                                           )&gt;(QF$33-QG$33),(QF$33-QF38-150-Sheep!$R$353                                            )&lt;=0),"Alt2-"   &amp;QF37,""),"")</f>
        <v/>
      </c>
      <c r="QG39" s="274" t="str">
        <f xml:space="preserve">                    IF(AND((QG$33                                  -Sheep!$N$249                               )&gt;(QG$33-QH$33),(QG$33                                  -Sheep!$N$249                                )&lt;=0),"Born","")
&amp;                   IF(AND((QG$33-Sheep!$R$351-Sheep!$N$249                                )&gt;(QG$33-QH$33),(QG$33-Sheep!$R$351-Sheep!$N$249                                )&lt;=0),"WeanStd","")
&amp;                   IF(AND((QG$33-Sheep!$R$352-Sheep!$N$249                                )&gt;(QG$33-QH$33),(QG$33-Sheep!$R$352-Sheep!$N$249                                )&lt;=0),"WeanAlt1","")
&amp;                   IF(AND((QG$33-Sheep!$R$353-Sheep!$N$249                                )&gt;(QG$33-QH$33),(QG$33-Sheep!$R$353-Sheep!$N$249                                )&lt;=0),"WeanAlt2","")
&amp;IFERROR(IF(AND((QG$33-QG38                                                                                     )&gt;(QG$33-QH$33),(QG$33-QG38                                                                                     )&lt;=0),"Join-"    &amp;QG37,""),"")
&amp;IFERROR(IF(AND((QG$33-QG38-INDEX(Sheep!$V$358:$V$365,QG37,1))&gt;(QG$33-QH$33),(QG$33-QG38-INDEX(Sheep!$V$358:$V$365,QG37,1))&lt;=0),"Scan-"  &amp;QG37,""),"")
&amp;IFERROR(IF(AND((QG$33-QG38-150                                                                            )&gt;(QG$33-QH$33),(QG$33-QG38-150                                                                             )&lt;=0),"Birth-" &amp;QG37,""),"")
&amp;IFERROR(IF(AND((QG$33-QG38-150-Sheep!$R$351                                           )&gt;(QG$33-QH$33),(QG$33-QG38-150-Sheep!$R$351                                            )&lt;=0),"Wean-"&amp;QG37,""),"")
&amp;IFERROR(IF(AND((QG$33-QG38-150-Sheep!$R$352                                           )&gt;(QG$33-QH$33),(QG$33-QG38-150-Sheep!$R$352                                            )&lt;=0),"Alt1-"   &amp;QG37,""),"")
&amp;IFERROR(IF(AND((QG$33-QG38-150-Sheep!$R$353                                           )&gt;(QG$33-QH$33),(QG$33-QG38-150-Sheep!$R$353                                            )&lt;=0),"Alt2-"   &amp;QG37,""),"")</f>
        <v/>
      </c>
      <c r="QH39" s="274" t="str">
        <f xml:space="preserve">                    IF(AND((QH$33                                  -Sheep!$N$249                               )&gt;(QH$33-QI$33),(QH$33                                  -Sheep!$N$249                                )&lt;=0),"Born","")
&amp;                   IF(AND((QH$33-Sheep!$R$351-Sheep!$N$249                                )&gt;(QH$33-QI$33),(QH$33-Sheep!$R$351-Sheep!$N$249                                )&lt;=0),"WeanStd","")
&amp;                   IF(AND((QH$33-Sheep!$R$352-Sheep!$N$249                                )&gt;(QH$33-QI$33),(QH$33-Sheep!$R$352-Sheep!$N$249                                )&lt;=0),"WeanAlt1","")
&amp;                   IF(AND((QH$33-Sheep!$R$353-Sheep!$N$249                                )&gt;(QH$33-QI$33),(QH$33-Sheep!$R$353-Sheep!$N$249                                )&lt;=0),"WeanAlt2","")
&amp;IFERROR(IF(AND((QH$33-QH38                                                                                     )&gt;(QH$33-QI$33),(QH$33-QH38                                                                                     )&lt;=0),"Join-"    &amp;QH37,""),"")
&amp;IFERROR(IF(AND((QH$33-QH38-INDEX(Sheep!$V$358:$V$365,QH37,1))&gt;(QH$33-QI$33),(QH$33-QH38-INDEX(Sheep!$V$358:$V$365,QH37,1))&lt;=0),"Scan-"  &amp;QH37,""),"")
&amp;IFERROR(IF(AND((QH$33-QH38-150                                                                            )&gt;(QH$33-QI$33),(QH$33-QH38-150                                                                             )&lt;=0),"Birth-" &amp;QH37,""),"")
&amp;IFERROR(IF(AND((QH$33-QH38-150-Sheep!$R$351                                           )&gt;(QH$33-QI$33),(QH$33-QH38-150-Sheep!$R$351                                            )&lt;=0),"Wean-"&amp;QH37,""),"")
&amp;IFERROR(IF(AND((QH$33-QH38-150-Sheep!$R$352                                           )&gt;(QH$33-QI$33),(QH$33-QH38-150-Sheep!$R$352                                            )&lt;=0),"Alt1-"   &amp;QH37,""),"")
&amp;IFERROR(IF(AND((QH$33-QH38-150-Sheep!$R$353                                           )&gt;(QH$33-QI$33),(QH$33-QH38-150-Sheep!$R$353                                            )&lt;=0),"Alt2-"   &amp;QH37,""),"")</f>
        <v/>
      </c>
      <c r="QI39" s="274" t="str">
        <f xml:space="preserve">                    IF(AND((QI$33                                  -Sheep!$N$249                               )&gt;(QI$33-QJ$33),(QI$33                                  -Sheep!$N$249                                )&lt;=0),"Born","")
&amp;                   IF(AND((QI$33-Sheep!$R$351-Sheep!$N$249                                )&gt;(QI$33-QJ$33),(QI$33-Sheep!$R$351-Sheep!$N$249                                )&lt;=0),"WeanStd","")
&amp;                   IF(AND((QI$33-Sheep!$R$352-Sheep!$N$249                                )&gt;(QI$33-QJ$33),(QI$33-Sheep!$R$352-Sheep!$N$249                                )&lt;=0),"WeanAlt1","")
&amp;                   IF(AND((QI$33-Sheep!$R$353-Sheep!$N$249                                )&gt;(QI$33-QJ$33),(QI$33-Sheep!$R$353-Sheep!$N$249                                )&lt;=0),"WeanAlt2","")
&amp;IFERROR(IF(AND((QI$33-QI38                                                                                     )&gt;(QI$33-QJ$33),(QI$33-QI38                                                                                     )&lt;=0),"Join-"    &amp;QI37,""),"")
&amp;IFERROR(IF(AND((QI$33-QI38-INDEX(Sheep!$V$358:$V$365,QI37,1))&gt;(QI$33-QJ$33),(QI$33-QI38-INDEX(Sheep!$V$358:$V$365,QI37,1))&lt;=0),"Scan-"  &amp;QI37,""),"")
&amp;IFERROR(IF(AND((QI$33-QI38-150                                                                            )&gt;(QI$33-QJ$33),(QI$33-QI38-150                                                                             )&lt;=0),"Birth-" &amp;QI37,""),"")
&amp;IFERROR(IF(AND((QI$33-QI38-150-Sheep!$R$351                                           )&gt;(QI$33-QJ$33),(QI$33-QI38-150-Sheep!$R$351                                            )&lt;=0),"Wean-"&amp;QI37,""),"")
&amp;IFERROR(IF(AND((QI$33-QI38-150-Sheep!$R$352                                           )&gt;(QI$33-QJ$33),(QI$33-QI38-150-Sheep!$R$352                                            )&lt;=0),"Alt1-"   &amp;QI37,""),"")
&amp;IFERROR(IF(AND((QI$33-QI38-150-Sheep!$R$353                                           )&gt;(QI$33-QJ$33),(QI$33-QI38-150-Sheep!$R$353                                            )&lt;=0),"Alt2-"   &amp;QI37,""),"")</f>
        <v/>
      </c>
      <c r="QJ39" s="274" t="str">
        <f xml:space="preserve">                    IF(AND((QJ$33                                  -Sheep!$N$249                               )&gt;(QJ$33-QK$33),(QJ$33                                  -Sheep!$N$249                                )&lt;=0),"Born","")
&amp;                   IF(AND((QJ$33-Sheep!$R$351-Sheep!$N$249                                )&gt;(QJ$33-QK$33),(QJ$33-Sheep!$R$351-Sheep!$N$249                                )&lt;=0),"WeanStd","")
&amp;                   IF(AND((QJ$33-Sheep!$R$352-Sheep!$N$249                                )&gt;(QJ$33-QK$33),(QJ$33-Sheep!$R$352-Sheep!$N$249                                )&lt;=0),"WeanAlt1","")
&amp;                   IF(AND((QJ$33-Sheep!$R$353-Sheep!$N$249                                )&gt;(QJ$33-QK$33),(QJ$33-Sheep!$R$353-Sheep!$N$249                                )&lt;=0),"WeanAlt2","")
&amp;IFERROR(IF(AND((QJ$33-QJ38                                                                                     )&gt;(QJ$33-QK$33),(QJ$33-QJ38                                                                                     )&lt;=0),"Join-"    &amp;QJ37,""),"")
&amp;IFERROR(IF(AND((QJ$33-QJ38-INDEX(Sheep!$V$358:$V$365,QJ37,1))&gt;(QJ$33-QK$33),(QJ$33-QJ38-INDEX(Sheep!$V$358:$V$365,QJ37,1))&lt;=0),"Scan-"  &amp;QJ37,""),"")
&amp;IFERROR(IF(AND((QJ$33-QJ38-150                                                                            )&gt;(QJ$33-QK$33),(QJ$33-QJ38-150                                                                             )&lt;=0),"Birth-" &amp;QJ37,""),"")
&amp;IFERROR(IF(AND((QJ$33-QJ38-150-Sheep!$R$351                                           )&gt;(QJ$33-QK$33),(QJ$33-QJ38-150-Sheep!$R$351                                            )&lt;=0),"Wean-"&amp;QJ37,""),"")
&amp;IFERROR(IF(AND((QJ$33-QJ38-150-Sheep!$R$352                                           )&gt;(QJ$33-QK$33),(QJ$33-QJ38-150-Sheep!$R$352                                            )&lt;=0),"Alt1-"   &amp;QJ37,""),"")
&amp;IFERROR(IF(AND((QJ$33-QJ38-150-Sheep!$R$353                                           )&gt;(QJ$33-QK$33),(QJ$33-QJ38-150-Sheep!$R$353                                            )&lt;=0),"Alt2-"   &amp;QJ37,""),"")</f>
        <v>Birth-8</v>
      </c>
      <c r="QK39" s="274" t="str">
        <f xml:space="preserve">                    IF(AND((QK$33                                  -Sheep!$N$249                               )&gt;(QK$33-QL$33),(QK$33                                  -Sheep!$N$249                                )&lt;=0),"Born","")
&amp;                   IF(AND((QK$33-Sheep!$R$351-Sheep!$N$249                                )&gt;(QK$33-QL$33),(QK$33-Sheep!$R$351-Sheep!$N$249                                )&lt;=0),"WeanStd","")
&amp;                   IF(AND((QK$33-Sheep!$R$352-Sheep!$N$249                                )&gt;(QK$33-QL$33),(QK$33-Sheep!$R$352-Sheep!$N$249                                )&lt;=0),"WeanAlt1","")
&amp;                   IF(AND((QK$33-Sheep!$R$353-Sheep!$N$249                                )&gt;(QK$33-QL$33),(QK$33-Sheep!$R$353-Sheep!$N$249                                )&lt;=0),"WeanAlt2","")
&amp;IFERROR(IF(AND((QK$33-QK38                                                                                     )&gt;(QK$33-QL$33),(QK$33-QK38                                                                                     )&lt;=0),"Join-"    &amp;QK37,""),"")
&amp;IFERROR(IF(AND((QK$33-QK38-INDEX(Sheep!$V$358:$V$365,QK37,1))&gt;(QK$33-QL$33),(QK$33-QK38-INDEX(Sheep!$V$358:$V$365,QK37,1))&lt;=0),"Scan-"  &amp;QK37,""),"")
&amp;IFERROR(IF(AND((QK$33-QK38-150                                                                            )&gt;(QK$33-QL$33),(QK$33-QK38-150                                                                             )&lt;=0),"Birth-" &amp;QK37,""),"")
&amp;IFERROR(IF(AND((QK$33-QK38-150-Sheep!$R$351                                           )&gt;(QK$33-QL$33),(QK$33-QK38-150-Sheep!$R$351                                            )&lt;=0),"Wean-"&amp;QK37,""),"")
&amp;IFERROR(IF(AND((QK$33-QK38-150-Sheep!$R$352                                           )&gt;(QK$33-QL$33),(QK$33-QK38-150-Sheep!$R$352                                            )&lt;=0),"Alt1-"   &amp;QK37,""),"")
&amp;IFERROR(IF(AND((QK$33-QK38-150-Sheep!$R$353                                           )&gt;(QK$33-QL$33),(QK$33-QK38-150-Sheep!$R$353                                            )&lt;=0),"Alt2-"   &amp;QK37,""),"")</f>
        <v/>
      </c>
      <c r="QL39" s="274" t="str">
        <f xml:space="preserve">                    IF(AND((QL$33                                  -Sheep!$N$249                               )&gt;(QL$33-QM$33),(QL$33                                  -Sheep!$N$249                                )&lt;=0),"Born","")
&amp;                   IF(AND((QL$33-Sheep!$R$351-Sheep!$N$249                                )&gt;(QL$33-QM$33),(QL$33-Sheep!$R$351-Sheep!$N$249                                )&lt;=0),"WeanStd","")
&amp;                   IF(AND((QL$33-Sheep!$R$352-Sheep!$N$249                                )&gt;(QL$33-QM$33),(QL$33-Sheep!$R$352-Sheep!$N$249                                )&lt;=0),"WeanAlt1","")
&amp;                   IF(AND((QL$33-Sheep!$R$353-Sheep!$N$249                                )&gt;(QL$33-QM$33),(QL$33-Sheep!$R$353-Sheep!$N$249                                )&lt;=0),"WeanAlt2","")
&amp;IFERROR(IF(AND((QL$33-QL38                                                                                     )&gt;(QL$33-QM$33),(QL$33-QL38                                                                                     )&lt;=0),"Join-"    &amp;QL37,""),"")
&amp;IFERROR(IF(AND((QL$33-QL38-INDEX(Sheep!$V$358:$V$365,QL37,1))&gt;(QL$33-QM$33),(QL$33-QL38-INDEX(Sheep!$V$358:$V$365,QL37,1))&lt;=0),"Scan-"  &amp;QL37,""),"")
&amp;IFERROR(IF(AND((QL$33-QL38-150                                                                            )&gt;(QL$33-QM$33),(QL$33-QL38-150                                                                             )&lt;=0),"Birth-" &amp;QL37,""),"")
&amp;IFERROR(IF(AND((QL$33-QL38-150-Sheep!$R$351                                           )&gt;(QL$33-QM$33),(QL$33-QL38-150-Sheep!$R$351                                            )&lt;=0),"Wean-"&amp;QL37,""),"")
&amp;IFERROR(IF(AND((QL$33-QL38-150-Sheep!$R$352                                           )&gt;(QL$33-QM$33),(QL$33-QL38-150-Sheep!$R$352                                            )&lt;=0),"Alt1-"   &amp;QL37,""),"")
&amp;IFERROR(IF(AND((QL$33-QL38-150-Sheep!$R$353                                           )&gt;(QL$33-QM$33),(QL$33-QL38-150-Sheep!$R$353                                            )&lt;=0),"Alt2-"   &amp;QL37,""),"")</f>
        <v/>
      </c>
      <c r="QM39" s="274" t="str">
        <f xml:space="preserve">                    IF(AND((QM$33                                  -Sheep!$N$249                               )&gt;(QM$33-QN$33),(QM$33                                  -Sheep!$N$249                                )&lt;=0),"Born","")
&amp;                   IF(AND((QM$33-Sheep!$R$351-Sheep!$N$249                                )&gt;(QM$33-QN$33),(QM$33-Sheep!$R$351-Sheep!$N$249                                )&lt;=0),"WeanStd","")
&amp;                   IF(AND((QM$33-Sheep!$R$352-Sheep!$N$249                                )&gt;(QM$33-QN$33),(QM$33-Sheep!$R$352-Sheep!$N$249                                )&lt;=0),"WeanAlt1","")
&amp;                   IF(AND((QM$33-Sheep!$R$353-Sheep!$N$249                                )&gt;(QM$33-QN$33),(QM$33-Sheep!$R$353-Sheep!$N$249                                )&lt;=0),"WeanAlt2","")
&amp;IFERROR(IF(AND((QM$33-QM38                                                                                     )&gt;(QM$33-QN$33),(QM$33-QM38                                                                                     )&lt;=0),"Join-"    &amp;QM37,""),"")
&amp;IFERROR(IF(AND((QM$33-QM38-INDEX(Sheep!$V$358:$V$365,QM37,1))&gt;(QM$33-QN$33),(QM$33-QM38-INDEX(Sheep!$V$358:$V$365,QM37,1))&lt;=0),"Scan-"  &amp;QM37,""),"")
&amp;IFERROR(IF(AND((QM$33-QM38-150                                                                            )&gt;(QM$33-QN$33),(QM$33-QM38-150                                                                             )&lt;=0),"Birth-" &amp;QM37,""),"")
&amp;IFERROR(IF(AND((QM$33-QM38-150-Sheep!$R$351                                           )&gt;(QM$33-QN$33),(QM$33-QM38-150-Sheep!$R$351                                            )&lt;=0),"Wean-"&amp;QM37,""),"")
&amp;IFERROR(IF(AND((QM$33-QM38-150-Sheep!$R$352                                           )&gt;(QM$33-QN$33),(QM$33-QM38-150-Sheep!$R$352                                            )&lt;=0),"Alt1-"   &amp;QM37,""),"")
&amp;IFERROR(IF(AND((QM$33-QM38-150-Sheep!$R$353                                           )&gt;(QM$33-QN$33),(QM$33-QM38-150-Sheep!$R$353                                            )&lt;=0),"Alt2-"   &amp;QM37,""),"")</f>
        <v/>
      </c>
      <c r="QN39" s="274" t="str">
        <f xml:space="preserve">                    IF(AND((QN$33                                  -Sheep!$N$249                               )&gt;(QN$33-QO$33),(QN$33                                  -Sheep!$N$249                                )&lt;=0),"Born","")
&amp;                   IF(AND((QN$33-Sheep!$R$351-Sheep!$N$249                                )&gt;(QN$33-QO$33),(QN$33-Sheep!$R$351-Sheep!$N$249                                )&lt;=0),"WeanStd","")
&amp;                   IF(AND((QN$33-Sheep!$R$352-Sheep!$N$249                                )&gt;(QN$33-QO$33),(QN$33-Sheep!$R$352-Sheep!$N$249                                )&lt;=0),"WeanAlt1","")
&amp;                   IF(AND((QN$33-Sheep!$R$353-Sheep!$N$249                                )&gt;(QN$33-QO$33),(QN$33-Sheep!$R$353-Sheep!$N$249                                )&lt;=0),"WeanAlt2","")
&amp;IFERROR(IF(AND((QN$33-QN38                                                                                     )&gt;(QN$33-QO$33),(QN$33-QN38                                                                                     )&lt;=0),"Join-"    &amp;QN37,""),"")
&amp;IFERROR(IF(AND((QN$33-QN38-INDEX(Sheep!$V$358:$V$365,QN37,1))&gt;(QN$33-QO$33),(QN$33-QN38-INDEX(Sheep!$V$358:$V$365,QN37,1))&lt;=0),"Scan-"  &amp;QN37,""),"")
&amp;IFERROR(IF(AND((QN$33-QN38-150                                                                            )&gt;(QN$33-QO$33),(QN$33-QN38-150                                                                             )&lt;=0),"Birth-" &amp;QN37,""),"")
&amp;IFERROR(IF(AND((QN$33-QN38-150-Sheep!$R$351                                           )&gt;(QN$33-QO$33),(QN$33-QN38-150-Sheep!$R$351                                            )&lt;=0),"Wean-"&amp;QN37,""),"")
&amp;IFERROR(IF(AND((QN$33-QN38-150-Sheep!$R$352                                           )&gt;(QN$33-QO$33),(QN$33-QN38-150-Sheep!$R$352                                            )&lt;=0),"Alt1-"   &amp;QN37,""),"")
&amp;IFERROR(IF(AND((QN$33-QN38-150-Sheep!$R$353                                           )&gt;(QN$33-QO$33),(QN$33-QN38-150-Sheep!$R$353                                            )&lt;=0),"Alt2-"   &amp;QN37,""),"")</f>
        <v/>
      </c>
      <c r="QO39" s="274" t="str">
        <f xml:space="preserve">                    IF(AND((QO$33                                  -Sheep!$N$249                               )&gt;(QO$33-QP$33),(QO$33                                  -Sheep!$N$249                                )&lt;=0),"Born","")
&amp;                   IF(AND((QO$33-Sheep!$R$351-Sheep!$N$249                                )&gt;(QO$33-QP$33),(QO$33-Sheep!$R$351-Sheep!$N$249                                )&lt;=0),"WeanStd","")
&amp;                   IF(AND((QO$33-Sheep!$R$352-Sheep!$N$249                                )&gt;(QO$33-QP$33),(QO$33-Sheep!$R$352-Sheep!$N$249                                )&lt;=0),"WeanAlt1","")
&amp;                   IF(AND((QO$33-Sheep!$R$353-Sheep!$N$249                                )&gt;(QO$33-QP$33),(QO$33-Sheep!$R$353-Sheep!$N$249                                )&lt;=0),"WeanAlt2","")
&amp;IFERROR(IF(AND((QO$33-QO38                                                                                     )&gt;(QO$33-QP$33),(QO$33-QO38                                                                                     )&lt;=0),"Join-"    &amp;QO37,""),"")
&amp;IFERROR(IF(AND((QO$33-QO38-INDEX(Sheep!$V$358:$V$365,QO37,1))&gt;(QO$33-QP$33),(QO$33-QO38-INDEX(Sheep!$V$358:$V$365,QO37,1))&lt;=0),"Scan-"  &amp;QO37,""),"")
&amp;IFERROR(IF(AND((QO$33-QO38-150                                                                            )&gt;(QO$33-QP$33),(QO$33-QO38-150                                                                             )&lt;=0),"Birth-" &amp;QO37,""),"")
&amp;IFERROR(IF(AND((QO$33-QO38-150-Sheep!$R$351                                           )&gt;(QO$33-QP$33),(QO$33-QO38-150-Sheep!$R$351                                            )&lt;=0),"Wean-"&amp;QO37,""),"")
&amp;IFERROR(IF(AND((QO$33-QO38-150-Sheep!$R$352                                           )&gt;(QO$33-QP$33),(QO$33-QO38-150-Sheep!$R$352                                            )&lt;=0),"Alt1-"   &amp;QO37,""),"")
&amp;IFERROR(IF(AND((QO$33-QO38-150-Sheep!$R$353                                           )&gt;(QO$33-QP$33),(QO$33-QO38-150-Sheep!$R$353                                            )&lt;=0),"Alt2-"   &amp;QO37,""),"")</f>
        <v/>
      </c>
      <c r="QP39" s="274" t="str">
        <f xml:space="preserve">                    IF(AND((QP$33                                  -Sheep!$N$249                               )&gt;(QP$33-QQ$33),(QP$33                                  -Sheep!$N$249                                )&lt;=0),"Born","")
&amp;                   IF(AND((QP$33-Sheep!$R$351-Sheep!$N$249                                )&gt;(QP$33-QQ$33),(QP$33-Sheep!$R$351-Sheep!$N$249                                )&lt;=0),"WeanStd","")
&amp;                   IF(AND((QP$33-Sheep!$R$352-Sheep!$N$249                                )&gt;(QP$33-QQ$33),(QP$33-Sheep!$R$352-Sheep!$N$249                                )&lt;=0),"WeanAlt1","")
&amp;                   IF(AND((QP$33-Sheep!$R$353-Sheep!$N$249                                )&gt;(QP$33-QQ$33),(QP$33-Sheep!$R$353-Sheep!$N$249                                )&lt;=0),"WeanAlt2","")
&amp;IFERROR(IF(AND((QP$33-QP38                                                                                     )&gt;(QP$33-QQ$33),(QP$33-QP38                                                                                     )&lt;=0),"Join-"    &amp;QP37,""),"")
&amp;IFERROR(IF(AND((QP$33-QP38-INDEX(Sheep!$V$358:$V$365,QP37,1))&gt;(QP$33-QQ$33),(QP$33-QP38-INDEX(Sheep!$V$358:$V$365,QP37,1))&lt;=0),"Scan-"  &amp;QP37,""),"")
&amp;IFERROR(IF(AND((QP$33-QP38-150                                                                            )&gt;(QP$33-QQ$33),(QP$33-QP38-150                                                                             )&lt;=0),"Birth-" &amp;QP37,""),"")
&amp;IFERROR(IF(AND((QP$33-QP38-150-Sheep!$R$351                                           )&gt;(QP$33-QQ$33),(QP$33-QP38-150-Sheep!$R$351                                            )&lt;=0),"Wean-"&amp;QP37,""),"")
&amp;IFERROR(IF(AND((QP$33-QP38-150-Sheep!$R$352                                           )&gt;(QP$33-QQ$33),(QP$33-QP38-150-Sheep!$R$352                                            )&lt;=0),"Alt1-"   &amp;QP37,""),"")
&amp;IFERROR(IF(AND((QP$33-QP38-150-Sheep!$R$353                                           )&gt;(QP$33-QQ$33),(QP$33-QP38-150-Sheep!$R$353                                            )&lt;=0),"Alt2-"   &amp;QP37,""),"")</f>
        <v/>
      </c>
      <c r="QQ39" s="274" t="str">
        <f xml:space="preserve">                    IF(AND((QQ$33                                  -Sheep!$N$249                               )&gt;(QQ$33-QR$33),(QQ$33                                  -Sheep!$N$249                                )&lt;=0),"Born","")
&amp;                   IF(AND((QQ$33-Sheep!$R$351-Sheep!$N$249                                )&gt;(QQ$33-QR$33),(QQ$33-Sheep!$R$351-Sheep!$N$249                                )&lt;=0),"WeanStd","")
&amp;                   IF(AND((QQ$33-Sheep!$R$352-Sheep!$N$249                                )&gt;(QQ$33-QR$33),(QQ$33-Sheep!$R$352-Sheep!$N$249                                )&lt;=0),"WeanAlt1","")
&amp;                   IF(AND((QQ$33-Sheep!$R$353-Sheep!$N$249                                )&gt;(QQ$33-QR$33),(QQ$33-Sheep!$R$353-Sheep!$N$249                                )&lt;=0),"WeanAlt2","")
&amp;IFERROR(IF(AND((QQ$33-QQ38                                                                                     )&gt;(QQ$33-QR$33),(QQ$33-QQ38                                                                                     )&lt;=0),"Join-"    &amp;QQ37,""),"")
&amp;IFERROR(IF(AND((QQ$33-QQ38-INDEX(Sheep!$V$358:$V$365,QQ37,1))&gt;(QQ$33-QR$33),(QQ$33-QQ38-INDEX(Sheep!$V$358:$V$365,QQ37,1))&lt;=0),"Scan-"  &amp;QQ37,""),"")
&amp;IFERROR(IF(AND((QQ$33-QQ38-150                                                                            )&gt;(QQ$33-QR$33),(QQ$33-QQ38-150                                                                             )&lt;=0),"Birth-" &amp;QQ37,""),"")
&amp;IFERROR(IF(AND((QQ$33-QQ38-150-Sheep!$R$351                                           )&gt;(QQ$33-QR$33),(QQ$33-QQ38-150-Sheep!$R$351                                            )&lt;=0),"Wean-"&amp;QQ37,""),"")
&amp;IFERROR(IF(AND((QQ$33-QQ38-150-Sheep!$R$352                                           )&gt;(QQ$33-QR$33),(QQ$33-QQ38-150-Sheep!$R$352                                            )&lt;=0),"Alt1-"   &amp;QQ37,""),"")
&amp;IFERROR(IF(AND((QQ$33-QQ38-150-Sheep!$R$353                                           )&gt;(QQ$33-QR$33),(QQ$33-QQ38-150-Sheep!$R$353                                            )&lt;=0),"Alt2-"   &amp;QQ37,""),"")</f>
        <v/>
      </c>
      <c r="QR39" s="274" t="str">
        <f xml:space="preserve">                    IF(AND((QR$33                                  -Sheep!$N$249                               )&gt;(QR$33-QS$33),(QR$33                                  -Sheep!$N$249                                )&lt;=0),"Born","")
&amp;                   IF(AND((QR$33-Sheep!$R$351-Sheep!$N$249                                )&gt;(QR$33-QS$33),(QR$33-Sheep!$R$351-Sheep!$N$249                                )&lt;=0),"WeanStd","")
&amp;                   IF(AND((QR$33-Sheep!$R$352-Sheep!$N$249                                )&gt;(QR$33-QS$33),(QR$33-Sheep!$R$352-Sheep!$N$249                                )&lt;=0),"WeanAlt1","")
&amp;                   IF(AND((QR$33-Sheep!$R$353-Sheep!$N$249                                )&gt;(QR$33-QS$33),(QR$33-Sheep!$R$353-Sheep!$N$249                                )&lt;=0),"WeanAlt2","")
&amp;IFERROR(IF(AND((QR$33-QR38                                                                                     )&gt;(QR$33-QS$33),(QR$33-QR38                                                                                     )&lt;=0),"Join-"    &amp;QR37,""),"")
&amp;IFERROR(IF(AND((QR$33-QR38-INDEX(Sheep!$V$358:$V$365,QR37,1))&gt;(QR$33-QS$33),(QR$33-QR38-INDEX(Sheep!$V$358:$V$365,QR37,1))&lt;=0),"Scan-"  &amp;QR37,""),"")
&amp;IFERROR(IF(AND((QR$33-QR38-150                                                                            )&gt;(QR$33-QS$33),(QR$33-QR38-150                                                                             )&lt;=0),"Birth-" &amp;QR37,""),"")
&amp;IFERROR(IF(AND((QR$33-QR38-150-Sheep!$R$351                                           )&gt;(QR$33-QS$33),(QR$33-QR38-150-Sheep!$R$351                                            )&lt;=0),"Wean-"&amp;QR37,""),"")
&amp;IFERROR(IF(AND((QR$33-QR38-150-Sheep!$R$352                                           )&gt;(QR$33-QS$33),(QR$33-QR38-150-Sheep!$R$352                                            )&lt;=0),"Alt1-"   &amp;QR37,""),"")
&amp;IFERROR(IF(AND((QR$33-QR38-150-Sheep!$R$353                                           )&gt;(QR$33-QS$33),(QR$33-QR38-150-Sheep!$R$353                                            )&lt;=0),"Alt2-"   &amp;QR37,""),"")</f>
        <v/>
      </c>
      <c r="QS39" s="274" t="str">
        <f xml:space="preserve">                    IF(AND((QS$33                                  -Sheep!$N$249                               )&gt;(QS$33-QT$33),(QS$33                                  -Sheep!$N$249                                )&lt;=0),"Born","")
&amp;                   IF(AND((QS$33-Sheep!$R$351-Sheep!$N$249                                )&gt;(QS$33-QT$33),(QS$33-Sheep!$R$351-Sheep!$N$249                                )&lt;=0),"WeanStd","")
&amp;                   IF(AND((QS$33-Sheep!$R$352-Sheep!$N$249                                )&gt;(QS$33-QT$33),(QS$33-Sheep!$R$352-Sheep!$N$249                                )&lt;=0),"WeanAlt1","")
&amp;                   IF(AND((QS$33-Sheep!$R$353-Sheep!$N$249                                )&gt;(QS$33-QT$33),(QS$33-Sheep!$R$353-Sheep!$N$249                                )&lt;=0),"WeanAlt2","")
&amp;IFERROR(IF(AND((QS$33-QS38                                                                                     )&gt;(QS$33-QT$33),(QS$33-QS38                                                                                     )&lt;=0),"Join-"    &amp;QS37,""),"")
&amp;IFERROR(IF(AND((QS$33-QS38-INDEX(Sheep!$V$358:$V$365,QS37,1))&gt;(QS$33-QT$33),(QS$33-QS38-INDEX(Sheep!$V$358:$V$365,QS37,1))&lt;=0),"Scan-"  &amp;QS37,""),"")
&amp;IFERROR(IF(AND((QS$33-QS38-150                                                                            )&gt;(QS$33-QT$33),(QS$33-QS38-150                                                                             )&lt;=0),"Birth-" &amp;QS37,""),"")
&amp;IFERROR(IF(AND((QS$33-QS38-150-Sheep!$R$351                                           )&gt;(QS$33-QT$33),(QS$33-QS38-150-Sheep!$R$351                                            )&lt;=0),"Wean-"&amp;QS37,""),"")
&amp;IFERROR(IF(AND((QS$33-QS38-150-Sheep!$R$352                                           )&gt;(QS$33-QT$33),(QS$33-QS38-150-Sheep!$R$352                                            )&lt;=0),"Alt1-"   &amp;QS37,""),"")
&amp;IFERROR(IF(AND((QS$33-QS38-150-Sheep!$R$353                                           )&gt;(QS$33-QT$33),(QS$33-QS38-150-Sheep!$R$353                                            )&lt;=0),"Alt2-"   &amp;QS37,""),"")</f>
        <v/>
      </c>
      <c r="QT39" s="274" t="str">
        <f xml:space="preserve">                    IF(AND((QT$33                                  -Sheep!$N$249                               )&gt;(QT$33-QU$33),(QT$33                                  -Sheep!$N$249                                )&lt;=0),"Born","")
&amp;                   IF(AND((QT$33-Sheep!$R$351-Sheep!$N$249                                )&gt;(QT$33-QU$33),(QT$33-Sheep!$R$351-Sheep!$N$249                                )&lt;=0),"WeanStd","")
&amp;                   IF(AND((QT$33-Sheep!$R$352-Sheep!$N$249                                )&gt;(QT$33-QU$33),(QT$33-Sheep!$R$352-Sheep!$N$249                                )&lt;=0),"WeanAlt1","")
&amp;                   IF(AND((QT$33-Sheep!$R$353-Sheep!$N$249                                )&gt;(QT$33-QU$33),(QT$33-Sheep!$R$353-Sheep!$N$249                                )&lt;=0),"WeanAlt2","")
&amp;IFERROR(IF(AND((QT$33-QT38                                                                                     )&gt;(QT$33-QU$33),(QT$33-QT38                                                                                     )&lt;=0),"Join-"    &amp;QT37,""),"")
&amp;IFERROR(IF(AND((QT$33-QT38-INDEX(Sheep!$V$358:$V$365,QT37,1))&gt;(QT$33-QU$33),(QT$33-QT38-INDEX(Sheep!$V$358:$V$365,QT37,1))&lt;=0),"Scan-"  &amp;QT37,""),"")
&amp;IFERROR(IF(AND((QT$33-QT38-150                                                                            )&gt;(QT$33-QU$33),(QT$33-QT38-150                                                                             )&lt;=0),"Birth-" &amp;QT37,""),"")
&amp;IFERROR(IF(AND((QT$33-QT38-150-Sheep!$R$351                                           )&gt;(QT$33-QU$33),(QT$33-QT38-150-Sheep!$R$351                                            )&lt;=0),"Wean-"&amp;QT37,""),"")
&amp;IFERROR(IF(AND((QT$33-QT38-150-Sheep!$R$352                                           )&gt;(QT$33-QU$33),(QT$33-QT38-150-Sheep!$R$352                                            )&lt;=0),"Alt1-"   &amp;QT37,""),"")
&amp;IFERROR(IF(AND((QT$33-QT38-150-Sheep!$R$353                                           )&gt;(QT$33-QU$33),(QT$33-QT38-150-Sheep!$R$353                                            )&lt;=0),"Alt2-"   &amp;QT37,""),"")</f>
        <v/>
      </c>
      <c r="QU39" s="274" t="str">
        <f xml:space="preserve">                    IF(AND((QU$33                                  -Sheep!$N$249                               )&gt;(QU$33-QV$33),(QU$33                                  -Sheep!$N$249                                )&lt;=0),"Born","")
&amp;                   IF(AND((QU$33-Sheep!$R$351-Sheep!$N$249                                )&gt;(QU$33-QV$33),(QU$33-Sheep!$R$351-Sheep!$N$249                                )&lt;=0),"WeanStd","")
&amp;                   IF(AND((QU$33-Sheep!$R$352-Sheep!$N$249                                )&gt;(QU$33-QV$33),(QU$33-Sheep!$R$352-Sheep!$N$249                                )&lt;=0),"WeanAlt1","")
&amp;                   IF(AND((QU$33-Sheep!$R$353-Sheep!$N$249                                )&gt;(QU$33-QV$33),(QU$33-Sheep!$R$353-Sheep!$N$249                                )&lt;=0),"WeanAlt2","")
&amp;IFERROR(IF(AND((QU$33-QU38                                                                                     )&gt;(QU$33-QV$33),(QU$33-QU38                                                                                     )&lt;=0),"Join-"    &amp;QU37,""),"")
&amp;IFERROR(IF(AND((QU$33-QU38-INDEX(Sheep!$V$358:$V$365,QU37,1))&gt;(QU$33-QV$33),(QU$33-QU38-INDEX(Sheep!$V$358:$V$365,QU37,1))&lt;=0),"Scan-"  &amp;QU37,""),"")
&amp;IFERROR(IF(AND((QU$33-QU38-150                                                                            )&gt;(QU$33-QV$33),(QU$33-QU38-150                                                                             )&lt;=0),"Birth-" &amp;QU37,""),"")
&amp;IFERROR(IF(AND((QU$33-QU38-150-Sheep!$R$351                                           )&gt;(QU$33-QV$33),(QU$33-QU38-150-Sheep!$R$351                                            )&lt;=0),"Wean-"&amp;QU37,""),"")
&amp;IFERROR(IF(AND((QU$33-QU38-150-Sheep!$R$352                                           )&gt;(QU$33-QV$33),(QU$33-QU38-150-Sheep!$R$352                                            )&lt;=0),"Alt1-"   &amp;QU37,""),"")
&amp;IFERROR(IF(AND((QU$33-QU38-150-Sheep!$R$353                                           )&gt;(QU$33-QV$33),(QU$33-QU38-150-Sheep!$R$353                                            )&lt;=0),"Alt2-"   &amp;QU37,""),"")</f>
        <v/>
      </c>
      <c r="QV39" s="274" t="str">
        <f xml:space="preserve">                    IF(AND((QV$33                                  -Sheep!$N$249                               )&gt;(QV$33-QW$33),(QV$33                                  -Sheep!$N$249                                )&lt;=0),"Born","")
&amp;                   IF(AND((QV$33-Sheep!$R$351-Sheep!$N$249                                )&gt;(QV$33-QW$33),(QV$33-Sheep!$R$351-Sheep!$N$249                                )&lt;=0),"WeanStd","")
&amp;                   IF(AND((QV$33-Sheep!$R$352-Sheep!$N$249                                )&gt;(QV$33-QW$33),(QV$33-Sheep!$R$352-Sheep!$N$249                                )&lt;=0),"WeanAlt1","")
&amp;                   IF(AND((QV$33-Sheep!$R$353-Sheep!$N$249                                )&gt;(QV$33-QW$33),(QV$33-Sheep!$R$353-Sheep!$N$249                                )&lt;=0),"WeanAlt2","")
&amp;IFERROR(IF(AND((QV$33-QV38                                                                                     )&gt;(QV$33-QW$33),(QV$33-QV38                                                                                     )&lt;=0),"Join-"    &amp;QV37,""),"")
&amp;IFERROR(IF(AND((QV$33-QV38-INDEX(Sheep!$V$358:$V$365,QV37,1))&gt;(QV$33-QW$33),(QV$33-QV38-INDEX(Sheep!$V$358:$V$365,QV37,1))&lt;=0),"Scan-"  &amp;QV37,""),"")
&amp;IFERROR(IF(AND((QV$33-QV38-150                                                                            )&gt;(QV$33-QW$33),(QV$33-QV38-150                                                                             )&lt;=0),"Birth-" &amp;QV37,""),"")
&amp;IFERROR(IF(AND((QV$33-QV38-150-Sheep!$R$351                                           )&gt;(QV$33-QW$33),(QV$33-QV38-150-Sheep!$R$351                                            )&lt;=0),"Wean-"&amp;QV37,""),"")
&amp;IFERROR(IF(AND((QV$33-QV38-150-Sheep!$R$352                                           )&gt;(QV$33-QW$33),(QV$33-QV38-150-Sheep!$R$352                                            )&lt;=0),"Alt1-"   &amp;QV37,""),"")
&amp;IFERROR(IF(AND((QV$33-QV38-150-Sheep!$R$353                                           )&gt;(QV$33-QW$33),(QV$33-QV38-150-Sheep!$R$353                                            )&lt;=0),"Alt2-"   &amp;QV37,""),"")</f>
        <v/>
      </c>
      <c r="QW39" s="274" t="str">
        <f xml:space="preserve">                    IF(AND((QW$33                                  -Sheep!$N$249                               )&gt;(QW$33-QX$33),(QW$33                                  -Sheep!$N$249                                )&lt;=0),"Born","")
&amp;                   IF(AND((QW$33-Sheep!$R$351-Sheep!$N$249                                )&gt;(QW$33-QX$33),(QW$33-Sheep!$R$351-Sheep!$N$249                                )&lt;=0),"WeanStd","")
&amp;                   IF(AND((QW$33-Sheep!$R$352-Sheep!$N$249                                )&gt;(QW$33-QX$33),(QW$33-Sheep!$R$352-Sheep!$N$249                                )&lt;=0),"WeanAlt1","")
&amp;                   IF(AND((QW$33-Sheep!$R$353-Sheep!$N$249                                )&gt;(QW$33-QX$33),(QW$33-Sheep!$R$353-Sheep!$N$249                                )&lt;=0),"WeanAlt2","")
&amp;IFERROR(IF(AND((QW$33-QW38                                                                                     )&gt;(QW$33-QX$33),(QW$33-QW38                                                                                     )&lt;=0),"Join-"    &amp;QW37,""),"")
&amp;IFERROR(IF(AND((QW$33-QW38-INDEX(Sheep!$V$358:$V$365,QW37,1))&gt;(QW$33-QX$33),(QW$33-QW38-INDEX(Sheep!$V$358:$V$365,QW37,1))&lt;=0),"Scan-"  &amp;QW37,""),"")
&amp;IFERROR(IF(AND((QW$33-QW38-150                                                                            )&gt;(QW$33-QX$33),(QW$33-QW38-150                                                                             )&lt;=0),"Birth-" &amp;QW37,""),"")
&amp;IFERROR(IF(AND((QW$33-QW38-150-Sheep!$R$351                                           )&gt;(QW$33-QX$33),(QW$33-QW38-150-Sheep!$R$351                                            )&lt;=0),"Wean-"&amp;QW37,""),"")
&amp;IFERROR(IF(AND((QW$33-QW38-150-Sheep!$R$352                                           )&gt;(QW$33-QX$33),(QW$33-QW38-150-Sheep!$R$352                                            )&lt;=0),"Alt1-"   &amp;QW37,""),"")
&amp;IFERROR(IF(AND((QW$33-QW38-150-Sheep!$R$353                                           )&gt;(QW$33-QX$33),(QW$33-QW38-150-Sheep!$R$353                                            )&lt;=0),"Alt2-"   &amp;QW37,""),"")</f>
        <v>Wean-8</v>
      </c>
      <c r="QX39" s="274" t="str">
        <f xml:space="preserve">                    IF(AND((QX$33                                  -Sheep!$N$249                               )&gt;(QX$33-QY$33),(QX$33                                  -Sheep!$N$249                                )&lt;=0),"Born","")
&amp;                   IF(AND((QX$33-Sheep!$R$351-Sheep!$N$249                                )&gt;(QX$33-QY$33),(QX$33-Sheep!$R$351-Sheep!$N$249                                )&lt;=0),"WeanStd","")
&amp;                   IF(AND((QX$33-Sheep!$R$352-Sheep!$N$249                                )&gt;(QX$33-QY$33),(QX$33-Sheep!$R$352-Sheep!$N$249                                )&lt;=0),"WeanAlt1","")
&amp;                   IF(AND((QX$33-Sheep!$R$353-Sheep!$N$249                                )&gt;(QX$33-QY$33),(QX$33-Sheep!$R$353-Sheep!$N$249                                )&lt;=0),"WeanAlt2","")
&amp;IFERROR(IF(AND((QX$33-QX38                                                                                     )&gt;(QX$33-QY$33),(QX$33-QX38                                                                                     )&lt;=0),"Join-"    &amp;QX37,""),"")
&amp;IFERROR(IF(AND((QX$33-QX38-INDEX(Sheep!$V$358:$V$365,QX37,1))&gt;(QX$33-QY$33),(QX$33-QX38-INDEX(Sheep!$V$358:$V$365,QX37,1))&lt;=0),"Scan-"  &amp;QX37,""),"")
&amp;IFERROR(IF(AND((QX$33-QX38-150                                                                            )&gt;(QX$33-QY$33),(QX$33-QX38-150                                                                             )&lt;=0),"Birth-" &amp;QX37,""),"")
&amp;IFERROR(IF(AND((QX$33-QX38-150-Sheep!$R$351                                           )&gt;(QX$33-QY$33),(QX$33-QX38-150-Sheep!$R$351                                            )&lt;=0),"Wean-"&amp;QX37,""),"")
&amp;IFERROR(IF(AND((QX$33-QX38-150-Sheep!$R$352                                           )&gt;(QX$33-QY$33),(QX$33-QX38-150-Sheep!$R$352                                            )&lt;=0),"Alt1-"   &amp;QX37,""),"")
&amp;IFERROR(IF(AND((QX$33-QX38-150-Sheep!$R$353                                           )&gt;(QX$33-QY$33),(QX$33-QX38-150-Sheep!$R$353                                            )&lt;=0),"Alt2-"   &amp;QX37,""),"")</f>
        <v/>
      </c>
      <c r="QY39" s="274" t="str">
        <f xml:space="preserve">                    IF(AND((QY$33                                  -Sheep!$N$249                               )&gt;(QY$33-QZ$33),(QY$33                                  -Sheep!$N$249                                )&lt;=0),"Born","")
&amp;                   IF(AND((QY$33-Sheep!$R$351-Sheep!$N$249                                )&gt;(QY$33-QZ$33),(QY$33-Sheep!$R$351-Sheep!$N$249                                )&lt;=0),"WeanStd","")
&amp;                   IF(AND((QY$33-Sheep!$R$352-Sheep!$N$249                                )&gt;(QY$33-QZ$33),(QY$33-Sheep!$R$352-Sheep!$N$249                                )&lt;=0),"WeanAlt1","")
&amp;                   IF(AND((QY$33-Sheep!$R$353-Sheep!$N$249                                )&gt;(QY$33-QZ$33),(QY$33-Sheep!$R$353-Sheep!$N$249                                )&lt;=0),"WeanAlt2","")
&amp;IFERROR(IF(AND((QY$33-QY38                                                                                     )&gt;(QY$33-QZ$33),(QY$33-QY38                                                                                     )&lt;=0),"Join-"    &amp;QY37,""),"")
&amp;IFERROR(IF(AND((QY$33-QY38-INDEX(Sheep!$V$358:$V$365,QY37,1))&gt;(QY$33-QZ$33),(QY$33-QY38-INDEX(Sheep!$V$358:$V$365,QY37,1))&lt;=0),"Scan-"  &amp;QY37,""),"")
&amp;IFERROR(IF(AND((QY$33-QY38-150                                                                            )&gt;(QY$33-QZ$33),(QY$33-QY38-150                                                                             )&lt;=0),"Birth-" &amp;QY37,""),"")
&amp;IFERROR(IF(AND((QY$33-QY38-150-Sheep!$R$351                                           )&gt;(QY$33-QZ$33),(QY$33-QY38-150-Sheep!$R$351                                            )&lt;=0),"Wean-"&amp;QY37,""),"")
&amp;IFERROR(IF(AND((QY$33-QY38-150-Sheep!$R$352                                           )&gt;(QY$33-QZ$33),(QY$33-QY38-150-Sheep!$R$352                                            )&lt;=0),"Alt1-"   &amp;QY37,""),"")
&amp;IFERROR(IF(AND((QY$33-QY38-150-Sheep!$R$353                                           )&gt;(QY$33-QZ$33),(QY$33-QY38-150-Sheep!$R$353                                            )&lt;=0),"Alt2-"   &amp;QY37,""),"")</f>
        <v/>
      </c>
      <c r="QZ39" s="274" t="str">
        <f xml:space="preserve">                    IF(AND((QZ$33                                  -Sheep!$N$249                               )&gt;(QZ$33-RA$33),(QZ$33                                  -Sheep!$N$249                                )&lt;=0),"Born","")
&amp;                   IF(AND((QZ$33-Sheep!$R$351-Sheep!$N$249                                )&gt;(QZ$33-RA$33),(QZ$33-Sheep!$R$351-Sheep!$N$249                                )&lt;=0),"WeanStd","")
&amp;                   IF(AND((QZ$33-Sheep!$R$352-Sheep!$N$249                                )&gt;(QZ$33-RA$33),(QZ$33-Sheep!$R$352-Sheep!$N$249                                )&lt;=0),"WeanAlt1","")
&amp;                   IF(AND((QZ$33-Sheep!$R$353-Sheep!$N$249                                )&gt;(QZ$33-RA$33),(QZ$33-Sheep!$R$353-Sheep!$N$249                                )&lt;=0),"WeanAlt2","")
&amp;IFERROR(IF(AND((QZ$33-QZ38                                                                                     )&gt;(QZ$33-RA$33),(QZ$33-QZ38                                                                                     )&lt;=0),"Join-"    &amp;QZ37,""),"")
&amp;IFERROR(IF(AND((QZ$33-QZ38-INDEX(Sheep!$V$358:$V$365,QZ37,1))&gt;(QZ$33-RA$33),(QZ$33-QZ38-INDEX(Sheep!$V$358:$V$365,QZ37,1))&lt;=0),"Scan-"  &amp;QZ37,""),"")
&amp;IFERROR(IF(AND((QZ$33-QZ38-150                                                                            )&gt;(QZ$33-RA$33),(QZ$33-QZ38-150                                                                             )&lt;=0),"Birth-" &amp;QZ37,""),"")
&amp;IFERROR(IF(AND((QZ$33-QZ38-150-Sheep!$R$351                                           )&gt;(QZ$33-RA$33),(QZ$33-QZ38-150-Sheep!$R$351                                            )&lt;=0),"Wean-"&amp;QZ37,""),"")
&amp;IFERROR(IF(AND((QZ$33-QZ38-150-Sheep!$R$352                                           )&gt;(QZ$33-RA$33),(QZ$33-QZ38-150-Sheep!$R$352                                            )&lt;=0),"Alt1-"   &amp;QZ37,""),"")
&amp;IFERROR(IF(AND((QZ$33-QZ38-150-Sheep!$R$353                                           )&gt;(QZ$33-RA$33),(QZ$33-QZ38-150-Sheep!$R$353                                            )&lt;=0),"Alt2-"   &amp;QZ37,""),"")</f>
        <v/>
      </c>
      <c r="RA39" s="274" t="str">
        <f xml:space="preserve">                    IF(AND((RA$33                                  -Sheep!$N$249                               )&gt;(RA$33-RB$33),(RA$33                                  -Sheep!$N$249                                )&lt;=0),"Born","")
&amp;                   IF(AND((RA$33-Sheep!$R$351-Sheep!$N$249                                )&gt;(RA$33-RB$33),(RA$33-Sheep!$R$351-Sheep!$N$249                                )&lt;=0),"WeanStd","")
&amp;                   IF(AND((RA$33-Sheep!$R$352-Sheep!$N$249                                )&gt;(RA$33-RB$33),(RA$33-Sheep!$R$352-Sheep!$N$249                                )&lt;=0),"WeanAlt1","")
&amp;                   IF(AND((RA$33-Sheep!$R$353-Sheep!$N$249                                )&gt;(RA$33-RB$33),(RA$33-Sheep!$R$353-Sheep!$N$249                                )&lt;=0),"WeanAlt2","")
&amp;IFERROR(IF(AND((RA$33-RA38                                                                                     )&gt;(RA$33-RB$33),(RA$33-RA38                                                                                     )&lt;=0),"Join-"    &amp;RA37,""),"")
&amp;IFERROR(IF(AND((RA$33-RA38-INDEX(Sheep!$V$358:$V$365,RA37,1))&gt;(RA$33-RB$33),(RA$33-RA38-INDEX(Sheep!$V$358:$V$365,RA37,1))&lt;=0),"Scan-"  &amp;RA37,""),"")
&amp;IFERROR(IF(AND((RA$33-RA38-150                                                                            )&gt;(RA$33-RB$33),(RA$33-RA38-150                                                                             )&lt;=0),"Birth-" &amp;RA37,""),"")
&amp;IFERROR(IF(AND((RA$33-RA38-150-Sheep!$R$351                                           )&gt;(RA$33-RB$33),(RA$33-RA38-150-Sheep!$R$351                                            )&lt;=0),"Wean-"&amp;RA37,""),"")
&amp;IFERROR(IF(AND((RA$33-RA38-150-Sheep!$R$352                                           )&gt;(RA$33-RB$33),(RA$33-RA38-150-Sheep!$R$352                                            )&lt;=0),"Alt1-"   &amp;RA37,""),"")
&amp;IFERROR(IF(AND((RA$33-RA38-150-Sheep!$R$353                                           )&gt;(RA$33-RB$33),(RA$33-RA38-150-Sheep!$R$353                                            )&lt;=0),"Alt2-"   &amp;RA37,""),"")</f>
        <v/>
      </c>
      <c r="RB39" s="274" t="str">
        <f xml:space="preserve">                    IF(AND((RB$33                                  -Sheep!$N$249                               )&gt;(RB$33-RC$33),(RB$33                                  -Sheep!$N$249                                )&lt;=0),"Born","")
&amp;                   IF(AND((RB$33-Sheep!$R$351-Sheep!$N$249                                )&gt;(RB$33-RC$33),(RB$33-Sheep!$R$351-Sheep!$N$249                                )&lt;=0),"WeanStd","")
&amp;                   IF(AND((RB$33-Sheep!$R$352-Sheep!$N$249                                )&gt;(RB$33-RC$33),(RB$33-Sheep!$R$352-Sheep!$N$249                                )&lt;=0),"WeanAlt1","")
&amp;                   IF(AND((RB$33-Sheep!$R$353-Sheep!$N$249                                )&gt;(RB$33-RC$33),(RB$33-Sheep!$R$353-Sheep!$N$249                                )&lt;=0),"WeanAlt2","")
&amp;IFERROR(IF(AND((RB$33-RB38                                                                                     )&gt;(RB$33-RC$33),(RB$33-RB38                                                                                     )&lt;=0),"Join-"    &amp;RB37,""),"")
&amp;IFERROR(IF(AND((RB$33-RB38-INDEX(Sheep!$V$358:$V$365,RB37,1))&gt;(RB$33-RC$33),(RB$33-RB38-INDEX(Sheep!$V$358:$V$365,RB37,1))&lt;=0),"Scan-"  &amp;RB37,""),"")
&amp;IFERROR(IF(AND((RB$33-RB38-150                                                                            )&gt;(RB$33-RC$33),(RB$33-RB38-150                                                                             )&lt;=0),"Birth-" &amp;RB37,""),"")
&amp;IFERROR(IF(AND((RB$33-RB38-150-Sheep!$R$351                                           )&gt;(RB$33-RC$33),(RB$33-RB38-150-Sheep!$R$351                                            )&lt;=0),"Wean-"&amp;RB37,""),"")
&amp;IFERROR(IF(AND((RB$33-RB38-150-Sheep!$R$352                                           )&gt;(RB$33-RC$33),(RB$33-RB38-150-Sheep!$R$352                                            )&lt;=0),"Alt1-"   &amp;RB37,""),"")
&amp;IFERROR(IF(AND((RB$33-RB38-150-Sheep!$R$353                                           )&gt;(RB$33-RC$33),(RB$33-RB38-150-Sheep!$R$353                                            )&lt;=0),"Alt2-"   &amp;RB37,""),"")</f>
        <v>Alt1-8</v>
      </c>
      <c r="RC39" s="274" t="str">
        <f xml:space="preserve">                    IF(AND((RC$33                                  -Sheep!$N$249                               )&gt;(RC$33-RD$33),(RC$33                                  -Sheep!$N$249                                )&lt;=0),"Born","")
&amp;                   IF(AND((RC$33-Sheep!$R$351-Sheep!$N$249                                )&gt;(RC$33-RD$33),(RC$33-Sheep!$R$351-Sheep!$N$249                                )&lt;=0),"WeanStd","")
&amp;                   IF(AND((RC$33-Sheep!$R$352-Sheep!$N$249                                )&gt;(RC$33-RD$33),(RC$33-Sheep!$R$352-Sheep!$N$249                                )&lt;=0),"WeanAlt1","")
&amp;                   IF(AND((RC$33-Sheep!$R$353-Sheep!$N$249                                )&gt;(RC$33-RD$33),(RC$33-Sheep!$R$353-Sheep!$N$249                                )&lt;=0),"WeanAlt2","")
&amp;IFERROR(IF(AND((RC$33-RC38                                                                                     )&gt;(RC$33-RD$33),(RC$33-RC38                                                                                     )&lt;=0),"Join-"    &amp;RC37,""),"")
&amp;IFERROR(IF(AND((RC$33-RC38-INDEX(Sheep!$V$358:$V$365,RC37,1))&gt;(RC$33-RD$33),(RC$33-RC38-INDEX(Sheep!$V$358:$V$365,RC37,1))&lt;=0),"Scan-"  &amp;RC37,""),"")
&amp;IFERROR(IF(AND((RC$33-RC38-150                                                                            )&gt;(RC$33-RD$33),(RC$33-RC38-150                                                                             )&lt;=0),"Birth-" &amp;RC37,""),"")
&amp;IFERROR(IF(AND((RC$33-RC38-150-Sheep!$R$351                                           )&gt;(RC$33-RD$33),(RC$33-RC38-150-Sheep!$R$351                                            )&lt;=0),"Wean-"&amp;RC37,""),"")
&amp;IFERROR(IF(AND((RC$33-RC38-150-Sheep!$R$352                                           )&gt;(RC$33-RD$33),(RC$33-RC38-150-Sheep!$R$352                                            )&lt;=0),"Alt1-"   &amp;RC37,""),"")
&amp;IFERROR(IF(AND((RC$33-RC38-150-Sheep!$R$353                                           )&gt;(RC$33-RD$33),(RC$33-RC38-150-Sheep!$R$353                                            )&lt;=0),"Alt2-"   &amp;RC37,""),"")</f>
        <v/>
      </c>
      <c r="RD39" s="274" t="str">
        <f xml:space="preserve">                    IF(AND((RD$33                                  -Sheep!$N$249                               )&gt;(RD$33-RE$33),(RD$33                                  -Sheep!$N$249                                )&lt;=0),"Born","")
&amp;                   IF(AND((RD$33-Sheep!$R$351-Sheep!$N$249                                )&gt;(RD$33-RE$33),(RD$33-Sheep!$R$351-Sheep!$N$249                                )&lt;=0),"WeanStd","")
&amp;                   IF(AND((RD$33-Sheep!$R$352-Sheep!$N$249                                )&gt;(RD$33-RE$33),(RD$33-Sheep!$R$352-Sheep!$N$249                                )&lt;=0),"WeanAlt1","")
&amp;                   IF(AND((RD$33-Sheep!$R$353-Sheep!$N$249                                )&gt;(RD$33-RE$33),(RD$33-Sheep!$R$353-Sheep!$N$249                                )&lt;=0),"WeanAlt2","")
&amp;IFERROR(IF(AND((RD$33-RD38                                                                                     )&gt;(RD$33-RE$33),(RD$33-RD38                                                                                     )&lt;=0),"Join-"    &amp;RD37,""),"")
&amp;IFERROR(IF(AND((RD$33-RD38-INDEX(Sheep!$V$358:$V$365,RD37,1))&gt;(RD$33-RE$33),(RD$33-RD38-INDEX(Sheep!$V$358:$V$365,RD37,1))&lt;=0),"Scan-"  &amp;RD37,""),"")
&amp;IFERROR(IF(AND((RD$33-RD38-150                                                                            )&gt;(RD$33-RE$33),(RD$33-RD38-150                                                                             )&lt;=0),"Birth-" &amp;RD37,""),"")
&amp;IFERROR(IF(AND((RD$33-RD38-150-Sheep!$R$351                                           )&gt;(RD$33-RE$33),(RD$33-RD38-150-Sheep!$R$351                                            )&lt;=0),"Wean-"&amp;RD37,""),"")
&amp;IFERROR(IF(AND((RD$33-RD38-150-Sheep!$R$352                                           )&gt;(RD$33-RE$33),(RD$33-RD38-150-Sheep!$R$352                                            )&lt;=0),"Alt1-"   &amp;RD37,""),"")
&amp;IFERROR(IF(AND((RD$33-RD38-150-Sheep!$R$353                                           )&gt;(RD$33-RE$33),(RD$33-RD38-150-Sheep!$R$353                                            )&lt;=0),"Alt2-"   &amp;RD37,""),"")</f>
        <v/>
      </c>
      <c r="RE39" s="274" t="str">
        <f xml:space="preserve">                    IF(AND((RE$33                                  -Sheep!$N$249                               )&gt;(RE$33-RF$33),(RE$33                                  -Sheep!$N$249                                )&lt;=0),"Born","")
&amp;                   IF(AND((RE$33-Sheep!$R$351-Sheep!$N$249                                )&gt;(RE$33-RF$33),(RE$33-Sheep!$R$351-Sheep!$N$249                                )&lt;=0),"WeanStd","")
&amp;                   IF(AND((RE$33-Sheep!$R$352-Sheep!$N$249                                )&gt;(RE$33-RF$33),(RE$33-Sheep!$R$352-Sheep!$N$249                                )&lt;=0),"WeanAlt1","")
&amp;                   IF(AND((RE$33-Sheep!$R$353-Sheep!$N$249                                )&gt;(RE$33-RF$33),(RE$33-Sheep!$R$353-Sheep!$N$249                                )&lt;=0),"WeanAlt2","")
&amp;IFERROR(IF(AND((RE$33-RE38                                                                                     )&gt;(RE$33-RF$33),(RE$33-RE38                                                                                     )&lt;=0),"Join-"    &amp;RE37,""),"")
&amp;IFERROR(IF(AND((RE$33-RE38-INDEX(Sheep!$V$358:$V$365,RE37,1))&gt;(RE$33-RF$33),(RE$33-RE38-INDEX(Sheep!$V$358:$V$365,RE37,1))&lt;=0),"Scan-"  &amp;RE37,""),"")
&amp;IFERROR(IF(AND((RE$33-RE38-150                                                                            )&gt;(RE$33-RF$33),(RE$33-RE38-150                                                                             )&lt;=0),"Birth-" &amp;RE37,""),"")
&amp;IFERROR(IF(AND((RE$33-RE38-150-Sheep!$R$351                                           )&gt;(RE$33-RF$33),(RE$33-RE38-150-Sheep!$R$351                                            )&lt;=0),"Wean-"&amp;RE37,""),"")
&amp;IFERROR(IF(AND((RE$33-RE38-150-Sheep!$R$352                                           )&gt;(RE$33-RF$33),(RE$33-RE38-150-Sheep!$R$352                                            )&lt;=0),"Alt1-"   &amp;RE37,""),"")
&amp;IFERROR(IF(AND((RE$33-RE38-150-Sheep!$R$353                                           )&gt;(RE$33-RF$33),(RE$33-RE38-150-Sheep!$R$353                                            )&lt;=0),"Alt2-"   &amp;RE37,""),"")</f>
        <v/>
      </c>
      <c r="RF39" s="274" t="str">
        <f xml:space="preserve">                    IF(AND((RF$33                                  -Sheep!$N$249                               )&gt;(RF$33-RG$33),(RF$33                                  -Sheep!$N$249                                )&lt;=0),"Born","")
&amp;                   IF(AND((RF$33-Sheep!$R$351-Sheep!$N$249                                )&gt;(RF$33-RG$33),(RF$33-Sheep!$R$351-Sheep!$N$249                                )&lt;=0),"WeanStd","")
&amp;                   IF(AND((RF$33-Sheep!$R$352-Sheep!$N$249                                )&gt;(RF$33-RG$33),(RF$33-Sheep!$R$352-Sheep!$N$249                                )&lt;=0),"WeanAlt1","")
&amp;                   IF(AND((RF$33-Sheep!$R$353-Sheep!$N$249                                )&gt;(RF$33-RG$33),(RF$33-Sheep!$R$353-Sheep!$N$249                                )&lt;=0),"WeanAlt2","")
&amp;IFERROR(IF(AND((RF$33-RF38                                                                                     )&gt;(RF$33-RG$33),(RF$33-RF38                                                                                     )&lt;=0),"Join-"    &amp;RF37,""),"")
&amp;IFERROR(IF(AND((RF$33-RF38-INDEX(Sheep!$V$358:$V$365,RF37,1))&gt;(RF$33-RG$33),(RF$33-RF38-INDEX(Sheep!$V$358:$V$365,RF37,1))&lt;=0),"Scan-"  &amp;RF37,""),"")
&amp;IFERROR(IF(AND((RF$33-RF38-150                                                                            )&gt;(RF$33-RG$33),(RF$33-RF38-150                                                                             )&lt;=0),"Birth-" &amp;RF37,""),"")
&amp;IFERROR(IF(AND((RF$33-RF38-150-Sheep!$R$351                                           )&gt;(RF$33-RG$33),(RF$33-RF38-150-Sheep!$R$351                                            )&lt;=0),"Wean-"&amp;RF37,""),"")
&amp;IFERROR(IF(AND((RF$33-RF38-150-Sheep!$R$352                                           )&gt;(RF$33-RG$33),(RF$33-RF38-150-Sheep!$R$352                                            )&lt;=0),"Alt1-"   &amp;RF37,""),"")
&amp;IFERROR(IF(AND((RF$33-RF38-150-Sheep!$R$353                                           )&gt;(RF$33-RG$33),(RF$33-RF38-150-Sheep!$R$353                                            )&lt;=0),"Alt2-"   &amp;RF37,""),"")</f>
        <v>Alt2-8</v>
      </c>
      <c r="RG39" s="274" t="str">
        <f xml:space="preserve">                    IF(AND((RG$33                                  -Sheep!$N$249                               )&gt;(RG$33-RH$33),(RG$33                                  -Sheep!$N$249                                )&lt;=0),"Born","")
&amp;                   IF(AND((RG$33-Sheep!$R$351-Sheep!$N$249                                )&gt;(RG$33-RH$33),(RG$33-Sheep!$R$351-Sheep!$N$249                                )&lt;=0),"WeanStd","")
&amp;                   IF(AND((RG$33-Sheep!$R$352-Sheep!$N$249                                )&gt;(RG$33-RH$33),(RG$33-Sheep!$R$352-Sheep!$N$249                                )&lt;=0),"WeanAlt1","")
&amp;                   IF(AND((RG$33-Sheep!$R$353-Sheep!$N$249                                )&gt;(RG$33-RH$33),(RG$33-Sheep!$R$353-Sheep!$N$249                                )&lt;=0),"WeanAlt2","")
&amp;IFERROR(IF(AND((RG$33-RG38                                                                                     )&gt;(RG$33-RH$33),(RG$33-RG38                                                                                     )&lt;=0),"Join-"    &amp;RG37,""),"")
&amp;IFERROR(IF(AND((RG$33-RG38-INDEX(Sheep!$V$358:$V$365,RG37,1))&gt;(RG$33-RH$33),(RG$33-RG38-INDEX(Sheep!$V$358:$V$365,RG37,1))&lt;=0),"Scan-"  &amp;RG37,""),"")
&amp;IFERROR(IF(AND((RG$33-RG38-150                                                                            )&gt;(RG$33-RH$33),(RG$33-RG38-150                                                                             )&lt;=0),"Birth-" &amp;RG37,""),"")
&amp;IFERROR(IF(AND((RG$33-RG38-150-Sheep!$R$351                                           )&gt;(RG$33-RH$33),(RG$33-RG38-150-Sheep!$R$351                                            )&lt;=0),"Wean-"&amp;RG37,""),"")
&amp;IFERROR(IF(AND((RG$33-RG38-150-Sheep!$R$352                                           )&gt;(RG$33-RH$33),(RG$33-RG38-150-Sheep!$R$352                                            )&lt;=0),"Alt1-"   &amp;RG37,""),"")
&amp;IFERROR(IF(AND((RG$33-RG38-150-Sheep!$R$353                                           )&gt;(RG$33-RH$33),(RG$33-RG38-150-Sheep!$R$353                                            )&lt;=0),"Alt2-"   &amp;RG37,""),"")</f>
        <v/>
      </c>
      <c r="RH39" s="274" t="str">
        <f xml:space="preserve">                    IF(AND((RH$33                                  -Sheep!$N$249                               )&gt;(RH$33-RI$33),(RH$33                                  -Sheep!$N$249                                )&lt;=0),"Born","")
&amp;                   IF(AND((RH$33-Sheep!$R$351-Sheep!$N$249                                )&gt;(RH$33-RI$33),(RH$33-Sheep!$R$351-Sheep!$N$249                                )&lt;=0),"WeanStd","")
&amp;                   IF(AND((RH$33-Sheep!$R$352-Sheep!$N$249                                )&gt;(RH$33-RI$33),(RH$33-Sheep!$R$352-Sheep!$N$249                                )&lt;=0),"WeanAlt1","")
&amp;                   IF(AND((RH$33-Sheep!$R$353-Sheep!$N$249                                )&gt;(RH$33-RI$33),(RH$33-Sheep!$R$353-Sheep!$N$249                                )&lt;=0),"WeanAlt2","")
&amp;IFERROR(IF(AND((RH$33-RH38                                                                                     )&gt;(RH$33-RI$33),(RH$33-RH38                                                                                     )&lt;=0),"Join-"    &amp;RH37,""),"")
&amp;IFERROR(IF(AND((RH$33-RH38-INDEX(Sheep!$V$358:$V$365,RH37,1))&gt;(RH$33-RI$33),(RH$33-RH38-INDEX(Sheep!$V$358:$V$365,RH37,1))&lt;=0),"Scan-"  &amp;RH37,""),"")
&amp;IFERROR(IF(AND((RH$33-RH38-150                                                                            )&gt;(RH$33-RI$33),(RH$33-RH38-150                                                                             )&lt;=0),"Birth-" &amp;RH37,""),"")
&amp;IFERROR(IF(AND((RH$33-RH38-150-Sheep!$R$351                                           )&gt;(RH$33-RI$33),(RH$33-RH38-150-Sheep!$R$351                                            )&lt;=0),"Wean-"&amp;RH37,""),"")
&amp;IFERROR(IF(AND((RH$33-RH38-150-Sheep!$R$352                                           )&gt;(RH$33-RI$33),(RH$33-RH38-150-Sheep!$R$352                                            )&lt;=0),"Alt1-"   &amp;RH37,""),"")
&amp;IFERROR(IF(AND((RH$33-RH38-150-Sheep!$R$353                                           )&gt;(RH$33-RI$33),(RH$33-RH38-150-Sheep!$R$353                                            )&lt;=0),"Alt2-"   &amp;RH37,""),"")</f>
        <v/>
      </c>
      <c r="RI39" s="274" t="str">
        <f xml:space="preserve">                    IF(AND((RI$33                                  -Sheep!$N$249                               )&gt;(RI$33-RJ$33),(RI$33                                  -Sheep!$N$249                                )&lt;=0),"Born","")
&amp;                   IF(AND((RI$33-Sheep!$R$351-Sheep!$N$249                                )&gt;(RI$33-RJ$33),(RI$33-Sheep!$R$351-Sheep!$N$249                                )&lt;=0),"WeanStd","")
&amp;                   IF(AND((RI$33-Sheep!$R$352-Sheep!$N$249                                )&gt;(RI$33-RJ$33),(RI$33-Sheep!$R$352-Sheep!$N$249                                )&lt;=0),"WeanAlt1","")
&amp;                   IF(AND((RI$33-Sheep!$R$353-Sheep!$N$249                                )&gt;(RI$33-RJ$33),(RI$33-Sheep!$R$353-Sheep!$N$249                                )&lt;=0),"WeanAlt2","")
&amp;IFERROR(IF(AND((RI$33-RI38                                                                                     )&gt;(RI$33-RJ$33),(RI$33-RI38                                                                                     )&lt;=0),"Join-"    &amp;RI37,""),"")
&amp;IFERROR(IF(AND((RI$33-RI38-INDEX(Sheep!$V$358:$V$365,RI37,1))&gt;(RI$33-RJ$33),(RI$33-RI38-INDEX(Sheep!$V$358:$V$365,RI37,1))&lt;=0),"Scan-"  &amp;RI37,""),"")
&amp;IFERROR(IF(AND((RI$33-RI38-150                                                                            )&gt;(RI$33-RJ$33),(RI$33-RI38-150                                                                             )&lt;=0),"Birth-" &amp;RI37,""),"")
&amp;IFERROR(IF(AND((RI$33-RI38-150-Sheep!$R$351                                           )&gt;(RI$33-RJ$33),(RI$33-RI38-150-Sheep!$R$351                                            )&lt;=0),"Wean-"&amp;RI37,""),"")
&amp;IFERROR(IF(AND((RI$33-RI38-150-Sheep!$R$352                                           )&gt;(RI$33-RJ$33),(RI$33-RI38-150-Sheep!$R$352                                            )&lt;=0),"Alt1-"   &amp;RI37,""),"")
&amp;IFERROR(IF(AND((RI$33-RI38-150-Sheep!$R$353                                           )&gt;(RI$33-RJ$33),(RI$33-RI38-150-Sheep!$R$353                                            )&lt;=0),"Alt2-"   &amp;RI37,""),"")</f>
        <v/>
      </c>
      <c r="RJ39" s="274" t="str">
        <f xml:space="preserve">                    IF(AND((RJ$33                                  -Sheep!$N$249                               )&gt;(RJ$33-RK$33),(RJ$33                                  -Sheep!$N$249                                )&lt;=0),"Born","")
&amp;                   IF(AND((RJ$33-Sheep!$R$351-Sheep!$N$249                                )&gt;(RJ$33-RK$33),(RJ$33-Sheep!$R$351-Sheep!$N$249                                )&lt;=0),"WeanStd","")
&amp;                   IF(AND((RJ$33-Sheep!$R$352-Sheep!$N$249                                )&gt;(RJ$33-RK$33),(RJ$33-Sheep!$R$352-Sheep!$N$249                                )&lt;=0),"WeanAlt1","")
&amp;                   IF(AND((RJ$33-Sheep!$R$353-Sheep!$N$249                                )&gt;(RJ$33-RK$33),(RJ$33-Sheep!$R$353-Sheep!$N$249                                )&lt;=0),"WeanAlt2","")
&amp;IFERROR(IF(AND((RJ$33-RJ38                                                                                     )&gt;(RJ$33-RK$33),(RJ$33-RJ38                                                                                     )&lt;=0),"Join-"    &amp;RJ37,""),"")
&amp;IFERROR(IF(AND((RJ$33-RJ38-INDEX(Sheep!$V$358:$V$365,RJ37,1))&gt;(RJ$33-RK$33),(RJ$33-RJ38-INDEX(Sheep!$V$358:$V$365,RJ37,1))&lt;=0),"Scan-"  &amp;RJ37,""),"")
&amp;IFERROR(IF(AND((RJ$33-RJ38-150                                                                            )&gt;(RJ$33-RK$33),(RJ$33-RJ38-150                                                                             )&lt;=0),"Birth-" &amp;RJ37,""),"")
&amp;IFERROR(IF(AND((RJ$33-RJ38-150-Sheep!$R$351                                           )&gt;(RJ$33-RK$33),(RJ$33-RJ38-150-Sheep!$R$351                                            )&lt;=0),"Wean-"&amp;RJ37,""),"")
&amp;IFERROR(IF(AND((RJ$33-RJ38-150-Sheep!$R$352                                           )&gt;(RJ$33-RK$33),(RJ$33-RJ38-150-Sheep!$R$352                                            )&lt;=0),"Alt1-"   &amp;RJ37,""),"")
&amp;IFERROR(IF(AND((RJ$33-RJ38-150-Sheep!$R$353                                           )&gt;(RJ$33-RK$33),(RJ$33-RJ38-150-Sheep!$R$353                                            )&lt;=0),"Alt2-"   &amp;RJ37,""),"")</f>
        <v/>
      </c>
      <c r="RK39" s="274" t="str">
        <f xml:space="preserve">                    IF(AND((RK$33                                  -Sheep!$N$249                               )&gt;(RK$33-RL$33),(RK$33                                  -Sheep!$N$249                                )&lt;=0),"Born","")
&amp;                   IF(AND((RK$33-Sheep!$R$351-Sheep!$N$249                                )&gt;(RK$33-RL$33),(RK$33-Sheep!$R$351-Sheep!$N$249                                )&lt;=0),"WeanStd","")
&amp;                   IF(AND((RK$33-Sheep!$R$352-Sheep!$N$249                                )&gt;(RK$33-RL$33),(RK$33-Sheep!$R$352-Sheep!$N$249                                )&lt;=0),"WeanAlt1","")
&amp;                   IF(AND((RK$33-Sheep!$R$353-Sheep!$N$249                                )&gt;(RK$33-RL$33),(RK$33-Sheep!$R$353-Sheep!$N$249                                )&lt;=0),"WeanAlt2","")
&amp;IFERROR(IF(AND((RK$33-RK38                                                                                     )&gt;(RK$33-RL$33),(RK$33-RK38                                                                                     )&lt;=0),"Join-"    &amp;RK37,""),"")
&amp;IFERROR(IF(AND((RK$33-RK38-INDEX(Sheep!$V$358:$V$365,RK37,1))&gt;(RK$33-RL$33),(RK$33-RK38-INDEX(Sheep!$V$358:$V$365,RK37,1))&lt;=0),"Scan-"  &amp;RK37,""),"")
&amp;IFERROR(IF(AND((RK$33-RK38-150                                                                            )&gt;(RK$33-RL$33),(RK$33-RK38-150                                                                             )&lt;=0),"Birth-" &amp;RK37,""),"")
&amp;IFERROR(IF(AND((RK$33-RK38-150-Sheep!$R$351                                           )&gt;(RK$33-RL$33),(RK$33-RK38-150-Sheep!$R$351                                            )&lt;=0),"Wean-"&amp;RK37,""),"")
&amp;IFERROR(IF(AND((RK$33-RK38-150-Sheep!$R$352                                           )&gt;(RK$33-RL$33),(RK$33-RK38-150-Sheep!$R$352                                            )&lt;=0),"Alt1-"   &amp;RK37,""),"")
&amp;IFERROR(IF(AND((RK$33-RK38-150-Sheep!$R$353                                           )&gt;(RK$33-RL$33),(RK$33-RK38-150-Sheep!$R$353                                            )&lt;=0),"Alt2-"   &amp;RK37,""),"")</f>
        <v/>
      </c>
      <c r="RL39" s="274" t="str">
        <f xml:space="preserve">                    IF(AND((RL$33                                  -Sheep!$N$249                               )&gt;(RL$33-RM$33),(RL$33                                  -Sheep!$N$249                                )&lt;=0),"Born","")
&amp;                   IF(AND((RL$33-Sheep!$R$351-Sheep!$N$249                                )&gt;(RL$33-RM$33),(RL$33-Sheep!$R$351-Sheep!$N$249                                )&lt;=0),"WeanStd","")
&amp;                   IF(AND((RL$33-Sheep!$R$352-Sheep!$N$249                                )&gt;(RL$33-RM$33),(RL$33-Sheep!$R$352-Sheep!$N$249                                )&lt;=0),"WeanAlt1","")
&amp;                   IF(AND((RL$33-Sheep!$R$353-Sheep!$N$249                                )&gt;(RL$33-RM$33),(RL$33-Sheep!$R$353-Sheep!$N$249                                )&lt;=0),"WeanAlt2","")
&amp;IFERROR(IF(AND((RL$33-RL38                                                                                     )&gt;(RL$33-RM$33),(RL$33-RL38                                                                                     )&lt;=0),"Join-"    &amp;RL37,""),"")
&amp;IFERROR(IF(AND((RL$33-RL38-INDEX(Sheep!$V$358:$V$365,RL37,1))&gt;(RL$33-RM$33),(RL$33-RL38-INDEX(Sheep!$V$358:$V$365,RL37,1))&lt;=0),"Scan-"  &amp;RL37,""),"")
&amp;IFERROR(IF(AND((RL$33-RL38-150                                                                            )&gt;(RL$33-RM$33),(RL$33-RL38-150                                                                             )&lt;=0),"Birth-" &amp;RL37,""),"")
&amp;IFERROR(IF(AND((RL$33-RL38-150-Sheep!$R$351                                           )&gt;(RL$33-RM$33),(RL$33-RL38-150-Sheep!$R$351                                            )&lt;=0),"Wean-"&amp;RL37,""),"")
&amp;IFERROR(IF(AND((RL$33-RL38-150-Sheep!$R$352                                           )&gt;(RL$33-RM$33),(RL$33-RL38-150-Sheep!$R$352                                            )&lt;=0),"Alt1-"   &amp;RL37,""),"")
&amp;IFERROR(IF(AND((RL$33-RL38-150-Sheep!$R$353                                           )&gt;(RL$33-RM$33),(RL$33-RL38-150-Sheep!$R$353                                            )&lt;=0),"Alt2-"   &amp;RL37,""),"")</f>
        <v/>
      </c>
      <c r="RM39" s="274" t="str">
        <f xml:space="preserve">                    IF(AND((RM$33                                  -Sheep!$N$249                               )&gt;(RM$33-RN$33),(RM$33                                  -Sheep!$N$249                                )&lt;=0),"Born","")
&amp;                   IF(AND((RM$33-Sheep!$R$351-Sheep!$N$249                                )&gt;(RM$33-RN$33),(RM$33-Sheep!$R$351-Sheep!$N$249                                )&lt;=0),"WeanStd","")
&amp;                   IF(AND((RM$33-Sheep!$R$352-Sheep!$N$249                                )&gt;(RM$33-RN$33),(RM$33-Sheep!$R$352-Sheep!$N$249                                )&lt;=0),"WeanAlt1","")
&amp;                   IF(AND((RM$33-Sheep!$R$353-Sheep!$N$249                                )&gt;(RM$33-RN$33),(RM$33-Sheep!$R$353-Sheep!$N$249                                )&lt;=0),"WeanAlt2","")
&amp;IFERROR(IF(AND((RM$33-RM38                                                                                     )&gt;(RM$33-RN$33),(RM$33-RM38                                                                                     )&lt;=0),"Join-"    &amp;RM37,""),"")
&amp;IFERROR(IF(AND((RM$33-RM38-INDEX(Sheep!$V$358:$V$365,RM37,1))&gt;(RM$33-RN$33),(RM$33-RM38-INDEX(Sheep!$V$358:$V$365,RM37,1))&lt;=0),"Scan-"  &amp;RM37,""),"")
&amp;IFERROR(IF(AND((RM$33-RM38-150                                                                            )&gt;(RM$33-RN$33),(RM$33-RM38-150                                                                             )&lt;=0),"Birth-" &amp;RM37,""),"")
&amp;IFERROR(IF(AND((RM$33-RM38-150-Sheep!$R$351                                           )&gt;(RM$33-RN$33),(RM$33-RM38-150-Sheep!$R$351                                            )&lt;=0),"Wean-"&amp;RM37,""),"")
&amp;IFERROR(IF(AND((RM$33-RM38-150-Sheep!$R$352                                           )&gt;(RM$33-RN$33),(RM$33-RM38-150-Sheep!$R$352                                            )&lt;=0),"Alt1-"   &amp;RM37,""),"")
&amp;IFERROR(IF(AND((RM$33-RM38-150-Sheep!$R$353                                           )&gt;(RM$33-RN$33),(RM$33-RM38-150-Sheep!$R$353                                            )&lt;=0),"Alt2-"   &amp;RM37,""),"")</f>
        <v/>
      </c>
      <c r="RN39" s="274" t="str">
        <f xml:space="preserve">                    IF(AND((RN$33                                  -Sheep!$N$249                               )&gt;(RN$33-RO$33),(RN$33                                  -Sheep!$N$249                                )&lt;=0),"Born","")
&amp;                   IF(AND((RN$33-Sheep!$R$351-Sheep!$N$249                                )&gt;(RN$33-RO$33),(RN$33-Sheep!$R$351-Sheep!$N$249                                )&lt;=0),"WeanStd","")
&amp;                   IF(AND((RN$33-Sheep!$R$352-Sheep!$N$249                                )&gt;(RN$33-RO$33),(RN$33-Sheep!$R$352-Sheep!$N$249                                )&lt;=0),"WeanAlt1","")
&amp;                   IF(AND((RN$33-Sheep!$R$353-Sheep!$N$249                                )&gt;(RN$33-RO$33),(RN$33-Sheep!$R$353-Sheep!$N$249                                )&lt;=0),"WeanAlt2","")
&amp;IFERROR(IF(AND((RN$33-RN38                                                                                     )&gt;(RN$33-RO$33),(RN$33-RN38                                                                                     )&lt;=0),"Join-"    &amp;RN37,""),"")
&amp;IFERROR(IF(AND((RN$33-RN38-INDEX(Sheep!$V$358:$V$365,RN37,1))&gt;(RN$33-RO$33),(RN$33-RN38-INDEX(Sheep!$V$358:$V$365,RN37,1))&lt;=0),"Scan-"  &amp;RN37,""),"")
&amp;IFERROR(IF(AND((RN$33-RN38-150                                                                            )&gt;(RN$33-RO$33),(RN$33-RN38-150                                                                             )&lt;=0),"Birth-" &amp;RN37,""),"")
&amp;IFERROR(IF(AND((RN$33-RN38-150-Sheep!$R$351                                           )&gt;(RN$33-RO$33),(RN$33-RN38-150-Sheep!$R$351                                            )&lt;=0),"Wean-"&amp;RN37,""),"")
&amp;IFERROR(IF(AND((RN$33-RN38-150-Sheep!$R$352                                           )&gt;(RN$33-RO$33),(RN$33-RN38-150-Sheep!$R$352                                            )&lt;=0),"Alt1-"   &amp;RN37,""),"")
&amp;IFERROR(IF(AND((RN$33-RN38-150-Sheep!$R$353                                           )&gt;(RN$33-RO$33),(RN$33-RN38-150-Sheep!$R$353                                            )&lt;=0),"Alt2-"   &amp;RN37,""),"")</f>
        <v/>
      </c>
      <c r="RO39" s="274" t="str">
        <f xml:space="preserve">                    IF(AND((RO$33                                  -Sheep!$N$249                               )&gt;(RO$33-RP$33),(RO$33                                  -Sheep!$N$249                                )&lt;=0),"Born","")
&amp;                   IF(AND((RO$33-Sheep!$R$351-Sheep!$N$249                                )&gt;(RO$33-RP$33),(RO$33-Sheep!$R$351-Sheep!$N$249                                )&lt;=0),"WeanStd","")
&amp;                   IF(AND((RO$33-Sheep!$R$352-Sheep!$N$249                                )&gt;(RO$33-RP$33),(RO$33-Sheep!$R$352-Sheep!$N$249                                )&lt;=0),"WeanAlt1","")
&amp;                   IF(AND((RO$33-Sheep!$R$353-Sheep!$N$249                                )&gt;(RO$33-RP$33),(RO$33-Sheep!$R$353-Sheep!$N$249                                )&lt;=0),"WeanAlt2","")
&amp;IFERROR(IF(AND((RO$33-RO38                                                                                     )&gt;(RO$33-RP$33),(RO$33-RO38                                                                                     )&lt;=0),"Join-"    &amp;RO37,""),"")
&amp;IFERROR(IF(AND((RO$33-RO38-INDEX(Sheep!$V$358:$V$365,RO37,1))&gt;(RO$33-RP$33),(RO$33-RO38-INDEX(Sheep!$V$358:$V$365,RO37,1))&lt;=0),"Scan-"  &amp;RO37,""),"")
&amp;IFERROR(IF(AND((RO$33-RO38-150                                                                            )&gt;(RO$33-RP$33),(RO$33-RO38-150                                                                             )&lt;=0),"Birth-" &amp;RO37,""),"")
&amp;IFERROR(IF(AND((RO$33-RO38-150-Sheep!$R$351                                           )&gt;(RO$33-RP$33),(RO$33-RO38-150-Sheep!$R$351                                            )&lt;=0),"Wean-"&amp;RO37,""),"")
&amp;IFERROR(IF(AND((RO$33-RO38-150-Sheep!$R$352                                           )&gt;(RO$33-RP$33),(RO$33-RO38-150-Sheep!$R$352                                            )&lt;=0),"Alt1-"   &amp;RO37,""),"")
&amp;IFERROR(IF(AND((RO$33-RO38-150-Sheep!$R$353                                           )&gt;(RO$33-RP$33),(RO$33-RO38-150-Sheep!$R$353                                            )&lt;=0),"Alt2-"   &amp;RO37,""),"")</f>
        <v/>
      </c>
      <c r="RP39" s="274" t="str">
        <f xml:space="preserve">                    IF(AND((RP$33                                  -Sheep!$N$249                               )&gt;(RP$33-RQ$33),(RP$33                                  -Sheep!$N$249                                )&lt;=0),"Born","")
&amp;                   IF(AND((RP$33-Sheep!$R$351-Sheep!$N$249                                )&gt;(RP$33-RQ$33),(RP$33-Sheep!$R$351-Sheep!$N$249                                )&lt;=0),"WeanStd","")
&amp;                   IF(AND((RP$33-Sheep!$R$352-Sheep!$N$249                                )&gt;(RP$33-RQ$33),(RP$33-Sheep!$R$352-Sheep!$N$249                                )&lt;=0),"WeanAlt1","")
&amp;                   IF(AND((RP$33-Sheep!$R$353-Sheep!$N$249                                )&gt;(RP$33-RQ$33),(RP$33-Sheep!$R$353-Sheep!$N$249                                )&lt;=0),"WeanAlt2","")
&amp;IFERROR(IF(AND((RP$33-RP38                                                                                     )&gt;(RP$33-RQ$33),(RP$33-RP38                                                                                     )&lt;=0),"Join-"    &amp;RP37,""),"")
&amp;IFERROR(IF(AND((RP$33-RP38-INDEX(Sheep!$V$358:$V$365,RP37,1))&gt;(RP$33-RQ$33),(RP$33-RP38-INDEX(Sheep!$V$358:$V$365,RP37,1))&lt;=0),"Scan-"  &amp;RP37,""),"")
&amp;IFERROR(IF(AND((RP$33-RP38-150                                                                            )&gt;(RP$33-RQ$33),(RP$33-RP38-150                                                                             )&lt;=0),"Birth-" &amp;RP37,""),"")
&amp;IFERROR(IF(AND((RP$33-RP38-150-Sheep!$R$351                                           )&gt;(RP$33-RQ$33),(RP$33-RP38-150-Sheep!$R$351                                            )&lt;=0),"Wean-"&amp;RP37,""),"")
&amp;IFERROR(IF(AND((RP$33-RP38-150-Sheep!$R$352                                           )&gt;(RP$33-RQ$33),(RP$33-RP38-150-Sheep!$R$352                                            )&lt;=0),"Alt1-"   &amp;RP37,""),"")
&amp;IFERROR(IF(AND((RP$33-RP38-150-Sheep!$R$353                                           )&gt;(RP$33-RQ$33),(RP$33-RP38-150-Sheep!$R$353                                            )&lt;=0),"Alt2-"   &amp;RP37,""),"")</f>
        <v/>
      </c>
      <c r="RQ39" s="274" t="str">
        <f xml:space="preserve">                    IF(AND((RQ$33                                  -Sheep!$N$249                               )&gt;(RQ$33-RR$33),(RQ$33                                  -Sheep!$N$249                                )&lt;=0),"Born","")
&amp;                   IF(AND((RQ$33-Sheep!$R$351-Sheep!$N$249                                )&gt;(RQ$33-RR$33),(RQ$33-Sheep!$R$351-Sheep!$N$249                                )&lt;=0),"WeanStd","")
&amp;                   IF(AND((RQ$33-Sheep!$R$352-Sheep!$N$249                                )&gt;(RQ$33-RR$33),(RQ$33-Sheep!$R$352-Sheep!$N$249                                )&lt;=0),"WeanAlt1","")
&amp;                   IF(AND((RQ$33-Sheep!$R$353-Sheep!$N$249                                )&gt;(RQ$33-RR$33),(RQ$33-Sheep!$R$353-Sheep!$N$249                                )&lt;=0),"WeanAlt2","")
&amp;IFERROR(IF(AND((RQ$33-RQ38                                                                                     )&gt;(RQ$33-RR$33),(RQ$33-RQ38                                                                                     )&lt;=0),"Join-"    &amp;RQ37,""),"")
&amp;IFERROR(IF(AND((RQ$33-RQ38-INDEX(Sheep!$V$358:$V$365,RQ37,1))&gt;(RQ$33-RR$33),(RQ$33-RQ38-INDEX(Sheep!$V$358:$V$365,RQ37,1))&lt;=0),"Scan-"  &amp;RQ37,""),"")
&amp;IFERROR(IF(AND((RQ$33-RQ38-150                                                                            )&gt;(RQ$33-RR$33),(RQ$33-RQ38-150                                                                             )&lt;=0),"Birth-" &amp;RQ37,""),"")
&amp;IFERROR(IF(AND((RQ$33-RQ38-150-Sheep!$R$351                                           )&gt;(RQ$33-RR$33),(RQ$33-RQ38-150-Sheep!$R$351                                            )&lt;=0),"Wean-"&amp;RQ37,""),"")
&amp;IFERROR(IF(AND((RQ$33-RQ38-150-Sheep!$R$352                                           )&gt;(RQ$33-RR$33),(RQ$33-RQ38-150-Sheep!$R$352                                            )&lt;=0),"Alt1-"   &amp;RQ37,""),"")
&amp;IFERROR(IF(AND((RQ$33-RQ38-150-Sheep!$R$353                                           )&gt;(RQ$33-RR$33),(RQ$33-RQ38-150-Sheep!$R$353                                            )&lt;=0),"Alt2-"   &amp;RQ37,""),"")</f>
        <v/>
      </c>
      <c r="RR39" s="274" t="str">
        <f xml:space="preserve">                    IF(AND((RR$33                                  -Sheep!$N$249                               )&gt;(RR$33-RS$33),(RR$33                                  -Sheep!$N$249                                )&lt;=0),"Born","")
&amp;                   IF(AND((RR$33-Sheep!$R$351-Sheep!$N$249                                )&gt;(RR$33-RS$33),(RR$33-Sheep!$R$351-Sheep!$N$249                                )&lt;=0),"WeanStd","")
&amp;                   IF(AND((RR$33-Sheep!$R$352-Sheep!$N$249                                )&gt;(RR$33-RS$33),(RR$33-Sheep!$R$352-Sheep!$N$249                                )&lt;=0),"WeanAlt1","")
&amp;                   IF(AND((RR$33-Sheep!$R$353-Sheep!$N$249                                )&gt;(RR$33-RS$33),(RR$33-Sheep!$R$353-Sheep!$N$249                                )&lt;=0),"WeanAlt2","")
&amp;IFERROR(IF(AND((RR$33-RR38                                                                                     )&gt;(RR$33-RS$33),(RR$33-RR38                                                                                     )&lt;=0),"Join-"    &amp;RR37,""),"")
&amp;IFERROR(IF(AND((RR$33-RR38-INDEX(Sheep!$V$358:$V$365,RR37,1))&gt;(RR$33-RS$33),(RR$33-RR38-INDEX(Sheep!$V$358:$V$365,RR37,1))&lt;=0),"Scan-"  &amp;RR37,""),"")
&amp;IFERROR(IF(AND((RR$33-RR38-150                                                                            )&gt;(RR$33-RS$33),(RR$33-RR38-150                                                                             )&lt;=0),"Birth-" &amp;RR37,""),"")
&amp;IFERROR(IF(AND((RR$33-RR38-150-Sheep!$R$351                                           )&gt;(RR$33-RS$33),(RR$33-RR38-150-Sheep!$R$351                                            )&lt;=0),"Wean-"&amp;RR37,""),"")
&amp;IFERROR(IF(AND((RR$33-RR38-150-Sheep!$R$352                                           )&gt;(RR$33-RS$33),(RR$33-RR38-150-Sheep!$R$352                                            )&lt;=0),"Alt1-"   &amp;RR37,""),"")
&amp;IFERROR(IF(AND((RR$33-RR38-150-Sheep!$R$353                                           )&gt;(RR$33-RS$33),(RR$33-RR38-150-Sheep!$R$353                                            )&lt;=0),"Alt2-"   &amp;RR37,""),"")</f>
        <v/>
      </c>
      <c r="RS39" s="274" t="str">
        <f xml:space="preserve">                    IF(AND((RS$33                                  -Sheep!$N$249                               )&gt;(RS$33-RT$33),(RS$33                                  -Sheep!$N$249                                )&lt;=0),"Born","")
&amp;                   IF(AND((RS$33-Sheep!$R$351-Sheep!$N$249                                )&gt;(RS$33-RT$33),(RS$33-Sheep!$R$351-Sheep!$N$249                                )&lt;=0),"WeanStd","")
&amp;                   IF(AND((RS$33-Sheep!$R$352-Sheep!$N$249                                )&gt;(RS$33-RT$33),(RS$33-Sheep!$R$352-Sheep!$N$249                                )&lt;=0),"WeanAlt1","")
&amp;                   IF(AND((RS$33-Sheep!$R$353-Sheep!$N$249                                )&gt;(RS$33-RT$33),(RS$33-Sheep!$R$353-Sheep!$N$249                                )&lt;=0),"WeanAlt2","")
&amp;IFERROR(IF(AND((RS$33-RS38                                                                                     )&gt;(RS$33-RT$33),(RS$33-RS38                                                                                     )&lt;=0),"Join-"    &amp;RS37,""),"")
&amp;IFERROR(IF(AND((RS$33-RS38-INDEX(Sheep!$V$358:$V$365,RS37,1))&gt;(RS$33-RT$33),(RS$33-RS38-INDEX(Sheep!$V$358:$V$365,RS37,1))&lt;=0),"Scan-"  &amp;RS37,""),"")
&amp;IFERROR(IF(AND((RS$33-RS38-150                                                                            )&gt;(RS$33-RT$33),(RS$33-RS38-150                                                                             )&lt;=0),"Birth-" &amp;RS37,""),"")
&amp;IFERROR(IF(AND((RS$33-RS38-150-Sheep!$R$351                                           )&gt;(RS$33-RT$33),(RS$33-RS38-150-Sheep!$R$351                                            )&lt;=0),"Wean-"&amp;RS37,""),"")
&amp;IFERROR(IF(AND((RS$33-RS38-150-Sheep!$R$352                                           )&gt;(RS$33-RT$33),(RS$33-RS38-150-Sheep!$R$352                                            )&lt;=0),"Alt1-"   &amp;RS37,""),"")
&amp;IFERROR(IF(AND((RS$33-RS38-150-Sheep!$R$353                                           )&gt;(RS$33-RT$33),(RS$33-RS38-150-Sheep!$R$353                                            )&lt;=0),"Alt2-"   &amp;RS37,""),"")</f>
        <v/>
      </c>
      <c r="RT39" s="274" t="str">
        <f xml:space="preserve">                    IF(AND((RT$33                                  -Sheep!$N$249                               )&gt;(RT$33-RU$33),(RT$33                                  -Sheep!$N$249                                )&lt;=0),"Born","")
&amp;                   IF(AND((RT$33-Sheep!$R$351-Sheep!$N$249                                )&gt;(RT$33-RU$33),(RT$33-Sheep!$R$351-Sheep!$N$249                                )&lt;=0),"WeanStd","")
&amp;                   IF(AND((RT$33-Sheep!$R$352-Sheep!$N$249                                )&gt;(RT$33-RU$33),(RT$33-Sheep!$R$352-Sheep!$N$249                                )&lt;=0),"WeanAlt1","")
&amp;                   IF(AND((RT$33-Sheep!$R$353-Sheep!$N$249                                )&gt;(RT$33-RU$33),(RT$33-Sheep!$R$353-Sheep!$N$249                                )&lt;=0),"WeanAlt2","")
&amp;IFERROR(IF(AND((RT$33-RT38                                                                                     )&gt;(RT$33-RU$33),(RT$33-RT38                                                                                     )&lt;=0),"Join-"    &amp;RT37,""),"")
&amp;IFERROR(IF(AND((RT$33-RT38-INDEX(Sheep!$V$358:$V$365,RT37,1))&gt;(RT$33-RU$33),(RT$33-RT38-INDEX(Sheep!$V$358:$V$365,RT37,1))&lt;=0),"Scan-"  &amp;RT37,""),"")
&amp;IFERROR(IF(AND((RT$33-RT38-150                                                                            )&gt;(RT$33-RU$33),(RT$33-RT38-150                                                                             )&lt;=0),"Birth-" &amp;RT37,""),"")
&amp;IFERROR(IF(AND((RT$33-RT38-150-Sheep!$R$351                                           )&gt;(RT$33-RU$33),(RT$33-RT38-150-Sheep!$R$351                                            )&lt;=0),"Wean-"&amp;RT37,""),"")
&amp;IFERROR(IF(AND((RT$33-RT38-150-Sheep!$R$352                                           )&gt;(RT$33-RU$33),(RT$33-RT38-150-Sheep!$R$352                                            )&lt;=0),"Alt1-"   &amp;RT37,""),"")
&amp;IFERROR(IF(AND((RT$33-RT38-150-Sheep!$R$353                                           )&gt;(RT$33-RU$33),(RT$33-RT38-150-Sheep!$R$353                                            )&lt;=0),"Alt2-"   &amp;RT37,""),"")</f>
        <v/>
      </c>
      <c r="RU39" s="274" t="str">
        <f xml:space="preserve">                    IF(AND((RU$33                                  -Sheep!$N$249                               )&gt;(RU$33-RV$33),(RU$33                                  -Sheep!$N$249                                )&lt;=0),"Born","")
&amp;                   IF(AND((RU$33-Sheep!$R$351-Sheep!$N$249                                )&gt;(RU$33-RV$33),(RU$33-Sheep!$R$351-Sheep!$N$249                                )&lt;=0),"WeanStd","")
&amp;                   IF(AND((RU$33-Sheep!$R$352-Sheep!$N$249                                )&gt;(RU$33-RV$33),(RU$33-Sheep!$R$352-Sheep!$N$249                                )&lt;=0),"WeanAlt1","")
&amp;                   IF(AND((RU$33-Sheep!$R$353-Sheep!$N$249                                )&gt;(RU$33-RV$33),(RU$33-Sheep!$R$353-Sheep!$N$249                                )&lt;=0),"WeanAlt2","")
&amp;IFERROR(IF(AND((RU$33-RU38                                                                                     )&gt;(RU$33-RV$33),(RU$33-RU38                                                                                     )&lt;=0),"Join-"    &amp;RU37,""),"")
&amp;IFERROR(IF(AND((RU$33-RU38-INDEX(Sheep!$V$358:$V$365,RU37,1))&gt;(RU$33-RV$33),(RU$33-RU38-INDEX(Sheep!$V$358:$V$365,RU37,1))&lt;=0),"Scan-"  &amp;RU37,""),"")
&amp;IFERROR(IF(AND((RU$33-RU38-150                                                                            )&gt;(RU$33-RV$33),(RU$33-RU38-150                                                                             )&lt;=0),"Birth-" &amp;RU37,""),"")
&amp;IFERROR(IF(AND((RU$33-RU38-150-Sheep!$R$351                                           )&gt;(RU$33-RV$33),(RU$33-RU38-150-Sheep!$R$351                                            )&lt;=0),"Wean-"&amp;RU37,""),"")
&amp;IFERROR(IF(AND((RU$33-RU38-150-Sheep!$R$352                                           )&gt;(RU$33-RV$33),(RU$33-RU38-150-Sheep!$R$352                                            )&lt;=0),"Alt1-"   &amp;RU37,""),"")
&amp;IFERROR(IF(AND((RU$33-RU38-150-Sheep!$R$353                                           )&gt;(RU$33-RV$33),(RU$33-RU38-150-Sheep!$R$353                                            )&lt;=0),"Alt2-"   &amp;RU37,""),"")</f>
        <v/>
      </c>
      <c r="RV39" s="274" t="str">
        <f xml:space="preserve">                    IF(AND((RV$33                                  -Sheep!$N$249                               )&gt;(RV$33-RW$33),(RV$33                                  -Sheep!$N$249                                )&lt;=0),"Born","")
&amp;                   IF(AND((RV$33-Sheep!$R$351-Sheep!$N$249                                )&gt;(RV$33-RW$33),(RV$33-Sheep!$R$351-Sheep!$N$249                                )&lt;=0),"WeanStd","")
&amp;                   IF(AND((RV$33-Sheep!$R$352-Sheep!$N$249                                )&gt;(RV$33-RW$33),(RV$33-Sheep!$R$352-Sheep!$N$249                                )&lt;=0),"WeanAlt1","")
&amp;                   IF(AND((RV$33-Sheep!$R$353-Sheep!$N$249                                )&gt;(RV$33-RW$33),(RV$33-Sheep!$R$353-Sheep!$N$249                                )&lt;=0),"WeanAlt2","")
&amp;IFERROR(IF(AND((RV$33-RV38                                                                                     )&gt;(RV$33-RW$33),(RV$33-RV38                                                                                     )&lt;=0),"Join-"    &amp;RV37,""),"")
&amp;IFERROR(IF(AND((RV$33-RV38-INDEX(Sheep!$V$358:$V$365,RV37,1))&gt;(RV$33-RW$33),(RV$33-RV38-INDEX(Sheep!$V$358:$V$365,RV37,1))&lt;=0),"Scan-"  &amp;RV37,""),"")
&amp;IFERROR(IF(AND((RV$33-RV38-150                                                                            )&gt;(RV$33-RW$33),(RV$33-RV38-150                                                                             )&lt;=0),"Birth-" &amp;RV37,""),"")
&amp;IFERROR(IF(AND((RV$33-RV38-150-Sheep!$R$351                                           )&gt;(RV$33-RW$33),(RV$33-RV38-150-Sheep!$R$351                                            )&lt;=0),"Wean-"&amp;RV37,""),"")
&amp;IFERROR(IF(AND((RV$33-RV38-150-Sheep!$R$352                                           )&gt;(RV$33-RW$33),(RV$33-RV38-150-Sheep!$R$352                                            )&lt;=0),"Alt1-"   &amp;RV37,""),"")
&amp;IFERROR(IF(AND((RV$33-RV38-150-Sheep!$R$353                                           )&gt;(RV$33-RW$33),(RV$33-RV38-150-Sheep!$R$353                                            )&lt;=0),"Alt2-"   &amp;RV37,""),"")</f>
        <v/>
      </c>
      <c r="RW39" s="274" t="str">
        <f xml:space="preserve">                    IF(AND((RW$33                                  -Sheep!$N$249                               )&gt;(RW$33-RX$33),(RW$33                                  -Sheep!$N$249                                )&lt;=0),"Born","")
&amp;                   IF(AND((RW$33-Sheep!$R$351-Sheep!$N$249                                )&gt;(RW$33-RX$33),(RW$33-Sheep!$R$351-Sheep!$N$249                                )&lt;=0),"WeanStd","")
&amp;                   IF(AND((RW$33-Sheep!$R$352-Sheep!$N$249                                )&gt;(RW$33-RX$33),(RW$33-Sheep!$R$352-Sheep!$N$249                                )&lt;=0),"WeanAlt1","")
&amp;                   IF(AND((RW$33-Sheep!$R$353-Sheep!$N$249                                )&gt;(RW$33-RX$33),(RW$33-Sheep!$R$353-Sheep!$N$249                                )&lt;=0),"WeanAlt2","")
&amp;IFERROR(IF(AND((RW$33-RW38                                                                                     )&gt;(RW$33-RX$33),(RW$33-RW38                                                                                     )&lt;=0),"Join-"    &amp;RW37,""),"")
&amp;IFERROR(IF(AND((RW$33-RW38-INDEX(Sheep!$V$358:$V$365,RW37,1))&gt;(RW$33-RX$33),(RW$33-RW38-INDEX(Sheep!$V$358:$V$365,RW37,1))&lt;=0),"Scan-"  &amp;RW37,""),"")
&amp;IFERROR(IF(AND((RW$33-RW38-150                                                                            )&gt;(RW$33-RX$33),(RW$33-RW38-150                                                                             )&lt;=0),"Birth-" &amp;RW37,""),"")
&amp;IFERROR(IF(AND((RW$33-RW38-150-Sheep!$R$351                                           )&gt;(RW$33-RX$33),(RW$33-RW38-150-Sheep!$R$351                                            )&lt;=0),"Wean-"&amp;RW37,""),"")
&amp;IFERROR(IF(AND((RW$33-RW38-150-Sheep!$R$352                                           )&gt;(RW$33-RX$33),(RW$33-RW38-150-Sheep!$R$352                                            )&lt;=0),"Alt1-"   &amp;RW37,""),"")
&amp;IFERROR(IF(AND((RW$33-RW38-150-Sheep!$R$353                                           )&gt;(RW$33-RX$33),(RW$33-RW38-150-Sheep!$R$353                                            )&lt;=0),"Alt2-"   &amp;RW37,""),"")</f>
        <v/>
      </c>
      <c r="RX39" s="274" t="str">
        <f xml:space="preserve">                    IF(AND((RX$33                                  -Sheep!$N$249                               )&gt;(RX$33-RY$33),(RX$33                                  -Sheep!$N$249                                )&lt;=0),"Born","")
&amp;                   IF(AND((RX$33-Sheep!$R$351-Sheep!$N$249                                )&gt;(RX$33-RY$33),(RX$33-Sheep!$R$351-Sheep!$N$249                                )&lt;=0),"WeanStd","")
&amp;                   IF(AND((RX$33-Sheep!$R$352-Sheep!$N$249                                )&gt;(RX$33-RY$33),(RX$33-Sheep!$R$352-Sheep!$N$249                                )&lt;=0),"WeanAlt1","")
&amp;                   IF(AND((RX$33-Sheep!$R$353-Sheep!$N$249                                )&gt;(RX$33-RY$33),(RX$33-Sheep!$R$353-Sheep!$N$249                                )&lt;=0),"WeanAlt2","")
&amp;IFERROR(IF(AND((RX$33-RX38                                                                                     )&gt;(RX$33-RY$33),(RX$33-RX38                                                                                     )&lt;=0),"Join-"    &amp;RX37,""),"")
&amp;IFERROR(IF(AND((RX$33-RX38-INDEX(Sheep!$V$358:$V$365,RX37,1))&gt;(RX$33-RY$33),(RX$33-RX38-INDEX(Sheep!$V$358:$V$365,RX37,1))&lt;=0),"Scan-"  &amp;RX37,""),"")
&amp;IFERROR(IF(AND((RX$33-RX38-150                                                                            )&gt;(RX$33-RY$33),(RX$33-RX38-150                                                                             )&lt;=0),"Birth-" &amp;RX37,""),"")
&amp;IFERROR(IF(AND((RX$33-RX38-150-Sheep!$R$351                                           )&gt;(RX$33-RY$33),(RX$33-RX38-150-Sheep!$R$351                                            )&lt;=0),"Wean-"&amp;RX37,""),"")
&amp;IFERROR(IF(AND((RX$33-RX38-150-Sheep!$R$352                                           )&gt;(RX$33-RY$33),(RX$33-RX38-150-Sheep!$R$352                                            )&lt;=0),"Alt1-"   &amp;RX37,""),"")
&amp;IFERROR(IF(AND((RX$33-RX38-150-Sheep!$R$353                                           )&gt;(RX$33-RY$33),(RX$33-RX38-150-Sheep!$R$353                                            )&lt;=0),"Alt2-"   &amp;RX37,""),"")</f>
        <v/>
      </c>
      <c r="RY39" s="274" t="str">
        <f xml:space="preserve">                    IF(AND((RY$33                                  -Sheep!$N$249                               )&gt;(RY$33-RZ$33),(RY$33                                  -Sheep!$N$249                                )&lt;=0),"Born","")
&amp;                   IF(AND((RY$33-Sheep!$R$351-Sheep!$N$249                                )&gt;(RY$33-RZ$33),(RY$33-Sheep!$R$351-Sheep!$N$249                                )&lt;=0),"WeanStd","")
&amp;                   IF(AND((RY$33-Sheep!$R$352-Sheep!$N$249                                )&gt;(RY$33-RZ$33),(RY$33-Sheep!$R$352-Sheep!$N$249                                )&lt;=0),"WeanAlt1","")
&amp;                   IF(AND((RY$33-Sheep!$R$353-Sheep!$N$249                                )&gt;(RY$33-RZ$33),(RY$33-Sheep!$R$353-Sheep!$N$249                                )&lt;=0),"WeanAlt2","")
&amp;IFERROR(IF(AND((RY$33-RY38                                                                                     )&gt;(RY$33-RZ$33),(RY$33-RY38                                                                                     )&lt;=0),"Join-"    &amp;RY37,""),"")
&amp;IFERROR(IF(AND((RY$33-RY38-INDEX(Sheep!$V$358:$V$365,RY37,1))&gt;(RY$33-RZ$33),(RY$33-RY38-INDEX(Sheep!$V$358:$V$365,RY37,1))&lt;=0),"Scan-"  &amp;RY37,""),"")
&amp;IFERROR(IF(AND((RY$33-RY38-150                                                                            )&gt;(RY$33-RZ$33),(RY$33-RY38-150                                                                             )&lt;=0),"Birth-" &amp;RY37,""),"")
&amp;IFERROR(IF(AND((RY$33-RY38-150-Sheep!$R$351                                           )&gt;(RY$33-RZ$33),(RY$33-RY38-150-Sheep!$R$351                                            )&lt;=0),"Wean-"&amp;RY37,""),"")
&amp;IFERROR(IF(AND((RY$33-RY38-150-Sheep!$R$352                                           )&gt;(RY$33-RZ$33),(RY$33-RY38-150-Sheep!$R$352                                            )&lt;=0),"Alt1-"   &amp;RY37,""),"")
&amp;IFERROR(IF(AND((RY$33-RY38-150-Sheep!$R$353                                           )&gt;(RY$33-RZ$33),(RY$33-RY38-150-Sheep!$R$353                                            )&lt;=0),"Alt2-"   &amp;RY37,""),"")</f>
        <v/>
      </c>
      <c r="RZ39" s="274" t="str">
        <f xml:space="preserve">                    IF(AND((RZ$33                                  -Sheep!$N$249                               )&gt;(RZ$33-SA$33),(RZ$33                                  -Sheep!$N$249                                )&lt;=0),"Born","")
&amp;                   IF(AND((RZ$33-Sheep!$R$351-Sheep!$N$249                                )&gt;(RZ$33-SA$33),(RZ$33-Sheep!$R$351-Sheep!$N$249                                )&lt;=0),"WeanStd","")
&amp;                   IF(AND((RZ$33-Sheep!$R$352-Sheep!$N$249                                )&gt;(RZ$33-SA$33),(RZ$33-Sheep!$R$352-Sheep!$N$249                                )&lt;=0),"WeanAlt1","")
&amp;                   IF(AND((RZ$33-Sheep!$R$353-Sheep!$N$249                                )&gt;(RZ$33-SA$33),(RZ$33-Sheep!$R$353-Sheep!$N$249                                )&lt;=0),"WeanAlt2","")
&amp;IFERROR(IF(AND((RZ$33-RZ38                                                                                     )&gt;(RZ$33-SA$33),(RZ$33-RZ38                                                                                     )&lt;=0),"Join-"    &amp;RZ37,""),"")
&amp;IFERROR(IF(AND((RZ$33-RZ38-INDEX(Sheep!$V$358:$V$365,RZ37,1))&gt;(RZ$33-SA$33),(RZ$33-RZ38-INDEX(Sheep!$V$358:$V$365,RZ37,1))&lt;=0),"Scan-"  &amp;RZ37,""),"")
&amp;IFERROR(IF(AND((RZ$33-RZ38-150                                                                            )&gt;(RZ$33-SA$33),(RZ$33-RZ38-150                                                                             )&lt;=0),"Birth-" &amp;RZ37,""),"")
&amp;IFERROR(IF(AND((RZ$33-RZ38-150-Sheep!$R$351                                           )&gt;(RZ$33-SA$33),(RZ$33-RZ38-150-Sheep!$R$351                                            )&lt;=0),"Wean-"&amp;RZ37,""),"")
&amp;IFERROR(IF(AND((RZ$33-RZ38-150-Sheep!$R$352                                           )&gt;(RZ$33-SA$33),(RZ$33-RZ38-150-Sheep!$R$352                                            )&lt;=0),"Alt1-"   &amp;RZ37,""),"")
&amp;IFERROR(IF(AND((RZ$33-RZ38-150-Sheep!$R$353                                           )&gt;(RZ$33-SA$33),(RZ$33-RZ38-150-Sheep!$R$353                                            )&lt;=0),"Alt2-"   &amp;RZ37,""),"")</f>
        <v/>
      </c>
      <c r="SA39" s="274" t="str">
        <f xml:space="preserve">                    IF(AND((SA$33                                  -Sheep!$N$249                               )&gt;(SA$33-SB$33),(SA$33                                  -Sheep!$N$249                                )&lt;=0),"Born","")
&amp;                   IF(AND((SA$33-Sheep!$R$351-Sheep!$N$249                                )&gt;(SA$33-SB$33),(SA$33-Sheep!$R$351-Sheep!$N$249                                )&lt;=0),"WeanStd","")
&amp;                   IF(AND((SA$33-Sheep!$R$352-Sheep!$N$249                                )&gt;(SA$33-SB$33),(SA$33-Sheep!$R$352-Sheep!$N$249                                )&lt;=0),"WeanAlt1","")
&amp;                   IF(AND((SA$33-Sheep!$R$353-Sheep!$N$249                                )&gt;(SA$33-SB$33),(SA$33-Sheep!$R$353-Sheep!$N$249                                )&lt;=0),"WeanAlt2","")
&amp;IFERROR(IF(AND((SA$33-SA38                                                                                     )&gt;(SA$33-SB$33),(SA$33-SA38                                                                                     )&lt;=0),"Join-"    &amp;SA37,""),"")
&amp;IFERROR(IF(AND((SA$33-SA38-INDEX(Sheep!$V$358:$V$365,SA37,1))&gt;(SA$33-SB$33),(SA$33-SA38-INDEX(Sheep!$V$358:$V$365,SA37,1))&lt;=0),"Scan-"  &amp;SA37,""),"")
&amp;IFERROR(IF(AND((SA$33-SA38-150                                                                            )&gt;(SA$33-SB$33),(SA$33-SA38-150                                                                             )&lt;=0),"Birth-" &amp;SA37,""),"")
&amp;IFERROR(IF(AND((SA$33-SA38-150-Sheep!$R$351                                           )&gt;(SA$33-SB$33),(SA$33-SA38-150-Sheep!$R$351                                            )&lt;=0),"Wean-"&amp;SA37,""),"")
&amp;IFERROR(IF(AND((SA$33-SA38-150-Sheep!$R$352                                           )&gt;(SA$33-SB$33),(SA$33-SA38-150-Sheep!$R$352                                            )&lt;=0),"Alt1-"   &amp;SA37,""),"")
&amp;IFERROR(IF(AND((SA$33-SA38-150-Sheep!$R$353                                           )&gt;(SA$33-SB$33),(SA$33-SA38-150-Sheep!$R$353                                            )&lt;=0),"Alt2-"   &amp;SA37,""),"")</f>
        <v/>
      </c>
      <c r="SB39" s="274" t="str">
        <f xml:space="preserve">                    IF(AND((SB$33                                  -Sheep!$N$249                               )&gt;(SB$33-SC$33),(SB$33                                  -Sheep!$N$249                                )&lt;=0),"Born","")
&amp;                   IF(AND((SB$33-Sheep!$R$351-Sheep!$N$249                                )&gt;(SB$33-SC$33),(SB$33-Sheep!$R$351-Sheep!$N$249                                )&lt;=0),"WeanStd","")
&amp;                   IF(AND((SB$33-Sheep!$R$352-Sheep!$N$249                                )&gt;(SB$33-SC$33),(SB$33-Sheep!$R$352-Sheep!$N$249                                )&lt;=0),"WeanAlt1","")
&amp;                   IF(AND((SB$33-Sheep!$R$353-Sheep!$N$249                                )&gt;(SB$33-SC$33),(SB$33-Sheep!$R$353-Sheep!$N$249                                )&lt;=0),"WeanAlt2","")
&amp;IFERROR(IF(AND((SB$33-SB38                                                                                     )&gt;(SB$33-SC$33),(SB$33-SB38                                                                                     )&lt;=0),"Join-"    &amp;SB37,""),"")
&amp;IFERROR(IF(AND((SB$33-SB38-INDEX(Sheep!$V$358:$V$365,SB37,1))&gt;(SB$33-SC$33),(SB$33-SB38-INDEX(Sheep!$V$358:$V$365,SB37,1))&lt;=0),"Scan-"  &amp;SB37,""),"")
&amp;IFERROR(IF(AND((SB$33-SB38-150                                                                            )&gt;(SB$33-SC$33),(SB$33-SB38-150                                                                             )&lt;=0),"Birth-" &amp;SB37,""),"")
&amp;IFERROR(IF(AND((SB$33-SB38-150-Sheep!$R$351                                           )&gt;(SB$33-SC$33),(SB$33-SB38-150-Sheep!$R$351                                            )&lt;=0),"Wean-"&amp;SB37,""),"")
&amp;IFERROR(IF(AND((SB$33-SB38-150-Sheep!$R$352                                           )&gt;(SB$33-SC$33),(SB$33-SB38-150-Sheep!$R$352                                            )&lt;=0),"Alt1-"   &amp;SB37,""),"")
&amp;IFERROR(IF(AND((SB$33-SB38-150-Sheep!$R$353                                           )&gt;(SB$33-SC$33),(SB$33-SB38-150-Sheep!$R$353                                            )&lt;=0),"Alt2-"   &amp;SB37,""),"")</f>
        <v/>
      </c>
      <c r="SC39" s="274" t="str">
        <f xml:space="preserve">                    IF(AND((SC$33                                  -Sheep!$N$249                               )&gt;(SC$33-SD$33),(SC$33                                  -Sheep!$N$249                                )&lt;=0),"Born","")
&amp;                   IF(AND((SC$33-Sheep!$R$351-Sheep!$N$249                                )&gt;(SC$33-SD$33),(SC$33-Sheep!$R$351-Sheep!$N$249                                )&lt;=0),"WeanStd","")
&amp;                   IF(AND((SC$33-Sheep!$R$352-Sheep!$N$249                                )&gt;(SC$33-SD$33),(SC$33-Sheep!$R$352-Sheep!$N$249                                )&lt;=0),"WeanAlt1","")
&amp;                   IF(AND((SC$33-Sheep!$R$353-Sheep!$N$249                                )&gt;(SC$33-SD$33),(SC$33-Sheep!$R$353-Sheep!$N$249                                )&lt;=0),"WeanAlt2","")
&amp;IFERROR(IF(AND((SC$33-SC38                                                                                     )&gt;(SC$33-SD$33),(SC$33-SC38                                                                                     )&lt;=0),"Join-"    &amp;SC37,""),"")
&amp;IFERROR(IF(AND((SC$33-SC38-INDEX(Sheep!$V$358:$V$365,SC37,1))&gt;(SC$33-SD$33),(SC$33-SC38-INDEX(Sheep!$V$358:$V$365,SC37,1))&lt;=0),"Scan-"  &amp;SC37,""),"")
&amp;IFERROR(IF(AND((SC$33-SC38-150                                                                            )&gt;(SC$33-SD$33),(SC$33-SC38-150                                                                             )&lt;=0),"Birth-" &amp;SC37,""),"")
&amp;IFERROR(IF(AND((SC$33-SC38-150-Sheep!$R$351                                           )&gt;(SC$33-SD$33),(SC$33-SC38-150-Sheep!$R$351                                            )&lt;=0),"Wean-"&amp;SC37,""),"")
&amp;IFERROR(IF(AND((SC$33-SC38-150-Sheep!$R$352                                           )&gt;(SC$33-SD$33),(SC$33-SC38-150-Sheep!$R$352                                            )&lt;=0),"Alt1-"   &amp;SC37,""),"")
&amp;IFERROR(IF(AND((SC$33-SC38-150-Sheep!$R$353                                           )&gt;(SC$33-SD$33),(SC$33-SC38-150-Sheep!$R$353                                            )&lt;=0),"Alt2-"   &amp;SC37,""),"")</f>
        <v/>
      </c>
      <c r="SD39" s="274" t="str">
        <f xml:space="preserve">                    IF(AND((SD$33                                  -Sheep!$N$249                               )&gt;(SD$33-SE$33),(SD$33                                  -Sheep!$N$249                                )&lt;=0),"Born","")
&amp;                   IF(AND((SD$33-Sheep!$R$351-Sheep!$N$249                                )&gt;(SD$33-SE$33),(SD$33-Sheep!$R$351-Sheep!$N$249                                )&lt;=0),"WeanStd","")
&amp;                   IF(AND((SD$33-Sheep!$R$352-Sheep!$N$249                                )&gt;(SD$33-SE$33),(SD$33-Sheep!$R$352-Sheep!$N$249                                )&lt;=0),"WeanAlt1","")
&amp;                   IF(AND((SD$33-Sheep!$R$353-Sheep!$N$249                                )&gt;(SD$33-SE$33),(SD$33-Sheep!$R$353-Sheep!$N$249                                )&lt;=0),"WeanAlt2","")
&amp;IFERROR(IF(AND((SD$33-SD38                                                                                     )&gt;(SD$33-SE$33),(SD$33-SD38                                                                                     )&lt;=0),"Join-"    &amp;SD37,""),"")
&amp;IFERROR(IF(AND((SD$33-SD38-INDEX(Sheep!$V$358:$V$365,SD37,1))&gt;(SD$33-SE$33),(SD$33-SD38-INDEX(Sheep!$V$358:$V$365,SD37,1))&lt;=0),"Scan-"  &amp;SD37,""),"")
&amp;IFERROR(IF(AND((SD$33-SD38-150                                                                            )&gt;(SD$33-SE$33),(SD$33-SD38-150                                                                             )&lt;=0),"Birth-" &amp;SD37,""),"")
&amp;IFERROR(IF(AND((SD$33-SD38-150-Sheep!$R$351                                           )&gt;(SD$33-SE$33),(SD$33-SD38-150-Sheep!$R$351                                            )&lt;=0),"Wean-"&amp;SD37,""),"")
&amp;IFERROR(IF(AND((SD$33-SD38-150-Sheep!$R$352                                           )&gt;(SD$33-SE$33),(SD$33-SD38-150-Sheep!$R$352                                            )&lt;=0),"Alt1-"   &amp;SD37,""),"")
&amp;IFERROR(IF(AND((SD$33-SD38-150-Sheep!$R$353                                           )&gt;(SD$33-SE$33),(SD$33-SD38-150-Sheep!$R$353                                            )&lt;=0),"Alt2-"   &amp;SD37,""),"")</f>
        <v/>
      </c>
      <c r="SE39" s="274" t="str">
        <f xml:space="preserve">                    IF(AND((SE$33                                  -Sheep!$N$249                               )&gt;(SE$33-SF$33),(SE$33                                  -Sheep!$N$249                                )&lt;=0),"Born","")
&amp;                   IF(AND((SE$33-Sheep!$R$351-Sheep!$N$249                                )&gt;(SE$33-SF$33),(SE$33-Sheep!$R$351-Sheep!$N$249                                )&lt;=0),"WeanStd","")
&amp;                   IF(AND((SE$33-Sheep!$R$352-Sheep!$N$249                                )&gt;(SE$33-SF$33),(SE$33-Sheep!$R$352-Sheep!$N$249                                )&lt;=0),"WeanAlt1","")
&amp;                   IF(AND((SE$33-Sheep!$R$353-Sheep!$N$249                                )&gt;(SE$33-SF$33),(SE$33-Sheep!$R$353-Sheep!$N$249                                )&lt;=0),"WeanAlt2","")
&amp;IFERROR(IF(AND((SE$33-SE38                                                                                     )&gt;(SE$33-SF$33),(SE$33-SE38                                                                                     )&lt;=0),"Join-"    &amp;SE37,""),"")
&amp;IFERROR(IF(AND((SE$33-SE38-INDEX(Sheep!$V$358:$V$365,SE37,1))&gt;(SE$33-SF$33),(SE$33-SE38-INDEX(Sheep!$V$358:$V$365,SE37,1))&lt;=0),"Scan-"  &amp;SE37,""),"")
&amp;IFERROR(IF(AND((SE$33-SE38-150                                                                            )&gt;(SE$33-SF$33),(SE$33-SE38-150                                                                             )&lt;=0),"Birth-" &amp;SE37,""),"")
&amp;IFERROR(IF(AND((SE$33-SE38-150-Sheep!$R$351                                           )&gt;(SE$33-SF$33),(SE$33-SE38-150-Sheep!$R$351                                            )&lt;=0),"Wean-"&amp;SE37,""),"")
&amp;IFERROR(IF(AND((SE$33-SE38-150-Sheep!$R$352                                           )&gt;(SE$33-SF$33),(SE$33-SE38-150-Sheep!$R$352                                            )&lt;=0),"Alt1-"   &amp;SE37,""),"")
&amp;IFERROR(IF(AND((SE$33-SE38-150-Sheep!$R$353                                           )&gt;(SE$33-SF$33),(SE$33-SE38-150-Sheep!$R$353                                            )&lt;=0),"Alt2-"   &amp;SE37,""),"")</f>
        <v/>
      </c>
      <c r="SF39" s="274" t="str">
        <f xml:space="preserve">                    IF(AND((SF$33                                  -Sheep!$N$249                               )&gt;(SF$33-SG$33),(SF$33                                  -Sheep!$N$249                                )&lt;=0),"Born","")
&amp;                   IF(AND((SF$33-Sheep!$R$351-Sheep!$N$249                                )&gt;(SF$33-SG$33),(SF$33-Sheep!$R$351-Sheep!$N$249                                )&lt;=0),"WeanStd","")
&amp;                   IF(AND((SF$33-Sheep!$R$352-Sheep!$N$249                                )&gt;(SF$33-SG$33),(SF$33-Sheep!$R$352-Sheep!$N$249                                )&lt;=0),"WeanAlt1","")
&amp;                   IF(AND((SF$33-Sheep!$R$353-Sheep!$N$249                                )&gt;(SF$33-SG$33),(SF$33-Sheep!$R$353-Sheep!$N$249                                )&lt;=0),"WeanAlt2","")
&amp;IFERROR(IF(AND((SF$33-SF38                                                                                     )&gt;(SF$33-SG$33),(SF$33-SF38                                                                                     )&lt;=0),"Join-"    &amp;SF37,""),"")
&amp;IFERROR(IF(AND((SF$33-SF38-INDEX(Sheep!$V$358:$V$365,SF37,1))&gt;(SF$33-SG$33),(SF$33-SF38-INDEX(Sheep!$V$358:$V$365,SF37,1))&lt;=0),"Scan-"  &amp;SF37,""),"")
&amp;IFERROR(IF(AND((SF$33-SF38-150                                                                            )&gt;(SF$33-SG$33),(SF$33-SF38-150                                                                             )&lt;=0),"Birth-" &amp;SF37,""),"")
&amp;IFERROR(IF(AND((SF$33-SF38-150-Sheep!$R$351                                           )&gt;(SF$33-SG$33),(SF$33-SF38-150-Sheep!$R$351                                            )&lt;=0),"Wean-"&amp;SF37,""),"")
&amp;IFERROR(IF(AND((SF$33-SF38-150-Sheep!$R$352                                           )&gt;(SF$33-SG$33),(SF$33-SF38-150-Sheep!$R$352                                            )&lt;=0),"Alt1-"   &amp;SF37,""),"")
&amp;IFERROR(IF(AND((SF$33-SF38-150-Sheep!$R$353                                           )&gt;(SF$33-SG$33),(SF$33-SF38-150-Sheep!$R$353                                            )&lt;=0),"Alt2-"   &amp;SF37,""),"")</f>
        <v/>
      </c>
      <c r="SG39" s="274" t="str">
        <f xml:space="preserve">                    IF(AND((SG$33                                  -Sheep!$N$249                               )&gt;(SG$33-SH$33),(SG$33                                  -Sheep!$N$249                                )&lt;=0),"Born","")
&amp;                   IF(AND((SG$33-Sheep!$R$351-Sheep!$N$249                                )&gt;(SG$33-SH$33),(SG$33-Sheep!$R$351-Sheep!$N$249                                )&lt;=0),"WeanStd","")
&amp;                   IF(AND((SG$33-Sheep!$R$352-Sheep!$N$249                                )&gt;(SG$33-SH$33),(SG$33-Sheep!$R$352-Sheep!$N$249                                )&lt;=0),"WeanAlt1","")
&amp;                   IF(AND((SG$33-Sheep!$R$353-Sheep!$N$249                                )&gt;(SG$33-SH$33),(SG$33-Sheep!$R$353-Sheep!$N$249                                )&lt;=0),"WeanAlt2","")
&amp;IFERROR(IF(AND((SG$33-SG38                                                                                     )&gt;(SG$33-SH$33),(SG$33-SG38                                                                                     )&lt;=0),"Join-"    &amp;SG37,""),"")
&amp;IFERROR(IF(AND((SG$33-SG38-INDEX(Sheep!$V$358:$V$365,SG37,1))&gt;(SG$33-SH$33),(SG$33-SG38-INDEX(Sheep!$V$358:$V$365,SG37,1))&lt;=0),"Scan-"  &amp;SG37,""),"")
&amp;IFERROR(IF(AND((SG$33-SG38-150                                                                            )&gt;(SG$33-SH$33),(SG$33-SG38-150                                                                             )&lt;=0),"Birth-" &amp;SG37,""),"")
&amp;IFERROR(IF(AND((SG$33-SG38-150-Sheep!$R$351                                           )&gt;(SG$33-SH$33),(SG$33-SG38-150-Sheep!$R$351                                            )&lt;=0),"Wean-"&amp;SG37,""),"")
&amp;IFERROR(IF(AND((SG$33-SG38-150-Sheep!$R$352                                           )&gt;(SG$33-SH$33),(SG$33-SG38-150-Sheep!$R$352                                            )&lt;=0),"Alt1-"   &amp;SG37,""),"")
&amp;IFERROR(IF(AND((SG$33-SG38-150-Sheep!$R$353                                           )&gt;(SG$33-SH$33),(SG$33-SG38-150-Sheep!$R$353                                            )&lt;=0),"Alt2-"   &amp;SG37,""),"")</f>
        <v/>
      </c>
      <c r="SH39" s="274" t="str">
        <f xml:space="preserve">                    IF(AND((SH$33                                  -Sheep!$N$249                               )&gt;(SH$33-SJ$33),(SH$33                                  -Sheep!$N$249                                )&lt;=0),"Born","")
&amp;                   IF(AND((SH$33-Sheep!$R$351-Sheep!$N$249                                )&gt;(SH$33-SJ$33),(SH$33-Sheep!$R$351-Sheep!$N$249                                )&lt;=0),"WeanStd","")
&amp;                   IF(AND((SH$33-Sheep!$R$352-Sheep!$N$249                                )&gt;(SH$33-SJ$33),(SH$33-Sheep!$R$352-Sheep!$N$249                                )&lt;=0),"WeanAlt1","")
&amp;                   IF(AND((SH$33-Sheep!$R$353-Sheep!$N$249                                )&gt;(SH$33-SJ$33),(SH$33-Sheep!$R$353-Sheep!$N$249                                )&lt;=0),"WeanAlt2","")
&amp;IFERROR(IF(AND((SH$33-SH38                                                                                     )&gt;(SH$33-SJ$33),(SH$33-SH38                                                                                     )&lt;=0),"Join-"    &amp;SH37,""),"")
&amp;IFERROR(IF(AND((SH$33-SH38-INDEX(Sheep!$V$358:$V$365,SH37,1))&gt;(SH$33-SJ$33),(SH$33-SH38-INDEX(Sheep!$V$358:$V$365,SH37,1))&lt;=0),"Scan-"  &amp;SH37,""),"")
&amp;IFERROR(IF(AND((SH$33-SH38-150                                                                            )&gt;(SH$33-SJ$33),(SH$33-SH38-150                                                                             )&lt;=0),"Birth-" &amp;SH37,""),"")
&amp;IFERROR(IF(AND((SH$33-SH38-150-Sheep!$R$351                                           )&gt;(SH$33-SJ$33),(SH$33-SH38-150-Sheep!$R$351                                            )&lt;=0),"Wean-"&amp;SH37,""),"")
&amp;IFERROR(IF(AND((SH$33-SH38-150-Sheep!$R$352                                           )&gt;(SH$33-SJ$33),(SH$33-SH38-150-Sheep!$R$352                                            )&lt;=0),"Alt1-"   &amp;SH37,""),"")
&amp;IFERROR(IF(AND((SH$33-SH38-150-Sheep!$R$353                                           )&gt;(SH$33-SJ$33),(SH$33-SH38-150-Sheep!$R$353                                            )&lt;=0),"Alt2-"   &amp;SH37,""),"")</f>
        <v/>
      </c>
      <c r="SI39" s="274" t="str">
        <f xml:space="preserve">                    IF(AND((SI$33                                  -Sheep!$N$249                               )&gt;(SI$33-SK$33),(SI$33                                  -Sheep!$N$249                                )&lt;=0),"Born","")
&amp;                   IF(AND((SI$33-Sheep!$R$351-Sheep!$N$249                                )&gt;(SI$33-SK$33),(SI$33-Sheep!$R$351-Sheep!$N$249                                )&lt;=0),"WeanStd","")
&amp;                   IF(AND((SI$33-Sheep!$R$352-Sheep!$N$249                                )&gt;(SI$33-SK$33),(SI$33-Sheep!$R$352-Sheep!$N$249                                )&lt;=0),"WeanAlt1","")
&amp;                   IF(AND((SI$33-Sheep!$R$353-Sheep!$N$249                                )&gt;(SI$33-SK$33),(SI$33-Sheep!$R$353-Sheep!$N$249                                )&lt;=0),"WeanAlt2","")
&amp;IFERROR(IF(AND((SI$33-SI38                                                                                     )&gt;(SI$33-SK$33),(SI$33-SI38                                                                                     )&lt;=0),"Join-"    &amp;SI37,""),"")
&amp;IFERROR(IF(AND((SI$33-SI38-INDEX(Sheep!$V$358:$V$365,SI37,1))&gt;(SI$33-SK$33),(SI$33-SI38-INDEX(Sheep!$V$358:$V$365,SI37,1))&lt;=0),"Scan-"  &amp;SI37,""),"")
&amp;IFERROR(IF(AND((SI$33-SI38-150                                                                            )&gt;(SI$33-SK$33),(SI$33-SI38-150                                                                             )&lt;=0),"Birth-" &amp;SI37,""),"")
&amp;IFERROR(IF(AND((SI$33-SI38-150-Sheep!$R$351                                           )&gt;(SI$33-SK$33),(SI$33-SI38-150-Sheep!$R$351                                            )&lt;=0),"Wean-"&amp;SI37,""),"")
&amp;IFERROR(IF(AND((SI$33-SI38-150-Sheep!$R$352                                           )&gt;(SI$33-SK$33),(SI$33-SI38-150-Sheep!$R$352                                            )&lt;=0),"Alt1-"   &amp;SI37,""),"")
&amp;IFERROR(IF(AND((SI$33-SI38-150-Sheep!$R$353                                           )&gt;(SI$33-SK$33),(SI$33-SI38-150-Sheep!$R$353                                            )&lt;=0),"Alt2-"   &amp;SI37,""),"")</f>
        <v/>
      </c>
      <c r="SJ39" s="260"/>
      <c r="SK39" s="262"/>
      <c r="SL39" s="250"/>
      <c r="SM39" s="250"/>
      <c r="SN39" s="250"/>
    </row>
    <row r="40" spans="1:508" hidden="1" outlineLevel="3" x14ac:dyDescent="0.25">
      <c r="A40" s="250"/>
      <c r="B40" s="259"/>
      <c r="C40" s="444">
        <f>INT($C$29)+3</f>
        <v>4</v>
      </c>
      <c r="D40" s="260"/>
      <c r="E40" s="330"/>
      <c r="F40" s="330"/>
      <c r="G40" s="260"/>
      <c r="H40" s="274"/>
      <c r="I40" s="274"/>
      <c r="J40" s="455" t="s">
        <v>700</v>
      </c>
      <c r="K40" s="456">
        <f>IFERROR(MATCH(L$33,Sheep!$R$327:$R$334,1),0)</f>
        <v>0</v>
      </c>
      <c r="L40" s="456">
        <f>IFERROR(MATCH(M$33,Sheep!$R$327:$R$334,1),0)</f>
        <v>0</v>
      </c>
      <c r="M40" s="456">
        <f>IFERROR(MATCH(N$33,Sheep!$R$327:$R$334,1),0)</f>
        <v>0</v>
      </c>
      <c r="N40" s="456">
        <f>IFERROR(MATCH(O$33,Sheep!$R$327:$R$334,1),0)</f>
        <v>0</v>
      </c>
      <c r="O40" s="456">
        <f>IFERROR(MATCH(P$33,Sheep!$R$327:$R$334,1),0)</f>
        <v>0</v>
      </c>
      <c r="P40" s="456">
        <f>IFERROR(MATCH(Q$33,Sheep!$R$327:$R$334,1),0)</f>
        <v>0</v>
      </c>
      <c r="Q40" s="456">
        <f>IFERROR(MATCH(R$33,Sheep!$R$327:$R$334,1),0)</f>
        <v>0</v>
      </c>
      <c r="R40" s="456">
        <f>IFERROR(MATCH(S$33,Sheep!$R$327:$R$334,1),0)</f>
        <v>0</v>
      </c>
      <c r="S40" s="456">
        <f>IFERROR(MATCH(T$33,Sheep!$R$327:$R$334,1),0)</f>
        <v>0</v>
      </c>
      <c r="T40" s="456">
        <f>IFERROR(MATCH(U$33,Sheep!$R$327:$R$334,1),0)</f>
        <v>0</v>
      </c>
      <c r="U40" s="456">
        <f>IFERROR(MATCH(V$33,Sheep!$R$327:$R$334,1),0)</f>
        <v>0</v>
      </c>
      <c r="V40" s="456">
        <f>IFERROR(MATCH(W$33,Sheep!$R$327:$R$334,1),0)</f>
        <v>0</v>
      </c>
      <c r="W40" s="456">
        <f>IFERROR(MATCH(X$33,Sheep!$R$327:$R$334,1),0)</f>
        <v>0</v>
      </c>
      <c r="X40" s="456">
        <f>IFERROR(MATCH(Y$33,Sheep!$R$327:$R$334,1),0)</f>
        <v>0</v>
      </c>
      <c r="Y40" s="456">
        <f>IFERROR(MATCH(Z$33,Sheep!$R$327:$R$334,1),0)</f>
        <v>0</v>
      </c>
      <c r="Z40" s="456">
        <f>IFERROR(MATCH(AA$33,Sheep!$R$327:$R$334,1),0)</f>
        <v>0</v>
      </c>
      <c r="AA40" s="456">
        <f>IFERROR(MATCH(AB$33,Sheep!$R$327:$R$334,1),0)</f>
        <v>0</v>
      </c>
      <c r="AB40" s="456">
        <f>IFERROR(MATCH(AC$33,Sheep!$R$327:$R$334,1),0)</f>
        <v>0</v>
      </c>
      <c r="AC40" s="456">
        <f>IFERROR(MATCH(AD$33,Sheep!$R$327:$R$334,1),0)</f>
        <v>0</v>
      </c>
      <c r="AD40" s="456">
        <f>IFERROR(MATCH(AE$33,Sheep!$R$327:$R$334,1),0)</f>
        <v>0</v>
      </c>
      <c r="AE40" s="456">
        <f>IFERROR(MATCH(AF$33,Sheep!$R$327:$R$334,1),0)</f>
        <v>0</v>
      </c>
      <c r="AF40" s="456">
        <f>IFERROR(MATCH(AG$33,Sheep!$R$327:$R$334,1),0)</f>
        <v>0</v>
      </c>
      <c r="AG40" s="456">
        <f>IFERROR(MATCH(AH$33,Sheep!$R$327:$R$334,1),0)</f>
        <v>0</v>
      </c>
      <c r="AH40" s="456">
        <f>IFERROR(MATCH(AI$33,Sheep!$R$327:$R$334,1),0)</f>
        <v>0</v>
      </c>
      <c r="AI40" s="456">
        <f>IFERROR(MATCH(AJ$33,Sheep!$R$327:$R$334,1),0)</f>
        <v>0</v>
      </c>
      <c r="AJ40" s="456">
        <f>IFERROR(MATCH(AK$33,Sheep!$R$327:$R$334,1),0)</f>
        <v>0</v>
      </c>
      <c r="AK40" s="456">
        <f>IFERROR(MATCH(AL$33,Sheep!$R$327:$R$334,1),0)</f>
        <v>0</v>
      </c>
      <c r="AL40" s="456">
        <f>IFERROR(MATCH(AM$33,Sheep!$R$327:$R$334,1),0)</f>
        <v>0</v>
      </c>
      <c r="AM40" s="456">
        <f>IFERROR(MATCH(AN$33,Sheep!$R$327:$R$334,1),0)</f>
        <v>0</v>
      </c>
      <c r="AN40" s="456">
        <f>IFERROR(MATCH(AO$33,Sheep!$R$327:$R$334,1),0)</f>
        <v>0</v>
      </c>
      <c r="AO40" s="456">
        <f>IFERROR(MATCH(AP$33,Sheep!$R$327:$R$334,1),0)</f>
        <v>0</v>
      </c>
      <c r="AP40" s="456">
        <f>IFERROR(MATCH(AQ$33,Sheep!$R$327:$R$334,1),0)</f>
        <v>0</v>
      </c>
      <c r="AQ40" s="456">
        <f>IFERROR(MATCH(AR$33,Sheep!$R$327:$R$334,1),0)</f>
        <v>0</v>
      </c>
      <c r="AR40" s="456">
        <f>IFERROR(MATCH(AS$33,Sheep!$R$327:$R$334,1),0)</f>
        <v>0</v>
      </c>
      <c r="AS40" s="456">
        <f>IFERROR(MATCH(AT$33,Sheep!$R$327:$R$334,1),0)</f>
        <v>0</v>
      </c>
      <c r="AT40" s="456">
        <f>IFERROR(MATCH(AU$33,Sheep!$R$327:$R$334,1),0)</f>
        <v>0</v>
      </c>
      <c r="AU40" s="456">
        <f>IFERROR(MATCH(AV$33,Sheep!$R$327:$R$334,1),0)</f>
        <v>0</v>
      </c>
      <c r="AV40" s="456">
        <f>IFERROR(MATCH(AW$33,Sheep!$R$327:$R$334,1),0)</f>
        <v>0</v>
      </c>
      <c r="AW40" s="456">
        <f>IFERROR(MATCH(AX$33,Sheep!$R$327:$R$334,1),0)</f>
        <v>0</v>
      </c>
      <c r="AX40" s="456">
        <f>IFERROR(MATCH(AY$33,Sheep!$R$327:$R$334,1),0)</f>
        <v>0</v>
      </c>
      <c r="AY40" s="456">
        <f>IFERROR(MATCH(AZ$33,Sheep!$R$327:$R$334,1),0)</f>
        <v>0</v>
      </c>
      <c r="AZ40" s="456">
        <f>IFERROR(MATCH(BA$33,Sheep!$R$327:$R$334,1),0)</f>
        <v>0</v>
      </c>
      <c r="BA40" s="456">
        <f>IFERROR(MATCH(BB$33,Sheep!$R$327:$R$334,1),0)</f>
        <v>0</v>
      </c>
      <c r="BB40" s="456">
        <f>IFERROR(MATCH(BC$33,Sheep!$R$327:$R$334,1),0)</f>
        <v>0</v>
      </c>
      <c r="BC40" s="456">
        <f>IFERROR(MATCH(BD$33,Sheep!$R$327:$R$334,1),0)</f>
        <v>0</v>
      </c>
      <c r="BD40" s="456">
        <f>IFERROR(MATCH(BE$33,Sheep!$R$327:$R$334,1),0)</f>
        <v>0</v>
      </c>
      <c r="BE40" s="456">
        <f>IFERROR(MATCH(BF$33,Sheep!$R$327:$R$334,1),0)</f>
        <v>0</v>
      </c>
      <c r="BF40" s="456">
        <f>IFERROR(MATCH(BG$33,Sheep!$R$327:$R$334,1),0)</f>
        <v>0</v>
      </c>
      <c r="BG40" s="456">
        <f>IFERROR(MATCH(BH$33,Sheep!$R$327:$R$334,1),0)</f>
        <v>0</v>
      </c>
      <c r="BH40" s="456">
        <f>IFERROR(MATCH(BI$33,Sheep!$R$327:$R$334,1),0)</f>
        <v>0</v>
      </c>
      <c r="BI40" s="456">
        <f>IFERROR(MATCH(BJ$33,Sheep!$R$327:$R$334,1),0)</f>
        <v>0</v>
      </c>
      <c r="BJ40" s="456">
        <f>IFERROR(MATCH(BK$33,Sheep!$R$327:$R$334,1),0)</f>
        <v>0</v>
      </c>
      <c r="BK40" s="456">
        <f>IFERROR(MATCH(BL$33,Sheep!$R$327:$R$334,1),0)</f>
        <v>0</v>
      </c>
      <c r="BL40" s="456">
        <f>IFERROR(MATCH(BM$33,Sheep!$R$327:$R$334,1),0)</f>
        <v>0</v>
      </c>
      <c r="BM40" s="456">
        <f>IFERROR(MATCH(BN$33,Sheep!$R$327:$R$334,1),0)</f>
        <v>0</v>
      </c>
      <c r="BN40" s="456">
        <f>IFERROR(MATCH(BO$33,Sheep!$R$327:$R$334,1),0)</f>
        <v>0</v>
      </c>
      <c r="BO40" s="456">
        <f>IFERROR(MATCH(BP$33,Sheep!$R$327:$R$334,1),0)</f>
        <v>0</v>
      </c>
      <c r="BP40" s="456">
        <f>IFERROR(MATCH(BQ$33,Sheep!$R$327:$R$334,1),0)</f>
        <v>0</v>
      </c>
      <c r="BQ40" s="456">
        <f>IFERROR(MATCH(BR$33,Sheep!$R$327:$R$334,1),0)</f>
        <v>0</v>
      </c>
      <c r="BR40" s="456">
        <f>IFERROR(MATCH(BS$33,Sheep!$R$327:$R$334,1),0)</f>
        <v>1</v>
      </c>
      <c r="BS40" s="456">
        <f>IFERROR(MATCH(BT$33,Sheep!$R$327:$R$334,1),0)</f>
        <v>1</v>
      </c>
      <c r="BT40" s="456">
        <f>IFERROR(MATCH(BU$33,Sheep!$R$327:$R$334,1),0)</f>
        <v>1</v>
      </c>
      <c r="BU40" s="456">
        <f>IFERROR(MATCH(BV$33,Sheep!$R$327:$R$334,1),0)</f>
        <v>1</v>
      </c>
      <c r="BV40" s="456">
        <f>IFERROR(MATCH(BW$33,Sheep!$R$327:$R$334,1),0)</f>
        <v>1</v>
      </c>
      <c r="BW40" s="456">
        <f>IFERROR(MATCH(BX$33,Sheep!$R$327:$R$334,1),0)</f>
        <v>1</v>
      </c>
      <c r="BX40" s="456">
        <f>IFERROR(MATCH(BY$33,Sheep!$R$327:$R$334,1),0)</f>
        <v>1</v>
      </c>
      <c r="BY40" s="456">
        <f>IFERROR(MATCH(BZ$33,Sheep!$R$327:$R$334,1),0)</f>
        <v>1</v>
      </c>
      <c r="BZ40" s="456">
        <f>IFERROR(MATCH(CA$33,Sheep!$R$327:$R$334,1),0)</f>
        <v>1</v>
      </c>
      <c r="CA40" s="456">
        <f>IFERROR(MATCH(CB$33,Sheep!$R$327:$R$334,1),0)</f>
        <v>1</v>
      </c>
      <c r="CB40" s="456">
        <f>IFERROR(MATCH(CC$33,Sheep!$R$327:$R$334,1),0)</f>
        <v>1</v>
      </c>
      <c r="CC40" s="456">
        <f>IFERROR(MATCH(CD$33,Sheep!$R$327:$R$334,1),0)</f>
        <v>1</v>
      </c>
      <c r="CD40" s="456">
        <f>IFERROR(MATCH(CE$33,Sheep!$R$327:$R$334,1),0)</f>
        <v>1</v>
      </c>
      <c r="CE40" s="456">
        <f>IFERROR(MATCH(CF$33,Sheep!$R$327:$R$334,1),0)</f>
        <v>1</v>
      </c>
      <c r="CF40" s="456">
        <f>IFERROR(MATCH(CG$33,Sheep!$R$327:$R$334,1),0)</f>
        <v>1</v>
      </c>
      <c r="CG40" s="456">
        <f>IFERROR(MATCH(CH$33,Sheep!$R$327:$R$334,1),0)</f>
        <v>1</v>
      </c>
      <c r="CH40" s="456">
        <f>IFERROR(MATCH(CI$33,Sheep!$R$327:$R$334,1),0)</f>
        <v>1</v>
      </c>
      <c r="CI40" s="456">
        <f>IFERROR(MATCH(CJ$33,Sheep!$R$327:$R$334,1),0)</f>
        <v>1</v>
      </c>
      <c r="CJ40" s="456">
        <f>IFERROR(MATCH(CK$33,Sheep!$R$327:$R$334,1),0)</f>
        <v>1</v>
      </c>
      <c r="CK40" s="456">
        <f>IFERROR(MATCH(CL$33,Sheep!$R$327:$R$334,1),0)</f>
        <v>1</v>
      </c>
      <c r="CL40" s="456">
        <f>IFERROR(MATCH(CM$33,Sheep!$R$327:$R$334,1),0)</f>
        <v>1</v>
      </c>
      <c r="CM40" s="456">
        <f>IFERROR(MATCH(CN$33,Sheep!$R$327:$R$334,1),0)</f>
        <v>1</v>
      </c>
      <c r="CN40" s="456">
        <f>IFERROR(MATCH(CO$33,Sheep!$R$327:$R$334,1),0)</f>
        <v>1</v>
      </c>
      <c r="CO40" s="456">
        <f>IFERROR(MATCH(CP$33,Sheep!$R$327:$R$334,1),0)</f>
        <v>1</v>
      </c>
      <c r="CP40" s="456">
        <f>IFERROR(MATCH(CQ$33,Sheep!$R$327:$R$334,1),0)</f>
        <v>1</v>
      </c>
      <c r="CQ40" s="456">
        <f>IFERROR(MATCH(CR$33,Sheep!$R$327:$R$334,1),0)</f>
        <v>1</v>
      </c>
      <c r="CR40" s="456">
        <f>IFERROR(MATCH(CS$33,Sheep!$R$327:$R$334,1),0)</f>
        <v>1</v>
      </c>
      <c r="CS40" s="456">
        <f>IFERROR(MATCH(CT$33,Sheep!$R$327:$R$334,1),0)</f>
        <v>1</v>
      </c>
      <c r="CT40" s="456">
        <f>IFERROR(MATCH(CU$33,Sheep!$R$327:$R$334,1),0)</f>
        <v>1</v>
      </c>
      <c r="CU40" s="456">
        <f>IFERROR(MATCH(CV$33,Sheep!$R$327:$R$334,1),0)</f>
        <v>1</v>
      </c>
      <c r="CV40" s="456">
        <f>IFERROR(MATCH(CW$33,Sheep!$R$327:$R$334,1),0)</f>
        <v>1</v>
      </c>
      <c r="CW40" s="456">
        <f>IFERROR(MATCH(CX$33,Sheep!$R$327:$R$334,1),0)</f>
        <v>1</v>
      </c>
      <c r="CX40" s="456">
        <f>IFERROR(MATCH(CY$33,Sheep!$R$327:$R$334,1),0)</f>
        <v>1</v>
      </c>
      <c r="CY40" s="456">
        <f>IFERROR(MATCH(CZ$33,Sheep!$R$327:$R$334,1),0)</f>
        <v>1</v>
      </c>
      <c r="CZ40" s="456">
        <f>IFERROR(MATCH(DA$33,Sheep!$R$327:$R$334,1),0)</f>
        <v>1</v>
      </c>
      <c r="DA40" s="456">
        <f>IFERROR(MATCH(DB$33,Sheep!$R$327:$R$334,1),0)</f>
        <v>1</v>
      </c>
      <c r="DB40" s="456">
        <f>IFERROR(MATCH(DC$33,Sheep!$R$327:$R$334,1),0)</f>
        <v>1</v>
      </c>
      <c r="DC40" s="456">
        <f>IFERROR(MATCH(DD$33,Sheep!$R$327:$R$334,1),0)</f>
        <v>1</v>
      </c>
      <c r="DD40" s="456">
        <f>IFERROR(MATCH(DE$33,Sheep!$R$327:$R$334,1),0)</f>
        <v>1</v>
      </c>
      <c r="DE40" s="456">
        <f>IFERROR(MATCH(DF$33,Sheep!$R$327:$R$334,1),0)</f>
        <v>1</v>
      </c>
      <c r="DF40" s="456">
        <f>IFERROR(MATCH(DG$33,Sheep!$R$327:$R$334,1),0)</f>
        <v>1</v>
      </c>
      <c r="DG40" s="456">
        <f>IFERROR(MATCH(DH$33,Sheep!$R$327:$R$334,1),0)</f>
        <v>1</v>
      </c>
      <c r="DH40" s="456">
        <f>IFERROR(MATCH(DI$33,Sheep!$R$327:$R$334,1),0)</f>
        <v>1</v>
      </c>
      <c r="DI40" s="456">
        <f>IFERROR(MATCH(DJ$33,Sheep!$R$327:$R$334,1),0)</f>
        <v>1</v>
      </c>
      <c r="DJ40" s="456">
        <f>IFERROR(MATCH(DK$33,Sheep!$R$327:$R$334,1),0)</f>
        <v>1</v>
      </c>
      <c r="DK40" s="456">
        <f>IFERROR(MATCH(DL$33,Sheep!$R$327:$R$334,1),0)</f>
        <v>1</v>
      </c>
      <c r="DL40" s="456">
        <f>IFERROR(MATCH(DM$33,Sheep!$R$327:$R$334,1),0)</f>
        <v>1</v>
      </c>
      <c r="DM40" s="456">
        <f>IFERROR(MATCH(DN$33,Sheep!$R$327:$R$334,1),0)</f>
        <v>1</v>
      </c>
      <c r="DN40" s="456">
        <f>IFERROR(MATCH(DO$33,Sheep!$R$327:$R$334,1),0)</f>
        <v>1</v>
      </c>
      <c r="DO40" s="456">
        <f>IFERROR(MATCH(DP$33,Sheep!$R$327:$R$334,1),0)</f>
        <v>1</v>
      </c>
      <c r="DP40" s="456">
        <f>IFERROR(MATCH(DQ$33,Sheep!$R$327:$R$334,1),0)</f>
        <v>1</v>
      </c>
      <c r="DQ40" s="456">
        <f>IFERROR(MATCH(DR$33,Sheep!$R$327:$R$334,1),0)</f>
        <v>1</v>
      </c>
      <c r="DR40" s="456">
        <f>IFERROR(MATCH(DS$33,Sheep!$R$327:$R$334,1),0)</f>
        <v>2</v>
      </c>
      <c r="DS40" s="456">
        <f>IFERROR(MATCH(DT$33,Sheep!$R$327:$R$334,1),0)</f>
        <v>2</v>
      </c>
      <c r="DT40" s="456">
        <f>IFERROR(MATCH(DU$33,Sheep!$R$327:$R$334,1),0)</f>
        <v>2</v>
      </c>
      <c r="DU40" s="456">
        <f>IFERROR(MATCH(DV$33,Sheep!$R$327:$R$334,1),0)</f>
        <v>2</v>
      </c>
      <c r="DV40" s="456">
        <f>IFERROR(MATCH(DW$33,Sheep!$R$327:$R$334,1),0)</f>
        <v>2</v>
      </c>
      <c r="DW40" s="456">
        <f>IFERROR(MATCH(DX$33,Sheep!$R$327:$R$334,1),0)</f>
        <v>2</v>
      </c>
      <c r="DX40" s="456">
        <f>IFERROR(MATCH(DY$33,Sheep!$R$327:$R$334,1),0)</f>
        <v>2</v>
      </c>
      <c r="DY40" s="456">
        <f>IFERROR(MATCH(DZ$33,Sheep!$R$327:$R$334,1),0)</f>
        <v>2</v>
      </c>
      <c r="DZ40" s="456">
        <f>IFERROR(MATCH(EA$33,Sheep!$R$327:$R$334,1),0)</f>
        <v>2</v>
      </c>
      <c r="EA40" s="456">
        <f>IFERROR(MATCH(EB$33,Sheep!$R$327:$R$334,1),0)</f>
        <v>2</v>
      </c>
      <c r="EB40" s="456">
        <f>IFERROR(MATCH(EC$33,Sheep!$R$327:$R$334,1),0)</f>
        <v>2</v>
      </c>
      <c r="EC40" s="456">
        <f>IFERROR(MATCH(ED$33,Sheep!$R$327:$R$334,1),0)</f>
        <v>2</v>
      </c>
      <c r="ED40" s="456">
        <f>IFERROR(MATCH(EE$33,Sheep!$R$327:$R$334,1),0)</f>
        <v>2</v>
      </c>
      <c r="EE40" s="456">
        <f>IFERROR(MATCH(EF$33,Sheep!$R$327:$R$334,1),0)</f>
        <v>2</v>
      </c>
      <c r="EF40" s="456">
        <f>IFERROR(MATCH(EG$33,Sheep!$R$327:$R$334,1),0)</f>
        <v>2</v>
      </c>
      <c r="EG40" s="456">
        <f>IFERROR(MATCH(EH$33,Sheep!$R$327:$R$334,1),0)</f>
        <v>2</v>
      </c>
      <c r="EH40" s="456">
        <f>IFERROR(MATCH(EI$33,Sheep!$R$327:$R$334,1),0)</f>
        <v>2</v>
      </c>
      <c r="EI40" s="456">
        <f>IFERROR(MATCH(EJ$33,Sheep!$R$327:$R$334,1),0)</f>
        <v>2</v>
      </c>
      <c r="EJ40" s="456">
        <f>IFERROR(MATCH(EK$33,Sheep!$R$327:$R$334,1),0)</f>
        <v>2</v>
      </c>
      <c r="EK40" s="456">
        <f>IFERROR(MATCH(EL$33,Sheep!$R$327:$R$334,1),0)</f>
        <v>2</v>
      </c>
      <c r="EL40" s="456">
        <f>IFERROR(MATCH(EM$33,Sheep!$R$327:$R$334,1),0)</f>
        <v>2</v>
      </c>
      <c r="EM40" s="456">
        <f>IFERROR(MATCH(EN$33,Sheep!$R$327:$R$334,1),0)</f>
        <v>2</v>
      </c>
      <c r="EN40" s="456">
        <f>IFERROR(MATCH(EO$33,Sheep!$R$327:$R$334,1),0)</f>
        <v>2</v>
      </c>
      <c r="EO40" s="456">
        <f>IFERROR(MATCH(EP$33,Sheep!$R$327:$R$334,1),0)</f>
        <v>2</v>
      </c>
      <c r="EP40" s="456">
        <f>IFERROR(MATCH(EQ$33,Sheep!$R$327:$R$334,1),0)</f>
        <v>2</v>
      </c>
      <c r="EQ40" s="456">
        <f>IFERROR(MATCH(ER$33,Sheep!$R$327:$R$334,1),0)</f>
        <v>2</v>
      </c>
      <c r="ER40" s="456">
        <f>IFERROR(MATCH(ES$33,Sheep!$R$327:$R$334,1),0)</f>
        <v>2</v>
      </c>
      <c r="ES40" s="456">
        <f>IFERROR(MATCH(ET$33,Sheep!$R$327:$R$334,1),0)</f>
        <v>2</v>
      </c>
      <c r="ET40" s="456">
        <f>IFERROR(MATCH(EU$33,Sheep!$R$327:$R$334,1),0)</f>
        <v>2</v>
      </c>
      <c r="EU40" s="456">
        <f>IFERROR(MATCH(EV$33,Sheep!$R$327:$R$334,1),0)</f>
        <v>2</v>
      </c>
      <c r="EV40" s="456">
        <f>IFERROR(MATCH(EW$33,Sheep!$R$327:$R$334,1),0)</f>
        <v>2</v>
      </c>
      <c r="EW40" s="456">
        <f>IFERROR(MATCH(EX$33,Sheep!$R$327:$R$334,1),0)</f>
        <v>2</v>
      </c>
      <c r="EX40" s="456">
        <f>IFERROR(MATCH(EY$33,Sheep!$R$327:$R$334,1),0)</f>
        <v>2</v>
      </c>
      <c r="EY40" s="456">
        <f>IFERROR(MATCH(EZ$33,Sheep!$R$327:$R$334,1),0)</f>
        <v>2</v>
      </c>
      <c r="EZ40" s="456">
        <f>IFERROR(MATCH(FA$33,Sheep!$R$327:$R$334,1),0)</f>
        <v>2</v>
      </c>
      <c r="FA40" s="456">
        <f>IFERROR(MATCH(FB$33,Sheep!$R$327:$R$334,1),0)</f>
        <v>2</v>
      </c>
      <c r="FB40" s="456">
        <f>IFERROR(MATCH(FC$33,Sheep!$R$327:$R$334,1),0)</f>
        <v>2</v>
      </c>
      <c r="FC40" s="456">
        <f>IFERROR(MATCH(FD$33,Sheep!$R$327:$R$334,1),0)</f>
        <v>2</v>
      </c>
      <c r="FD40" s="456">
        <f>IFERROR(MATCH(FE$33,Sheep!$R$327:$R$334,1),0)</f>
        <v>2</v>
      </c>
      <c r="FE40" s="456">
        <f>IFERROR(MATCH(FF$33,Sheep!$R$327:$R$334,1),0)</f>
        <v>2</v>
      </c>
      <c r="FF40" s="456">
        <f>IFERROR(MATCH(FG$33,Sheep!$R$327:$R$334,1),0)</f>
        <v>2</v>
      </c>
      <c r="FG40" s="456">
        <f>IFERROR(MATCH(FH$33,Sheep!$R$327:$R$334,1),0)</f>
        <v>2</v>
      </c>
      <c r="FH40" s="456">
        <f>IFERROR(MATCH(FI$33,Sheep!$R$327:$R$334,1),0)</f>
        <v>2</v>
      </c>
      <c r="FI40" s="456">
        <f>IFERROR(MATCH(FJ$33,Sheep!$R$327:$R$334,1),0)</f>
        <v>2</v>
      </c>
      <c r="FJ40" s="456">
        <f>IFERROR(MATCH(FK$33,Sheep!$R$327:$R$334,1),0)</f>
        <v>2</v>
      </c>
      <c r="FK40" s="456">
        <f>IFERROR(MATCH(FL$33,Sheep!$R$327:$R$334,1),0)</f>
        <v>2</v>
      </c>
      <c r="FL40" s="456">
        <f>IFERROR(MATCH(FM$33,Sheep!$R$327:$R$334,1),0)</f>
        <v>2</v>
      </c>
      <c r="FM40" s="456">
        <f>IFERROR(MATCH(FN$33,Sheep!$R$327:$R$334,1),0)</f>
        <v>2</v>
      </c>
      <c r="FN40" s="456">
        <f>IFERROR(MATCH(FO$33,Sheep!$R$327:$R$334,1),0)</f>
        <v>2</v>
      </c>
      <c r="FO40" s="456">
        <f>IFERROR(MATCH(FP$33,Sheep!$R$327:$R$334,1),0)</f>
        <v>2</v>
      </c>
      <c r="FP40" s="456">
        <f>IFERROR(MATCH(FQ$33,Sheep!$R$327:$R$334,1),0)</f>
        <v>2</v>
      </c>
      <c r="FQ40" s="456">
        <f>IFERROR(MATCH(FR$33,Sheep!$R$327:$R$334,1),0)</f>
        <v>2</v>
      </c>
      <c r="FR40" s="456">
        <f>IFERROR(MATCH(FS$33,Sheep!$R$327:$R$334,1),0)</f>
        <v>3</v>
      </c>
      <c r="FS40" s="456">
        <f>IFERROR(MATCH(FT$33,Sheep!$R$327:$R$334,1),0)</f>
        <v>3</v>
      </c>
      <c r="FT40" s="456">
        <f>IFERROR(MATCH(FU$33,Sheep!$R$327:$R$334,1),0)</f>
        <v>3</v>
      </c>
      <c r="FU40" s="456">
        <f>IFERROR(MATCH(FV$33,Sheep!$R$327:$R$334,1),0)</f>
        <v>3</v>
      </c>
      <c r="FV40" s="456">
        <f>IFERROR(MATCH(FW$33,Sheep!$R$327:$R$334,1),0)</f>
        <v>3</v>
      </c>
      <c r="FW40" s="456">
        <f>IFERROR(MATCH(FX$33,Sheep!$R$327:$R$334,1),0)</f>
        <v>3</v>
      </c>
      <c r="FX40" s="456">
        <f>IFERROR(MATCH(FY$33,Sheep!$R$327:$R$334,1),0)</f>
        <v>3</v>
      </c>
      <c r="FY40" s="456">
        <f>IFERROR(MATCH(FZ$33,Sheep!$R$327:$R$334,1),0)</f>
        <v>3</v>
      </c>
      <c r="FZ40" s="456">
        <f>IFERROR(MATCH(GA$33,Sheep!$R$327:$R$334,1),0)</f>
        <v>3</v>
      </c>
      <c r="GA40" s="456">
        <f>IFERROR(MATCH(GB$33,Sheep!$R$327:$R$334,1),0)</f>
        <v>3</v>
      </c>
      <c r="GB40" s="456">
        <f>IFERROR(MATCH(GC$33,Sheep!$R$327:$R$334,1),0)</f>
        <v>3</v>
      </c>
      <c r="GC40" s="456">
        <f>IFERROR(MATCH(GD$33,Sheep!$R$327:$R$334,1),0)</f>
        <v>3</v>
      </c>
      <c r="GD40" s="456">
        <f>IFERROR(MATCH(GE$33,Sheep!$R$327:$R$334,1),0)</f>
        <v>3</v>
      </c>
      <c r="GE40" s="456">
        <f>IFERROR(MATCH(GF$33,Sheep!$R$327:$R$334,1),0)</f>
        <v>3</v>
      </c>
      <c r="GF40" s="456">
        <f>IFERROR(MATCH(GG$33,Sheep!$R$327:$R$334,1),0)</f>
        <v>3</v>
      </c>
      <c r="GG40" s="456">
        <f>IFERROR(MATCH(GH$33,Sheep!$R$327:$R$334,1),0)</f>
        <v>3</v>
      </c>
      <c r="GH40" s="456">
        <f>IFERROR(MATCH(GI$33,Sheep!$R$327:$R$334,1),0)</f>
        <v>3</v>
      </c>
      <c r="GI40" s="456">
        <f>IFERROR(MATCH(GJ$33,Sheep!$R$327:$R$334,1),0)</f>
        <v>3</v>
      </c>
      <c r="GJ40" s="456">
        <f>IFERROR(MATCH(GK$33,Sheep!$R$327:$R$334,1),0)</f>
        <v>3</v>
      </c>
      <c r="GK40" s="456">
        <f>IFERROR(MATCH(GL$33,Sheep!$R$327:$R$334,1),0)</f>
        <v>3</v>
      </c>
      <c r="GL40" s="456">
        <f>IFERROR(MATCH(GM$33,Sheep!$R$327:$R$334,1),0)</f>
        <v>3</v>
      </c>
      <c r="GM40" s="456">
        <f>IFERROR(MATCH(GN$33,Sheep!$R$327:$R$334,1),0)</f>
        <v>3</v>
      </c>
      <c r="GN40" s="456">
        <f>IFERROR(MATCH(GO$33,Sheep!$R$327:$R$334,1),0)</f>
        <v>3</v>
      </c>
      <c r="GO40" s="456">
        <f>IFERROR(MATCH(GP$33,Sheep!$R$327:$R$334,1),0)</f>
        <v>3</v>
      </c>
      <c r="GP40" s="456">
        <f>IFERROR(MATCH(GQ$33,Sheep!$R$327:$R$334,1),0)</f>
        <v>3</v>
      </c>
      <c r="GQ40" s="456">
        <f>IFERROR(MATCH(GR$33,Sheep!$R$327:$R$334,1),0)</f>
        <v>3</v>
      </c>
      <c r="GR40" s="456">
        <f>IFERROR(MATCH(GS$33,Sheep!$R$327:$R$334,1),0)</f>
        <v>3</v>
      </c>
      <c r="GS40" s="456">
        <f>IFERROR(MATCH(GT$33,Sheep!$R$327:$R$334,1),0)</f>
        <v>3</v>
      </c>
      <c r="GT40" s="456">
        <f>IFERROR(MATCH(GU$33,Sheep!$R$327:$R$334,1),0)</f>
        <v>3</v>
      </c>
      <c r="GU40" s="456">
        <f>IFERROR(MATCH(GV$33,Sheep!$R$327:$R$334,1),0)</f>
        <v>3</v>
      </c>
      <c r="GV40" s="456">
        <f>IFERROR(MATCH(GW$33,Sheep!$R$327:$R$334,1),0)</f>
        <v>3</v>
      </c>
      <c r="GW40" s="456">
        <f>IFERROR(MATCH(GX$33,Sheep!$R$327:$R$334,1),0)</f>
        <v>3</v>
      </c>
      <c r="GX40" s="456">
        <f>IFERROR(MATCH(GY$33,Sheep!$R$327:$R$334,1),0)</f>
        <v>3</v>
      </c>
      <c r="GY40" s="456">
        <f>IFERROR(MATCH(GZ$33,Sheep!$R$327:$R$334,1),0)</f>
        <v>3</v>
      </c>
      <c r="GZ40" s="456">
        <f>IFERROR(MATCH(HA$33,Sheep!$R$327:$R$334,1),0)</f>
        <v>3</v>
      </c>
      <c r="HA40" s="456">
        <f>IFERROR(MATCH(HB$33,Sheep!$R$327:$R$334,1),0)</f>
        <v>3</v>
      </c>
      <c r="HB40" s="456">
        <f>IFERROR(MATCH(HC$33,Sheep!$R$327:$R$334,1),0)</f>
        <v>3</v>
      </c>
      <c r="HC40" s="456">
        <f>IFERROR(MATCH(HD$33,Sheep!$R$327:$R$334,1),0)</f>
        <v>3</v>
      </c>
      <c r="HD40" s="456">
        <f>IFERROR(MATCH(HE$33,Sheep!$R$327:$R$334,1),0)</f>
        <v>3</v>
      </c>
      <c r="HE40" s="456">
        <f>IFERROR(MATCH(HF$33,Sheep!$R$327:$R$334,1),0)</f>
        <v>3</v>
      </c>
      <c r="HF40" s="456">
        <f>IFERROR(MATCH(HG$33,Sheep!$R$327:$R$334,1),0)</f>
        <v>3</v>
      </c>
      <c r="HG40" s="456">
        <f>IFERROR(MATCH(HH$33,Sheep!$R$327:$R$334,1),0)</f>
        <v>3</v>
      </c>
      <c r="HH40" s="456">
        <f>IFERROR(MATCH(HI$33,Sheep!$R$327:$R$334,1),0)</f>
        <v>3</v>
      </c>
      <c r="HI40" s="456">
        <f>IFERROR(MATCH(HJ$33,Sheep!$R$327:$R$334,1),0)</f>
        <v>3</v>
      </c>
      <c r="HJ40" s="456">
        <f>IFERROR(MATCH(HK$33,Sheep!$R$327:$R$334,1),0)</f>
        <v>3</v>
      </c>
      <c r="HK40" s="456">
        <f>IFERROR(MATCH(HL$33,Sheep!$R$327:$R$334,1),0)</f>
        <v>3</v>
      </c>
      <c r="HL40" s="456">
        <f>IFERROR(MATCH(HM$33,Sheep!$R$327:$R$334,1),0)</f>
        <v>3</v>
      </c>
      <c r="HM40" s="456">
        <f>IFERROR(MATCH(HN$33,Sheep!$R$327:$R$334,1),0)</f>
        <v>3</v>
      </c>
      <c r="HN40" s="456">
        <f>IFERROR(MATCH(HO$33,Sheep!$R$327:$R$334,1),0)</f>
        <v>3</v>
      </c>
      <c r="HO40" s="456">
        <f>IFERROR(MATCH(HP$33,Sheep!$R$327:$R$334,1),0)</f>
        <v>3</v>
      </c>
      <c r="HP40" s="456">
        <f>IFERROR(MATCH(HQ$33,Sheep!$R$327:$R$334,1),0)</f>
        <v>3</v>
      </c>
      <c r="HQ40" s="456">
        <f>IFERROR(MATCH(HR$33,Sheep!$R$327:$R$334,1),0)</f>
        <v>3</v>
      </c>
      <c r="HR40" s="456">
        <f>IFERROR(MATCH(HS$33,Sheep!$R$327:$R$334,1),0)</f>
        <v>4</v>
      </c>
      <c r="HS40" s="456">
        <f>IFERROR(MATCH(HT$33,Sheep!$R$327:$R$334,1),0)</f>
        <v>4</v>
      </c>
      <c r="HT40" s="456">
        <f>IFERROR(MATCH(HU$33,Sheep!$R$327:$R$334,1),0)</f>
        <v>4</v>
      </c>
      <c r="HU40" s="456">
        <f>IFERROR(MATCH(HV$33,Sheep!$R$327:$R$334,1),0)</f>
        <v>4</v>
      </c>
      <c r="HV40" s="456">
        <f>IFERROR(MATCH(HW$33,Sheep!$R$327:$R$334,1),0)</f>
        <v>4</v>
      </c>
      <c r="HW40" s="456">
        <f>IFERROR(MATCH(HX$33,Sheep!$R$327:$R$334,1),0)</f>
        <v>4</v>
      </c>
      <c r="HX40" s="456">
        <f>IFERROR(MATCH(HY$33,Sheep!$R$327:$R$334,1),0)</f>
        <v>4</v>
      </c>
      <c r="HY40" s="456">
        <f>IFERROR(MATCH(HZ$33,Sheep!$R$327:$R$334,1),0)</f>
        <v>4</v>
      </c>
      <c r="HZ40" s="456">
        <f>IFERROR(MATCH(IA$33,Sheep!$R$327:$R$334,1),0)</f>
        <v>4</v>
      </c>
      <c r="IA40" s="456">
        <f>IFERROR(MATCH(IB$33,Sheep!$R$327:$R$334,1),0)</f>
        <v>4</v>
      </c>
      <c r="IB40" s="456">
        <f>IFERROR(MATCH(IC$33,Sheep!$R$327:$R$334,1),0)</f>
        <v>4</v>
      </c>
      <c r="IC40" s="456">
        <f>IFERROR(MATCH(ID$33,Sheep!$R$327:$R$334,1),0)</f>
        <v>4</v>
      </c>
      <c r="ID40" s="456">
        <f>IFERROR(MATCH(IE$33,Sheep!$R$327:$R$334,1),0)</f>
        <v>4</v>
      </c>
      <c r="IE40" s="456">
        <f>IFERROR(MATCH(IF$33,Sheep!$R$327:$R$334,1),0)</f>
        <v>4</v>
      </c>
      <c r="IF40" s="456">
        <f>IFERROR(MATCH(IG$33,Sheep!$R$327:$R$334,1),0)</f>
        <v>4</v>
      </c>
      <c r="IG40" s="456">
        <f>IFERROR(MATCH(IH$33,Sheep!$R$327:$R$334,1),0)</f>
        <v>4</v>
      </c>
      <c r="IH40" s="456">
        <f>IFERROR(MATCH(II$33,Sheep!$R$327:$R$334,1),0)</f>
        <v>4</v>
      </c>
      <c r="II40" s="456">
        <f>IFERROR(MATCH(IJ$33,Sheep!$R$327:$R$334,1),0)</f>
        <v>4</v>
      </c>
      <c r="IJ40" s="456">
        <f>IFERROR(MATCH(IK$33,Sheep!$R$327:$R$334,1),0)</f>
        <v>4</v>
      </c>
      <c r="IK40" s="456">
        <f>IFERROR(MATCH(IL$33,Sheep!$R$327:$R$334,1),0)</f>
        <v>4</v>
      </c>
      <c r="IL40" s="456">
        <f>IFERROR(MATCH(IM$33,Sheep!$R$327:$R$334,1),0)</f>
        <v>4</v>
      </c>
      <c r="IM40" s="456">
        <f>IFERROR(MATCH(IN$33,Sheep!$R$327:$R$334,1),0)</f>
        <v>4</v>
      </c>
      <c r="IN40" s="456">
        <f>IFERROR(MATCH(IO$33,Sheep!$R$327:$R$334,1),0)</f>
        <v>4</v>
      </c>
      <c r="IO40" s="456">
        <f>IFERROR(MATCH(IP$33,Sheep!$R$327:$R$334,1),0)</f>
        <v>4</v>
      </c>
      <c r="IP40" s="456">
        <f>IFERROR(MATCH(IQ$33,Sheep!$R$327:$R$334,1),0)</f>
        <v>4</v>
      </c>
      <c r="IQ40" s="456">
        <f>IFERROR(MATCH(IR$33,Sheep!$R$327:$R$334,1),0)</f>
        <v>4</v>
      </c>
      <c r="IR40" s="456">
        <f>IFERROR(MATCH(IS$33,Sheep!$R$327:$R$334,1),0)</f>
        <v>4</v>
      </c>
      <c r="IS40" s="456">
        <f>IFERROR(MATCH(IT$33,Sheep!$R$327:$R$334,1),0)</f>
        <v>4</v>
      </c>
      <c r="IT40" s="456">
        <f>IFERROR(MATCH(IU$33,Sheep!$R$327:$R$334,1),0)</f>
        <v>4</v>
      </c>
      <c r="IU40" s="456">
        <f>IFERROR(MATCH(IV$33,Sheep!$R$327:$R$334,1),0)</f>
        <v>4</v>
      </c>
      <c r="IV40" s="456">
        <f>IFERROR(MATCH(IW$33,Sheep!$R$327:$R$334,1),0)</f>
        <v>4</v>
      </c>
      <c r="IW40" s="456">
        <f>IFERROR(MATCH(IX$33,Sheep!$R$327:$R$334,1),0)</f>
        <v>4</v>
      </c>
      <c r="IX40" s="456">
        <f>IFERROR(MATCH(IY$33,Sheep!$R$327:$R$334,1),0)</f>
        <v>4</v>
      </c>
      <c r="IY40" s="456">
        <f>IFERROR(MATCH(IZ$33,Sheep!$R$327:$R$334,1),0)</f>
        <v>4</v>
      </c>
      <c r="IZ40" s="456">
        <f>IFERROR(MATCH(JA$33,Sheep!$R$327:$R$334,1),0)</f>
        <v>4</v>
      </c>
      <c r="JA40" s="456">
        <f>IFERROR(MATCH(JB$33,Sheep!$R$327:$R$334,1),0)</f>
        <v>4</v>
      </c>
      <c r="JB40" s="456">
        <f>IFERROR(MATCH(JC$33,Sheep!$R$327:$R$334,1),0)</f>
        <v>4</v>
      </c>
      <c r="JC40" s="456">
        <f>IFERROR(MATCH(JD$33,Sheep!$R$327:$R$334,1),0)</f>
        <v>4</v>
      </c>
      <c r="JD40" s="456">
        <f>IFERROR(MATCH(JE$33,Sheep!$R$327:$R$334,1),0)</f>
        <v>4</v>
      </c>
      <c r="JE40" s="456">
        <f>IFERROR(MATCH(JF$33,Sheep!$R$327:$R$334,1),0)</f>
        <v>4</v>
      </c>
      <c r="JF40" s="456">
        <f>IFERROR(MATCH(JG$33,Sheep!$R$327:$R$334,1),0)</f>
        <v>4</v>
      </c>
      <c r="JG40" s="456">
        <f>IFERROR(MATCH(JH$33,Sheep!$R$327:$R$334,1),0)</f>
        <v>4</v>
      </c>
      <c r="JH40" s="456">
        <f>IFERROR(MATCH(JI$33,Sheep!$R$327:$R$334,1),0)</f>
        <v>4</v>
      </c>
      <c r="JI40" s="456">
        <f>IFERROR(MATCH(JJ$33,Sheep!$R$327:$R$334,1),0)</f>
        <v>4</v>
      </c>
      <c r="JJ40" s="456">
        <f>IFERROR(MATCH(JK$33,Sheep!$R$327:$R$334,1),0)</f>
        <v>4</v>
      </c>
      <c r="JK40" s="456">
        <f>IFERROR(MATCH(JL$33,Sheep!$R$327:$R$334,1),0)</f>
        <v>4</v>
      </c>
      <c r="JL40" s="456">
        <f>IFERROR(MATCH(JM$33,Sheep!$R$327:$R$334,1),0)</f>
        <v>4</v>
      </c>
      <c r="JM40" s="456">
        <f>IFERROR(MATCH(JN$33,Sheep!$R$327:$R$334,1),0)</f>
        <v>4</v>
      </c>
      <c r="JN40" s="456">
        <f>IFERROR(MATCH(JO$33,Sheep!$R$327:$R$334,1),0)</f>
        <v>4</v>
      </c>
      <c r="JO40" s="456">
        <f>IFERROR(MATCH(JP$33,Sheep!$R$327:$R$334,1),0)</f>
        <v>4</v>
      </c>
      <c r="JP40" s="456">
        <f>IFERROR(MATCH(JQ$33,Sheep!$R$327:$R$334,1),0)</f>
        <v>4</v>
      </c>
      <c r="JQ40" s="456">
        <f>IFERROR(MATCH(JR$33,Sheep!$R$327:$R$334,1),0)</f>
        <v>4</v>
      </c>
      <c r="JR40" s="456">
        <f>IFERROR(MATCH(JS$33,Sheep!$R$327:$R$334,1),0)</f>
        <v>5</v>
      </c>
      <c r="JS40" s="456">
        <f>IFERROR(MATCH(JT$33,Sheep!$R$327:$R$334,1),0)</f>
        <v>5</v>
      </c>
      <c r="JT40" s="456">
        <f>IFERROR(MATCH(JU$33,Sheep!$R$327:$R$334,1),0)</f>
        <v>5</v>
      </c>
      <c r="JU40" s="456">
        <f>IFERROR(MATCH(JV$33,Sheep!$R$327:$R$334,1),0)</f>
        <v>5</v>
      </c>
      <c r="JV40" s="456">
        <f>IFERROR(MATCH(JW$33,Sheep!$R$327:$R$334,1),0)</f>
        <v>5</v>
      </c>
      <c r="JW40" s="456">
        <f>IFERROR(MATCH(JX$33,Sheep!$R$327:$R$334,1),0)</f>
        <v>5</v>
      </c>
      <c r="JX40" s="456">
        <f>IFERROR(MATCH(JY$33,Sheep!$R$327:$R$334,1),0)</f>
        <v>5</v>
      </c>
      <c r="JY40" s="456">
        <f>IFERROR(MATCH(JZ$33,Sheep!$R$327:$R$334,1),0)</f>
        <v>5</v>
      </c>
      <c r="JZ40" s="456">
        <f>IFERROR(MATCH(KA$33,Sheep!$R$327:$R$334,1),0)</f>
        <v>5</v>
      </c>
      <c r="KA40" s="456">
        <f>IFERROR(MATCH(KB$33,Sheep!$R$327:$R$334,1),0)</f>
        <v>5</v>
      </c>
      <c r="KB40" s="456">
        <f>IFERROR(MATCH(KC$33,Sheep!$R$327:$R$334,1),0)</f>
        <v>5</v>
      </c>
      <c r="KC40" s="456">
        <f>IFERROR(MATCH(KD$33,Sheep!$R$327:$R$334,1),0)</f>
        <v>5</v>
      </c>
      <c r="KD40" s="456">
        <f>IFERROR(MATCH(KE$33,Sheep!$R$327:$R$334,1),0)</f>
        <v>5</v>
      </c>
      <c r="KE40" s="456">
        <f>IFERROR(MATCH(KF$33,Sheep!$R$327:$R$334,1),0)</f>
        <v>5</v>
      </c>
      <c r="KF40" s="456">
        <f>IFERROR(MATCH(KG$33,Sheep!$R$327:$R$334,1),0)</f>
        <v>5</v>
      </c>
      <c r="KG40" s="456">
        <f>IFERROR(MATCH(KH$33,Sheep!$R$327:$R$334,1),0)</f>
        <v>5</v>
      </c>
      <c r="KH40" s="456">
        <f>IFERROR(MATCH(KI$33,Sheep!$R$327:$R$334,1),0)</f>
        <v>5</v>
      </c>
      <c r="KI40" s="456">
        <f>IFERROR(MATCH(KJ$33,Sheep!$R$327:$R$334,1),0)</f>
        <v>5</v>
      </c>
      <c r="KJ40" s="456">
        <f>IFERROR(MATCH(KK$33,Sheep!$R$327:$R$334,1),0)</f>
        <v>5</v>
      </c>
      <c r="KK40" s="456">
        <f>IFERROR(MATCH(KL$33,Sheep!$R$327:$R$334,1),0)</f>
        <v>5</v>
      </c>
      <c r="KL40" s="456">
        <f>IFERROR(MATCH(KM$33,Sheep!$R$327:$R$334,1),0)</f>
        <v>5</v>
      </c>
      <c r="KM40" s="456">
        <f>IFERROR(MATCH(KN$33,Sheep!$R$327:$R$334,1),0)</f>
        <v>5</v>
      </c>
      <c r="KN40" s="456">
        <f>IFERROR(MATCH(KO$33,Sheep!$R$327:$R$334,1),0)</f>
        <v>5</v>
      </c>
      <c r="KO40" s="456">
        <f>IFERROR(MATCH(KP$33,Sheep!$R$327:$R$334,1),0)</f>
        <v>5</v>
      </c>
      <c r="KP40" s="456">
        <f>IFERROR(MATCH(KQ$33,Sheep!$R$327:$R$334,1),0)</f>
        <v>5</v>
      </c>
      <c r="KQ40" s="456">
        <f>IFERROR(MATCH(KR$33,Sheep!$R$327:$R$334,1),0)</f>
        <v>5</v>
      </c>
      <c r="KR40" s="456">
        <f>IFERROR(MATCH(KS$33,Sheep!$R$327:$R$334,1),0)</f>
        <v>5</v>
      </c>
      <c r="KS40" s="456">
        <f>IFERROR(MATCH(KT$33,Sheep!$R$327:$R$334,1),0)</f>
        <v>5</v>
      </c>
      <c r="KT40" s="456">
        <f>IFERROR(MATCH(KU$33,Sheep!$R$327:$R$334,1),0)</f>
        <v>5</v>
      </c>
      <c r="KU40" s="456">
        <f>IFERROR(MATCH(KV$33,Sheep!$R$327:$R$334,1),0)</f>
        <v>5</v>
      </c>
      <c r="KV40" s="456">
        <f>IFERROR(MATCH(KW$33,Sheep!$R$327:$R$334,1),0)</f>
        <v>5</v>
      </c>
      <c r="KW40" s="456">
        <f>IFERROR(MATCH(KX$33,Sheep!$R$327:$R$334,1),0)</f>
        <v>5</v>
      </c>
      <c r="KX40" s="456">
        <f>IFERROR(MATCH(KY$33,Sheep!$R$327:$R$334,1),0)</f>
        <v>5</v>
      </c>
      <c r="KY40" s="456">
        <f>IFERROR(MATCH(KZ$33,Sheep!$R$327:$R$334,1),0)</f>
        <v>5</v>
      </c>
      <c r="KZ40" s="456">
        <f>IFERROR(MATCH(LA$33,Sheep!$R$327:$R$334,1),0)</f>
        <v>5</v>
      </c>
      <c r="LA40" s="456">
        <f>IFERROR(MATCH(LB$33,Sheep!$R$327:$R$334,1),0)</f>
        <v>5</v>
      </c>
      <c r="LB40" s="456">
        <f>IFERROR(MATCH(LC$33,Sheep!$R$327:$R$334,1),0)</f>
        <v>5</v>
      </c>
      <c r="LC40" s="456">
        <f>IFERROR(MATCH(LD$33,Sheep!$R$327:$R$334,1),0)</f>
        <v>5</v>
      </c>
      <c r="LD40" s="456">
        <f>IFERROR(MATCH(LE$33,Sheep!$R$327:$R$334,1),0)</f>
        <v>5</v>
      </c>
      <c r="LE40" s="456">
        <f>IFERROR(MATCH(LF$33,Sheep!$R$327:$R$334,1),0)</f>
        <v>5</v>
      </c>
      <c r="LF40" s="456">
        <f>IFERROR(MATCH(LG$33,Sheep!$R$327:$R$334,1),0)</f>
        <v>5</v>
      </c>
      <c r="LG40" s="456">
        <f>IFERROR(MATCH(LH$33,Sheep!$R$327:$R$334,1),0)</f>
        <v>5</v>
      </c>
      <c r="LH40" s="456">
        <f>IFERROR(MATCH(LI$33,Sheep!$R$327:$R$334,1),0)</f>
        <v>5</v>
      </c>
      <c r="LI40" s="456">
        <f>IFERROR(MATCH(LJ$33,Sheep!$R$327:$R$334,1),0)</f>
        <v>5</v>
      </c>
      <c r="LJ40" s="456">
        <f>IFERROR(MATCH(LK$33,Sheep!$R$327:$R$334,1),0)</f>
        <v>5</v>
      </c>
      <c r="LK40" s="456">
        <f>IFERROR(MATCH(LL$33,Sheep!$R$327:$R$334,1),0)</f>
        <v>5</v>
      </c>
      <c r="LL40" s="456">
        <f>IFERROR(MATCH(LM$33,Sheep!$R$327:$R$334,1),0)</f>
        <v>5</v>
      </c>
      <c r="LM40" s="456">
        <f>IFERROR(MATCH(LN$33,Sheep!$R$327:$R$334,1),0)</f>
        <v>5</v>
      </c>
      <c r="LN40" s="456">
        <f>IFERROR(MATCH(LO$33,Sheep!$R$327:$R$334,1),0)</f>
        <v>5</v>
      </c>
      <c r="LO40" s="456">
        <f>IFERROR(MATCH(LP$33,Sheep!$R$327:$R$334,1),0)</f>
        <v>5</v>
      </c>
      <c r="LP40" s="456">
        <f>IFERROR(MATCH(LQ$33,Sheep!$R$327:$R$334,1),0)</f>
        <v>5</v>
      </c>
      <c r="LQ40" s="456">
        <f>IFERROR(MATCH(LR$33,Sheep!$R$327:$R$334,1),0)</f>
        <v>5</v>
      </c>
      <c r="LR40" s="456">
        <f>IFERROR(MATCH(LS$33,Sheep!$R$327:$R$334,1),0)</f>
        <v>6</v>
      </c>
      <c r="LS40" s="456">
        <f>IFERROR(MATCH(LT$33,Sheep!$R$327:$R$334,1),0)</f>
        <v>6</v>
      </c>
      <c r="LT40" s="456">
        <f>IFERROR(MATCH(LU$33,Sheep!$R$327:$R$334,1),0)</f>
        <v>6</v>
      </c>
      <c r="LU40" s="456">
        <f>IFERROR(MATCH(LV$33,Sheep!$R$327:$R$334,1),0)</f>
        <v>6</v>
      </c>
      <c r="LV40" s="456">
        <f>IFERROR(MATCH(LW$33,Sheep!$R$327:$R$334,1),0)</f>
        <v>6</v>
      </c>
      <c r="LW40" s="456">
        <f>IFERROR(MATCH(LX$33,Sheep!$R$327:$R$334,1),0)</f>
        <v>6</v>
      </c>
      <c r="LX40" s="456">
        <f>IFERROR(MATCH(LY$33,Sheep!$R$327:$R$334,1),0)</f>
        <v>6</v>
      </c>
      <c r="LY40" s="456">
        <f>IFERROR(MATCH(LZ$33,Sheep!$R$327:$R$334,1),0)</f>
        <v>6</v>
      </c>
      <c r="LZ40" s="456">
        <f>IFERROR(MATCH(MA$33,Sheep!$R$327:$R$334,1),0)</f>
        <v>6</v>
      </c>
      <c r="MA40" s="456">
        <f>IFERROR(MATCH(MB$33,Sheep!$R$327:$R$334,1),0)</f>
        <v>6</v>
      </c>
      <c r="MB40" s="456">
        <f>IFERROR(MATCH(MC$33,Sheep!$R$327:$R$334,1),0)</f>
        <v>6</v>
      </c>
      <c r="MC40" s="456">
        <f>IFERROR(MATCH(MD$33,Sheep!$R$327:$R$334,1),0)</f>
        <v>6</v>
      </c>
      <c r="MD40" s="456">
        <f>IFERROR(MATCH(ME$33,Sheep!$R$327:$R$334,1),0)</f>
        <v>6</v>
      </c>
      <c r="ME40" s="456">
        <f>IFERROR(MATCH(MF$33,Sheep!$R$327:$R$334,1),0)</f>
        <v>6</v>
      </c>
      <c r="MF40" s="456">
        <f>IFERROR(MATCH(MG$33,Sheep!$R$327:$R$334,1),0)</f>
        <v>6</v>
      </c>
      <c r="MG40" s="456">
        <f>IFERROR(MATCH(MH$33,Sheep!$R$327:$R$334,1),0)</f>
        <v>6</v>
      </c>
      <c r="MH40" s="456">
        <f>IFERROR(MATCH(MI$33,Sheep!$R$327:$R$334,1),0)</f>
        <v>6</v>
      </c>
      <c r="MI40" s="456">
        <f>IFERROR(MATCH(MJ$33,Sheep!$R$327:$R$334,1),0)</f>
        <v>6</v>
      </c>
      <c r="MJ40" s="456">
        <f>IFERROR(MATCH(MK$33,Sheep!$R$327:$R$334,1),0)</f>
        <v>6</v>
      </c>
      <c r="MK40" s="456">
        <f>IFERROR(MATCH(ML$33,Sheep!$R$327:$R$334,1),0)</f>
        <v>6</v>
      </c>
      <c r="ML40" s="456">
        <f>IFERROR(MATCH(MM$33,Sheep!$R$327:$R$334,1),0)</f>
        <v>6</v>
      </c>
      <c r="MM40" s="456">
        <f>IFERROR(MATCH(MN$33,Sheep!$R$327:$R$334,1),0)</f>
        <v>6</v>
      </c>
      <c r="MN40" s="456">
        <f>IFERROR(MATCH(MO$33,Sheep!$R$327:$R$334,1),0)</f>
        <v>6</v>
      </c>
      <c r="MO40" s="456">
        <f>IFERROR(MATCH(MP$33,Sheep!$R$327:$R$334,1),0)</f>
        <v>6</v>
      </c>
      <c r="MP40" s="456">
        <f>IFERROR(MATCH(MQ$33,Sheep!$R$327:$R$334,1),0)</f>
        <v>6</v>
      </c>
      <c r="MQ40" s="456">
        <f>IFERROR(MATCH(MR$33,Sheep!$R$327:$R$334,1),0)</f>
        <v>6</v>
      </c>
      <c r="MR40" s="456">
        <f>IFERROR(MATCH(MS$33,Sheep!$R$327:$R$334,1),0)</f>
        <v>6</v>
      </c>
      <c r="MS40" s="456">
        <f>IFERROR(MATCH(MT$33,Sheep!$R$327:$R$334,1),0)</f>
        <v>6</v>
      </c>
      <c r="MT40" s="456">
        <f>IFERROR(MATCH(MU$33,Sheep!$R$327:$R$334,1),0)</f>
        <v>6</v>
      </c>
      <c r="MU40" s="456">
        <f>IFERROR(MATCH(MV$33,Sheep!$R$327:$R$334,1),0)</f>
        <v>6</v>
      </c>
      <c r="MV40" s="456">
        <f>IFERROR(MATCH(MW$33,Sheep!$R$327:$R$334,1),0)</f>
        <v>6</v>
      </c>
      <c r="MW40" s="456">
        <f>IFERROR(MATCH(MX$33,Sheep!$R$327:$R$334,1),0)</f>
        <v>6</v>
      </c>
      <c r="MX40" s="456">
        <f>IFERROR(MATCH(MY$33,Sheep!$R$327:$R$334,1),0)</f>
        <v>6</v>
      </c>
      <c r="MY40" s="456">
        <f>IFERROR(MATCH(MZ$33,Sheep!$R$327:$R$334,1),0)</f>
        <v>6</v>
      </c>
      <c r="MZ40" s="456">
        <f>IFERROR(MATCH(NA$33,Sheep!$R$327:$R$334,1),0)</f>
        <v>6</v>
      </c>
      <c r="NA40" s="456">
        <f>IFERROR(MATCH(NB$33,Sheep!$R$327:$R$334,1),0)</f>
        <v>6</v>
      </c>
      <c r="NB40" s="456">
        <f>IFERROR(MATCH(NC$33,Sheep!$R$327:$R$334,1),0)</f>
        <v>6</v>
      </c>
      <c r="NC40" s="456">
        <f>IFERROR(MATCH(ND$33,Sheep!$R$327:$R$334,1),0)</f>
        <v>6</v>
      </c>
      <c r="ND40" s="456">
        <f>IFERROR(MATCH(NE$33,Sheep!$R$327:$R$334,1),0)</f>
        <v>6</v>
      </c>
      <c r="NE40" s="456">
        <f>IFERROR(MATCH(NF$33,Sheep!$R$327:$R$334,1),0)</f>
        <v>6</v>
      </c>
      <c r="NF40" s="456">
        <f>IFERROR(MATCH(NG$33,Sheep!$R$327:$R$334,1),0)</f>
        <v>6</v>
      </c>
      <c r="NG40" s="456">
        <f>IFERROR(MATCH(NH$33,Sheep!$R$327:$R$334,1),0)</f>
        <v>6</v>
      </c>
      <c r="NH40" s="456">
        <f>IFERROR(MATCH(NI$33,Sheep!$R$327:$R$334,1),0)</f>
        <v>6</v>
      </c>
      <c r="NI40" s="456">
        <f>IFERROR(MATCH(NJ$33,Sheep!$R$327:$R$334,1),0)</f>
        <v>6</v>
      </c>
      <c r="NJ40" s="456">
        <f>IFERROR(MATCH(NK$33,Sheep!$R$327:$R$334,1),0)</f>
        <v>6</v>
      </c>
      <c r="NK40" s="456">
        <f>IFERROR(MATCH(NL$33,Sheep!$R$327:$R$334,1),0)</f>
        <v>6</v>
      </c>
      <c r="NL40" s="456">
        <f>IFERROR(MATCH(NM$33,Sheep!$R$327:$R$334,1),0)</f>
        <v>6</v>
      </c>
      <c r="NM40" s="456">
        <f>IFERROR(MATCH(NN$33,Sheep!$R$327:$R$334,1),0)</f>
        <v>6</v>
      </c>
      <c r="NN40" s="456">
        <f>IFERROR(MATCH(NO$33,Sheep!$R$327:$R$334,1),0)</f>
        <v>6</v>
      </c>
      <c r="NO40" s="456">
        <f>IFERROR(MATCH(NP$33,Sheep!$R$327:$R$334,1),0)</f>
        <v>6</v>
      </c>
      <c r="NP40" s="456">
        <f>IFERROR(MATCH(NQ$33,Sheep!$R$327:$R$334,1),0)</f>
        <v>6</v>
      </c>
      <c r="NQ40" s="456">
        <f>IFERROR(MATCH(NR$33,Sheep!$R$327:$R$334,1),0)</f>
        <v>6</v>
      </c>
      <c r="NR40" s="456">
        <f>IFERROR(MATCH(NS$33,Sheep!$R$327:$R$334,1),0)</f>
        <v>7</v>
      </c>
      <c r="NS40" s="456">
        <f>IFERROR(MATCH(NT$33,Sheep!$R$327:$R$334,1),0)</f>
        <v>7</v>
      </c>
      <c r="NT40" s="456">
        <f>IFERROR(MATCH(NU$33,Sheep!$R$327:$R$334,1),0)</f>
        <v>7</v>
      </c>
      <c r="NU40" s="456">
        <f>IFERROR(MATCH(NV$33,Sheep!$R$327:$R$334,1),0)</f>
        <v>7</v>
      </c>
      <c r="NV40" s="456">
        <f>IFERROR(MATCH(NW$33,Sheep!$R$327:$R$334,1),0)</f>
        <v>7</v>
      </c>
      <c r="NW40" s="456">
        <f>IFERROR(MATCH(NX$33,Sheep!$R$327:$R$334,1),0)</f>
        <v>7</v>
      </c>
      <c r="NX40" s="456">
        <f>IFERROR(MATCH(NY$33,Sheep!$R$327:$R$334,1),0)</f>
        <v>7</v>
      </c>
      <c r="NY40" s="456">
        <f>IFERROR(MATCH(NZ$33,Sheep!$R$327:$R$334,1),0)</f>
        <v>7</v>
      </c>
      <c r="NZ40" s="456">
        <f>IFERROR(MATCH(OA$33,Sheep!$R$327:$R$334,1),0)</f>
        <v>7</v>
      </c>
      <c r="OA40" s="456">
        <f>IFERROR(MATCH(OB$33,Sheep!$R$327:$R$334,1),0)</f>
        <v>7</v>
      </c>
      <c r="OB40" s="456">
        <f>IFERROR(MATCH(OC$33,Sheep!$R$327:$R$334,1),0)</f>
        <v>7</v>
      </c>
      <c r="OC40" s="456">
        <f>IFERROR(MATCH(OD$33,Sheep!$R$327:$R$334,1),0)</f>
        <v>7</v>
      </c>
      <c r="OD40" s="456">
        <f>IFERROR(MATCH(OE$33,Sheep!$R$327:$R$334,1),0)</f>
        <v>7</v>
      </c>
      <c r="OE40" s="456">
        <f>IFERROR(MATCH(OF$33,Sheep!$R$327:$R$334,1),0)</f>
        <v>7</v>
      </c>
      <c r="OF40" s="456">
        <f>IFERROR(MATCH(OG$33,Sheep!$R$327:$R$334,1),0)</f>
        <v>7</v>
      </c>
      <c r="OG40" s="456">
        <f>IFERROR(MATCH(OH$33,Sheep!$R$327:$R$334,1),0)</f>
        <v>7</v>
      </c>
      <c r="OH40" s="456">
        <f>IFERROR(MATCH(OI$33,Sheep!$R$327:$R$334,1),0)</f>
        <v>7</v>
      </c>
      <c r="OI40" s="456">
        <f>IFERROR(MATCH(OJ$33,Sheep!$R$327:$R$334,1),0)</f>
        <v>7</v>
      </c>
      <c r="OJ40" s="456">
        <f>IFERROR(MATCH(OK$33,Sheep!$R$327:$R$334,1),0)</f>
        <v>7</v>
      </c>
      <c r="OK40" s="456">
        <f>IFERROR(MATCH(OL$33,Sheep!$R$327:$R$334,1),0)</f>
        <v>7</v>
      </c>
      <c r="OL40" s="456">
        <f>IFERROR(MATCH(OM$33,Sheep!$R$327:$R$334,1),0)</f>
        <v>7</v>
      </c>
      <c r="OM40" s="456">
        <f>IFERROR(MATCH(ON$33,Sheep!$R$327:$R$334,1),0)</f>
        <v>7</v>
      </c>
      <c r="ON40" s="456">
        <f>IFERROR(MATCH(OO$33,Sheep!$R$327:$R$334,1),0)</f>
        <v>7</v>
      </c>
      <c r="OO40" s="456">
        <f>IFERROR(MATCH(OP$33,Sheep!$R$327:$R$334,1),0)</f>
        <v>7</v>
      </c>
      <c r="OP40" s="456">
        <f>IFERROR(MATCH(OQ$33,Sheep!$R$327:$R$334,1),0)</f>
        <v>7</v>
      </c>
      <c r="OQ40" s="456">
        <f>IFERROR(MATCH(OR$33,Sheep!$R$327:$R$334,1),0)</f>
        <v>7</v>
      </c>
      <c r="OR40" s="456">
        <f>IFERROR(MATCH(OS$33,Sheep!$R$327:$R$334,1),0)</f>
        <v>7</v>
      </c>
      <c r="OS40" s="456">
        <f>IFERROR(MATCH(OT$33,Sheep!$R$327:$R$334,1),0)</f>
        <v>7</v>
      </c>
      <c r="OT40" s="456">
        <f>IFERROR(MATCH(OU$33,Sheep!$R$327:$R$334,1),0)</f>
        <v>7</v>
      </c>
      <c r="OU40" s="456">
        <f>IFERROR(MATCH(OV$33,Sheep!$R$327:$R$334,1),0)</f>
        <v>7</v>
      </c>
      <c r="OV40" s="456">
        <f>IFERROR(MATCH(OW$33,Sheep!$R$327:$R$334,1),0)</f>
        <v>7</v>
      </c>
      <c r="OW40" s="456">
        <f>IFERROR(MATCH(OX$33,Sheep!$R$327:$R$334,1),0)</f>
        <v>7</v>
      </c>
      <c r="OX40" s="456">
        <f>IFERROR(MATCH(OY$33,Sheep!$R$327:$R$334,1),0)</f>
        <v>7</v>
      </c>
      <c r="OY40" s="456">
        <f>IFERROR(MATCH(OZ$33,Sheep!$R$327:$R$334,1),0)</f>
        <v>7</v>
      </c>
      <c r="OZ40" s="456">
        <f>IFERROR(MATCH(PA$33,Sheep!$R$327:$R$334,1),0)</f>
        <v>7</v>
      </c>
      <c r="PA40" s="456">
        <f>IFERROR(MATCH(PB$33,Sheep!$R$327:$R$334,1),0)</f>
        <v>7</v>
      </c>
      <c r="PB40" s="456">
        <f>IFERROR(MATCH(PC$33,Sheep!$R$327:$R$334,1),0)</f>
        <v>7</v>
      </c>
      <c r="PC40" s="456">
        <f>IFERROR(MATCH(PD$33,Sheep!$R$327:$R$334,1),0)</f>
        <v>7</v>
      </c>
      <c r="PD40" s="456">
        <f>IFERROR(MATCH(PE$33,Sheep!$R$327:$R$334,1),0)</f>
        <v>7</v>
      </c>
      <c r="PE40" s="456">
        <f>IFERROR(MATCH(PF$33,Sheep!$R$327:$R$334,1),0)</f>
        <v>7</v>
      </c>
      <c r="PF40" s="456">
        <f>IFERROR(MATCH(PG$33,Sheep!$R$327:$R$334,1),0)</f>
        <v>7</v>
      </c>
      <c r="PG40" s="456">
        <f>IFERROR(MATCH(PH$33,Sheep!$R$327:$R$334,1),0)</f>
        <v>7</v>
      </c>
      <c r="PH40" s="456">
        <f>IFERROR(MATCH(PI$33,Sheep!$R$327:$R$334,1),0)</f>
        <v>7</v>
      </c>
      <c r="PI40" s="456">
        <f>IFERROR(MATCH(PJ$33,Sheep!$R$327:$R$334,1),0)</f>
        <v>7</v>
      </c>
      <c r="PJ40" s="456">
        <f>IFERROR(MATCH(PK$33,Sheep!$R$327:$R$334,1),0)</f>
        <v>7</v>
      </c>
      <c r="PK40" s="456">
        <f>IFERROR(MATCH(PL$33,Sheep!$R$327:$R$334,1),0)</f>
        <v>7</v>
      </c>
      <c r="PL40" s="456">
        <f>IFERROR(MATCH(PM$33,Sheep!$R$327:$R$334,1),0)</f>
        <v>7</v>
      </c>
      <c r="PM40" s="456">
        <f>IFERROR(MATCH(PN$33,Sheep!$R$327:$R$334,1),0)</f>
        <v>7</v>
      </c>
      <c r="PN40" s="456">
        <f>IFERROR(MATCH(PO$33,Sheep!$R$327:$R$334,1),0)</f>
        <v>7</v>
      </c>
      <c r="PO40" s="456">
        <f>IFERROR(MATCH(PP$33,Sheep!$R$327:$R$334,1),0)</f>
        <v>7</v>
      </c>
      <c r="PP40" s="456">
        <f>IFERROR(MATCH(PQ$33,Sheep!$R$327:$R$334,1),0)</f>
        <v>7</v>
      </c>
      <c r="PQ40" s="456">
        <f>IFERROR(MATCH(PR$33,Sheep!$R$327:$R$334,1),0)</f>
        <v>7</v>
      </c>
      <c r="PR40" s="456">
        <f>IFERROR(MATCH(PS$33,Sheep!$R$327:$R$334,1),0)</f>
        <v>8</v>
      </c>
      <c r="PS40" s="456">
        <f>IFERROR(MATCH(PT$33,Sheep!$R$327:$R$334,1),0)</f>
        <v>8</v>
      </c>
      <c r="PT40" s="456">
        <f>IFERROR(MATCH(PU$33,Sheep!$R$327:$R$334,1),0)</f>
        <v>8</v>
      </c>
      <c r="PU40" s="456">
        <f>IFERROR(MATCH(PV$33,Sheep!$R$327:$R$334,1),0)</f>
        <v>8</v>
      </c>
      <c r="PV40" s="456">
        <f>IFERROR(MATCH(PW$33,Sheep!$R$327:$R$334,1),0)</f>
        <v>8</v>
      </c>
      <c r="PW40" s="456">
        <f>IFERROR(MATCH(PX$33,Sheep!$R$327:$R$334,1),0)</f>
        <v>8</v>
      </c>
      <c r="PX40" s="456">
        <f>IFERROR(MATCH(PY$33,Sheep!$R$327:$R$334,1),0)</f>
        <v>8</v>
      </c>
      <c r="PY40" s="456">
        <f>IFERROR(MATCH(PZ$33,Sheep!$R$327:$R$334,1),0)</f>
        <v>8</v>
      </c>
      <c r="PZ40" s="456">
        <f>IFERROR(MATCH(QA$33,Sheep!$R$327:$R$334,1),0)</f>
        <v>8</v>
      </c>
      <c r="QA40" s="456">
        <f>IFERROR(MATCH(QB$33,Sheep!$R$327:$R$334,1),0)</f>
        <v>8</v>
      </c>
      <c r="QB40" s="456">
        <f>IFERROR(MATCH(QC$33,Sheep!$R$327:$R$334,1),0)</f>
        <v>8</v>
      </c>
      <c r="QC40" s="456">
        <f>IFERROR(MATCH(QD$33,Sheep!$R$327:$R$334,1),0)</f>
        <v>8</v>
      </c>
      <c r="QD40" s="456">
        <f>IFERROR(MATCH(QE$33,Sheep!$R$327:$R$334,1),0)</f>
        <v>8</v>
      </c>
      <c r="QE40" s="456">
        <f>IFERROR(MATCH(QF$33,Sheep!$R$327:$R$334,1),0)</f>
        <v>8</v>
      </c>
      <c r="QF40" s="456">
        <f>IFERROR(MATCH(QG$33,Sheep!$R$327:$R$334,1),0)</f>
        <v>8</v>
      </c>
      <c r="QG40" s="456">
        <f>IFERROR(MATCH(QH$33,Sheep!$R$327:$R$334,1),0)</f>
        <v>8</v>
      </c>
      <c r="QH40" s="456">
        <f>IFERROR(MATCH(QI$33,Sheep!$R$327:$R$334,1),0)</f>
        <v>8</v>
      </c>
      <c r="QI40" s="456">
        <f>IFERROR(MATCH(QJ$33,Sheep!$R$327:$R$334,1),0)</f>
        <v>8</v>
      </c>
      <c r="QJ40" s="456">
        <f>IFERROR(MATCH(QK$33,Sheep!$R$327:$R$334,1),0)</f>
        <v>8</v>
      </c>
      <c r="QK40" s="456">
        <f>IFERROR(MATCH(QL$33,Sheep!$R$327:$R$334,1),0)</f>
        <v>8</v>
      </c>
      <c r="QL40" s="456">
        <f>IFERROR(MATCH(QM$33,Sheep!$R$327:$R$334,1),0)</f>
        <v>8</v>
      </c>
      <c r="QM40" s="456">
        <f>IFERROR(MATCH(QN$33,Sheep!$R$327:$R$334,1),0)</f>
        <v>8</v>
      </c>
      <c r="QN40" s="456">
        <f>IFERROR(MATCH(QO$33,Sheep!$R$327:$R$334,1),0)</f>
        <v>8</v>
      </c>
      <c r="QO40" s="456">
        <f>IFERROR(MATCH(QP$33,Sheep!$R$327:$R$334,1),0)</f>
        <v>8</v>
      </c>
      <c r="QP40" s="456">
        <f>IFERROR(MATCH(QQ$33,Sheep!$R$327:$R$334,1),0)</f>
        <v>8</v>
      </c>
      <c r="QQ40" s="456">
        <f>IFERROR(MATCH(QR$33,Sheep!$R$327:$R$334,1),0)</f>
        <v>8</v>
      </c>
      <c r="QR40" s="456">
        <f>IFERROR(MATCH(QS$33,Sheep!$R$327:$R$334,1),0)</f>
        <v>8</v>
      </c>
      <c r="QS40" s="456">
        <f>IFERROR(MATCH(QT$33,Sheep!$R$327:$R$334,1),0)</f>
        <v>8</v>
      </c>
      <c r="QT40" s="456">
        <f>IFERROR(MATCH(QU$33,Sheep!$R$327:$R$334,1),0)</f>
        <v>8</v>
      </c>
      <c r="QU40" s="456">
        <f>IFERROR(MATCH(QV$33,Sheep!$R$327:$R$334,1),0)</f>
        <v>8</v>
      </c>
      <c r="QV40" s="456">
        <f>IFERROR(MATCH(QW$33,Sheep!$R$327:$R$334,1),0)</f>
        <v>8</v>
      </c>
      <c r="QW40" s="456">
        <f>IFERROR(MATCH(QX$33,Sheep!$R$327:$R$334,1),0)</f>
        <v>8</v>
      </c>
      <c r="QX40" s="456">
        <f>IFERROR(MATCH(QY$33,Sheep!$R$327:$R$334,1),0)</f>
        <v>8</v>
      </c>
      <c r="QY40" s="456">
        <f>IFERROR(MATCH(QZ$33,Sheep!$R$327:$R$334,1),0)</f>
        <v>8</v>
      </c>
      <c r="QZ40" s="456">
        <f>IFERROR(MATCH(RA$33,Sheep!$R$327:$R$334,1),0)</f>
        <v>8</v>
      </c>
      <c r="RA40" s="456">
        <f>IFERROR(MATCH(RB$33,Sheep!$R$327:$R$334,1),0)</f>
        <v>8</v>
      </c>
      <c r="RB40" s="456">
        <f>IFERROR(MATCH(RC$33,Sheep!$R$327:$R$334,1),0)</f>
        <v>8</v>
      </c>
      <c r="RC40" s="456">
        <f>IFERROR(MATCH(RD$33,Sheep!$R$327:$R$334,1),0)</f>
        <v>8</v>
      </c>
      <c r="RD40" s="456">
        <f>IFERROR(MATCH(RE$33,Sheep!$R$327:$R$334,1),0)</f>
        <v>8</v>
      </c>
      <c r="RE40" s="456">
        <f>IFERROR(MATCH(RF$33,Sheep!$R$327:$R$334,1),0)</f>
        <v>8</v>
      </c>
      <c r="RF40" s="456">
        <f>IFERROR(MATCH(RG$33,Sheep!$R$327:$R$334,1),0)</f>
        <v>8</v>
      </c>
      <c r="RG40" s="456">
        <f>IFERROR(MATCH(RH$33,Sheep!$R$327:$R$334,1),0)</f>
        <v>8</v>
      </c>
      <c r="RH40" s="456">
        <f>IFERROR(MATCH(RI$33,Sheep!$R$327:$R$334,1),0)</f>
        <v>8</v>
      </c>
      <c r="RI40" s="456">
        <f>IFERROR(MATCH(RJ$33,Sheep!$R$327:$R$334,1),0)</f>
        <v>8</v>
      </c>
      <c r="RJ40" s="456">
        <f>IFERROR(MATCH(RK$33,Sheep!$R$327:$R$334,1),0)</f>
        <v>8</v>
      </c>
      <c r="RK40" s="456">
        <f>IFERROR(MATCH(RL$33,Sheep!$R$327:$R$334,1),0)</f>
        <v>8</v>
      </c>
      <c r="RL40" s="456">
        <f>IFERROR(MATCH(RM$33,Sheep!$R$327:$R$334,1),0)</f>
        <v>8</v>
      </c>
      <c r="RM40" s="456">
        <f>IFERROR(MATCH(RN$33,Sheep!$R$327:$R$334,1),0)</f>
        <v>8</v>
      </c>
      <c r="RN40" s="456">
        <f>IFERROR(MATCH(RO$33,Sheep!$R$327:$R$334,1),0)</f>
        <v>8</v>
      </c>
      <c r="RO40" s="456">
        <f>IFERROR(MATCH(RP$33,Sheep!$R$327:$R$334,1),0)</f>
        <v>8</v>
      </c>
      <c r="RP40" s="456">
        <f>IFERROR(MATCH(RQ$33,Sheep!$R$327:$R$334,1),0)</f>
        <v>8</v>
      </c>
      <c r="RQ40" s="456">
        <f>IFERROR(MATCH(RR$33,Sheep!$R$327:$R$334,1),0)</f>
        <v>8</v>
      </c>
      <c r="RR40" s="456">
        <f>IFERROR(MATCH(RS$33,Sheep!$R$327:$R$334,1),0)</f>
        <v>8</v>
      </c>
      <c r="RS40" s="456">
        <f>IFERROR(MATCH(RT$33,Sheep!$R$327:$R$334,1),0)</f>
        <v>8</v>
      </c>
      <c r="RT40" s="456">
        <f>IFERROR(MATCH(RU$33,Sheep!$R$327:$R$334,1),0)</f>
        <v>8</v>
      </c>
      <c r="RU40" s="456">
        <f>IFERROR(MATCH(RV$33,Sheep!$R$327:$R$334,1),0)</f>
        <v>8</v>
      </c>
      <c r="RV40" s="456">
        <f>IFERROR(MATCH(RW$33,Sheep!$R$327:$R$334,1),0)</f>
        <v>8</v>
      </c>
      <c r="RW40" s="456">
        <f>IFERROR(MATCH(RX$33,Sheep!$R$327:$R$334,1),0)</f>
        <v>8</v>
      </c>
      <c r="RX40" s="456">
        <f>IFERROR(MATCH(RY$33,Sheep!$R$327:$R$334,1),0)</f>
        <v>8</v>
      </c>
      <c r="RY40" s="456">
        <f>IFERROR(MATCH(RZ$33,Sheep!$R$327:$R$334,1),0)</f>
        <v>8</v>
      </c>
      <c r="RZ40" s="456">
        <f>IFERROR(MATCH(SA$33,Sheep!$R$327:$R$334,1),0)</f>
        <v>8</v>
      </c>
      <c r="SA40" s="456">
        <f>IFERROR(MATCH(SB$33,Sheep!$R$327:$R$334,1),0)</f>
        <v>8</v>
      </c>
      <c r="SB40" s="456">
        <f>IFERROR(MATCH(SC$33,Sheep!$R$327:$R$334,1),0)</f>
        <v>8</v>
      </c>
      <c r="SC40" s="456">
        <f>IFERROR(MATCH(SD$33,Sheep!$R$327:$R$334,1),0)</f>
        <v>8</v>
      </c>
      <c r="SD40" s="456">
        <f>IFERROR(MATCH(SE$33,Sheep!$R$327:$R$334,1),0)</f>
        <v>8</v>
      </c>
      <c r="SE40" s="456">
        <f>IFERROR(MATCH(SF$33,Sheep!$R$327:$R$334,1),0)</f>
        <v>8</v>
      </c>
      <c r="SF40" s="456">
        <f>IFERROR(MATCH(SG$33,Sheep!$R$327:$R$334,1),0)</f>
        <v>8</v>
      </c>
      <c r="SG40" s="456">
        <f>IFERROR(MATCH(SH$33,Sheep!$R$327:$R$334,1),0)</f>
        <v>8</v>
      </c>
      <c r="SH40" s="456">
        <f>IFERROR(MATCH(SI$33,Sheep!$R$327:$R$334,1),0)</f>
        <v>8</v>
      </c>
      <c r="SI40" s="456">
        <f>IFERROR(MATCH(SJ$33,Sheep!$R$327:$R$334,1),0)</f>
        <v>0</v>
      </c>
      <c r="SJ40" s="260"/>
      <c r="SK40" s="262"/>
      <c r="SL40" s="250"/>
      <c r="SM40" s="250"/>
      <c r="SN40" s="250"/>
    </row>
    <row r="41" spans="1:508" hidden="1" outlineLevel="3" x14ac:dyDescent="0.25">
      <c r="A41" s="250"/>
      <c r="B41" s="259"/>
      <c r="C41" s="444">
        <f>INT($C$29)+3</f>
        <v>4</v>
      </c>
      <c r="D41" s="260"/>
      <c r="E41" s="330"/>
      <c r="F41" s="330"/>
      <c r="G41" s="260"/>
      <c r="H41" s="274"/>
      <c r="I41" s="274"/>
      <c r="J41" s="455" t="s">
        <v>701</v>
      </c>
      <c r="K41" s="493">
        <f>IFERROR(INDEX(Sheep!$R$327:$R$334,K40,1),0)</f>
        <v>0</v>
      </c>
      <c r="L41" s="493">
        <f>IFERROR(INDEX(Sheep!$R$327:$R$334,L40,1),0)</f>
        <v>0</v>
      </c>
      <c r="M41" s="493">
        <f>IFERROR(INDEX(Sheep!$R$327:$R$334,M40,1),0)</f>
        <v>0</v>
      </c>
      <c r="N41" s="493">
        <f>IFERROR(INDEX(Sheep!$R$327:$R$334,N40,1),0)</f>
        <v>0</v>
      </c>
      <c r="O41" s="493">
        <f>IFERROR(INDEX(Sheep!$R$327:$R$334,O40,1),0)</f>
        <v>0</v>
      </c>
      <c r="P41" s="493">
        <f>IFERROR(INDEX(Sheep!$R$327:$R$334,P40,1),0)</f>
        <v>0</v>
      </c>
      <c r="Q41" s="493">
        <f>IFERROR(INDEX(Sheep!$R$327:$R$334,Q40,1),0)</f>
        <v>0</v>
      </c>
      <c r="R41" s="493">
        <f>IFERROR(INDEX(Sheep!$R$327:$R$334,R40,1),0)</f>
        <v>0</v>
      </c>
      <c r="S41" s="493">
        <f>IFERROR(INDEX(Sheep!$R$327:$R$334,S40,1),0)</f>
        <v>0</v>
      </c>
      <c r="T41" s="493">
        <f>IFERROR(INDEX(Sheep!$R$327:$R$334,T40,1),0)</f>
        <v>0</v>
      </c>
      <c r="U41" s="493">
        <f>IFERROR(INDEX(Sheep!$R$327:$R$334,U40,1),0)</f>
        <v>0</v>
      </c>
      <c r="V41" s="493">
        <f>IFERROR(INDEX(Sheep!$R$327:$R$334,V40,1),0)</f>
        <v>0</v>
      </c>
      <c r="W41" s="493">
        <f>IFERROR(INDEX(Sheep!$R$327:$R$334,W40,1),0)</f>
        <v>0</v>
      </c>
      <c r="X41" s="493">
        <f>IFERROR(INDEX(Sheep!$R$327:$R$334,X40,1),0)</f>
        <v>0</v>
      </c>
      <c r="Y41" s="493">
        <f>IFERROR(INDEX(Sheep!$R$327:$R$334,Y40,1),0)</f>
        <v>0</v>
      </c>
      <c r="Z41" s="493">
        <f>IFERROR(INDEX(Sheep!$R$327:$R$334,Z40,1),0)</f>
        <v>0</v>
      </c>
      <c r="AA41" s="493">
        <f>IFERROR(INDEX(Sheep!$R$327:$R$334,AA40,1),0)</f>
        <v>0</v>
      </c>
      <c r="AB41" s="493">
        <f>IFERROR(INDEX(Sheep!$R$327:$R$334,AB40,1),0)</f>
        <v>0</v>
      </c>
      <c r="AC41" s="493">
        <f>IFERROR(INDEX(Sheep!$R$327:$R$334,AC40,1),0)</f>
        <v>0</v>
      </c>
      <c r="AD41" s="493">
        <f>IFERROR(INDEX(Sheep!$R$327:$R$334,AD40,1),0)</f>
        <v>0</v>
      </c>
      <c r="AE41" s="493">
        <f>IFERROR(INDEX(Sheep!$R$327:$R$334,AE40,1),0)</f>
        <v>0</v>
      </c>
      <c r="AF41" s="493">
        <f>IFERROR(INDEX(Sheep!$R$327:$R$334,AF40,1),0)</f>
        <v>0</v>
      </c>
      <c r="AG41" s="493">
        <f>IFERROR(INDEX(Sheep!$R$327:$R$334,AG40,1),0)</f>
        <v>0</v>
      </c>
      <c r="AH41" s="493">
        <f>IFERROR(INDEX(Sheep!$R$327:$R$334,AH40,1),0)</f>
        <v>0</v>
      </c>
      <c r="AI41" s="493">
        <f>IFERROR(INDEX(Sheep!$R$327:$R$334,AI40,1),0)</f>
        <v>0</v>
      </c>
      <c r="AJ41" s="493">
        <f>IFERROR(INDEX(Sheep!$R$327:$R$334,AJ40,1),0)</f>
        <v>0</v>
      </c>
      <c r="AK41" s="493">
        <f>IFERROR(INDEX(Sheep!$R$327:$R$334,AK40,1),0)</f>
        <v>0</v>
      </c>
      <c r="AL41" s="493">
        <f>IFERROR(INDEX(Sheep!$R$327:$R$334,AL40,1),0)</f>
        <v>0</v>
      </c>
      <c r="AM41" s="493">
        <f>IFERROR(INDEX(Sheep!$R$327:$R$334,AM40,1),0)</f>
        <v>0</v>
      </c>
      <c r="AN41" s="493">
        <f>IFERROR(INDEX(Sheep!$R$327:$R$334,AN40,1),0)</f>
        <v>0</v>
      </c>
      <c r="AO41" s="493">
        <f>IFERROR(INDEX(Sheep!$R$327:$R$334,AO40,1),0)</f>
        <v>0</v>
      </c>
      <c r="AP41" s="493">
        <f>IFERROR(INDEX(Sheep!$R$327:$R$334,AP40,1),0)</f>
        <v>0</v>
      </c>
      <c r="AQ41" s="493">
        <f>IFERROR(INDEX(Sheep!$R$327:$R$334,AQ40,1),0)</f>
        <v>0</v>
      </c>
      <c r="AR41" s="493">
        <f>IFERROR(INDEX(Sheep!$R$327:$R$334,AR40,1),0)</f>
        <v>0</v>
      </c>
      <c r="AS41" s="493">
        <f>IFERROR(INDEX(Sheep!$R$327:$R$334,AS40,1),0)</f>
        <v>0</v>
      </c>
      <c r="AT41" s="493">
        <f>IFERROR(INDEX(Sheep!$R$327:$R$334,AT40,1),0)</f>
        <v>0</v>
      </c>
      <c r="AU41" s="493">
        <f>IFERROR(INDEX(Sheep!$R$327:$R$334,AU40,1),0)</f>
        <v>0</v>
      </c>
      <c r="AV41" s="493">
        <f>IFERROR(INDEX(Sheep!$R$327:$R$334,AV40,1),0)</f>
        <v>0</v>
      </c>
      <c r="AW41" s="493">
        <f>IFERROR(INDEX(Sheep!$R$327:$R$334,AW40,1),0)</f>
        <v>0</v>
      </c>
      <c r="AX41" s="493">
        <f>IFERROR(INDEX(Sheep!$R$327:$R$334,AX40,1),0)</f>
        <v>0</v>
      </c>
      <c r="AY41" s="493">
        <f>IFERROR(INDEX(Sheep!$R$327:$R$334,AY40,1),0)</f>
        <v>0</v>
      </c>
      <c r="AZ41" s="493">
        <f>IFERROR(INDEX(Sheep!$R$327:$R$334,AZ40,1),0)</f>
        <v>0</v>
      </c>
      <c r="BA41" s="493">
        <f>IFERROR(INDEX(Sheep!$R$327:$R$334,BA40,1),0)</f>
        <v>0</v>
      </c>
      <c r="BB41" s="493">
        <f>IFERROR(INDEX(Sheep!$R$327:$R$334,BB40,1),0)</f>
        <v>0</v>
      </c>
      <c r="BC41" s="493">
        <f>IFERROR(INDEX(Sheep!$R$327:$R$334,BC40,1),0)</f>
        <v>0</v>
      </c>
      <c r="BD41" s="493">
        <f>IFERROR(INDEX(Sheep!$R$327:$R$334,BD40,1),0)</f>
        <v>0</v>
      </c>
      <c r="BE41" s="493">
        <f>IFERROR(INDEX(Sheep!$R$327:$R$334,BE40,1),0)</f>
        <v>0</v>
      </c>
      <c r="BF41" s="493">
        <f>IFERROR(INDEX(Sheep!$R$327:$R$334,BF40,1),0)</f>
        <v>0</v>
      </c>
      <c r="BG41" s="493">
        <f>IFERROR(INDEX(Sheep!$R$327:$R$334,BG40,1),0)</f>
        <v>0</v>
      </c>
      <c r="BH41" s="493">
        <f>IFERROR(INDEX(Sheep!$R$327:$R$334,BH40,1),0)</f>
        <v>0</v>
      </c>
      <c r="BI41" s="493">
        <f>IFERROR(INDEX(Sheep!$R$327:$R$334,BI40,1),0)</f>
        <v>0</v>
      </c>
      <c r="BJ41" s="493">
        <f>IFERROR(INDEX(Sheep!$R$327:$R$334,BJ40,1),0)</f>
        <v>0</v>
      </c>
      <c r="BK41" s="493">
        <f>IFERROR(INDEX(Sheep!$R$327:$R$334,BK40,1),0)</f>
        <v>0</v>
      </c>
      <c r="BL41" s="493">
        <f>IFERROR(INDEX(Sheep!$R$327:$R$334,BL40,1),0)</f>
        <v>0</v>
      </c>
      <c r="BM41" s="493">
        <f>IFERROR(INDEX(Sheep!$R$327:$R$334,BM40,1),0)</f>
        <v>0</v>
      </c>
      <c r="BN41" s="493">
        <f>IFERROR(INDEX(Sheep!$R$327:$R$334,BN40,1),0)</f>
        <v>0</v>
      </c>
      <c r="BO41" s="493">
        <f>IFERROR(INDEX(Sheep!$R$327:$R$334,BO40,1),0)</f>
        <v>0</v>
      </c>
      <c r="BP41" s="493">
        <f>IFERROR(INDEX(Sheep!$R$327:$R$334,BP40,1),0)</f>
        <v>0</v>
      </c>
      <c r="BQ41" s="493">
        <f>IFERROR(INDEX(Sheep!$R$327:$R$334,BQ40,1),0)</f>
        <v>0</v>
      </c>
      <c r="BR41" s="493">
        <f>IFERROR(INDEX(Sheep!$R$327:$R$334,BR40,1),0)</f>
        <v>43885</v>
      </c>
      <c r="BS41" s="493">
        <f>IFERROR(INDEX(Sheep!$R$327:$R$334,BS40,1),0)</f>
        <v>43885</v>
      </c>
      <c r="BT41" s="493">
        <f>IFERROR(INDEX(Sheep!$R$327:$R$334,BT40,1),0)</f>
        <v>43885</v>
      </c>
      <c r="BU41" s="493">
        <f>IFERROR(INDEX(Sheep!$R$327:$R$334,BU40,1),0)</f>
        <v>43885</v>
      </c>
      <c r="BV41" s="493">
        <f>IFERROR(INDEX(Sheep!$R$327:$R$334,BV40,1),0)</f>
        <v>43885</v>
      </c>
      <c r="BW41" s="493">
        <f>IFERROR(INDEX(Sheep!$R$327:$R$334,BW40,1),0)</f>
        <v>43885</v>
      </c>
      <c r="BX41" s="493">
        <f>IFERROR(INDEX(Sheep!$R$327:$R$334,BX40,1),0)</f>
        <v>43885</v>
      </c>
      <c r="BY41" s="493">
        <f>IFERROR(INDEX(Sheep!$R$327:$R$334,BY40,1),0)</f>
        <v>43885</v>
      </c>
      <c r="BZ41" s="493">
        <f>IFERROR(INDEX(Sheep!$R$327:$R$334,BZ40,1),0)</f>
        <v>43885</v>
      </c>
      <c r="CA41" s="493">
        <f>IFERROR(INDEX(Sheep!$R$327:$R$334,CA40,1),0)</f>
        <v>43885</v>
      </c>
      <c r="CB41" s="493">
        <f>IFERROR(INDEX(Sheep!$R$327:$R$334,CB40,1),0)</f>
        <v>43885</v>
      </c>
      <c r="CC41" s="493">
        <f>IFERROR(INDEX(Sheep!$R$327:$R$334,CC40,1),0)</f>
        <v>43885</v>
      </c>
      <c r="CD41" s="493">
        <f>IFERROR(INDEX(Sheep!$R$327:$R$334,CD40,1),0)</f>
        <v>43885</v>
      </c>
      <c r="CE41" s="493">
        <f>IFERROR(INDEX(Sheep!$R$327:$R$334,CE40,1),0)</f>
        <v>43885</v>
      </c>
      <c r="CF41" s="493">
        <f>IFERROR(INDEX(Sheep!$R$327:$R$334,CF40,1),0)</f>
        <v>43885</v>
      </c>
      <c r="CG41" s="493">
        <f>IFERROR(INDEX(Sheep!$R$327:$R$334,CG40,1),0)</f>
        <v>43885</v>
      </c>
      <c r="CH41" s="493">
        <f>IFERROR(INDEX(Sheep!$R$327:$R$334,CH40,1),0)</f>
        <v>43885</v>
      </c>
      <c r="CI41" s="493">
        <f>IFERROR(INDEX(Sheep!$R$327:$R$334,CI40,1),0)</f>
        <v>43885</v>
      </c>
      <c r="CJ41" s="493">
        <f>IFERROR(INDEX(Sheep!$R$327:$R$334,CJ40,1),0)</f>
        <v>43885</v>
      </c>
      <c r="CK41" s="493">
        <f>IFERROR(INDEX(Sheep!$R$327:$R$334,CK40,1),0)</f>
        <v>43885</v>
      </c>
      <c r="CL41" s="493">
        <f>IFERROR(INDEX(Sheep!$R$327:$R$334,CL40,1),0)</f>
        <v>43885</v>
      </c>
      <c r="CM41" s="493">
        <f>IFERROR(INDEX(Sheep!$R$327:$R$334,CM40,1),0)</f>
        <v>43885</v>
      </c>
      <c r="CN41" s="493">
        <f>IFERROR(INDEX(Sheep!$R$327:$R$334,CN40,1),0)</f>
        <v>43885</v>
      </c>
      <c r="CO41" s="493">
        <f>IFERROR(INDEX(Sheep!$R$327:$R$334,CO40,1),0)</f>
        <v>43885</v>
      </c>
      <c r="CP41" s="493">
        <f>IFERROR(INDEX(Sheep!$R$327:$R$334,CP40,1),0)</f>
        <v>43885</v>
      </c>
      <c r="CQ41" s="493">
        <f>IFERROR(INDEX(Sheep!$R$327:$R$334,CQ40,1),0)</f>
        <v>43885</v>
      </c>
      <c r="CR41" s="493">
        <f>IFERROR(INDEX(Sheep!$R$327:$R$334,CR40,1),0)</f>
        <v>43885</v>
      </c>
      <c r="CS41" s="493">
        <f>IFERROR(INDEX(Sheep!$R$327:$R$334,CS40,1),0)</f>
        <v>43885</v>
      </c>
      <c r="CT41" s="493">
        <f>IFERROR(INDEX(Sheep!$R$327:$R$334,CT40,1),0)</f>
        <v>43885</v>
      </c>
      <c r="CU41" s="493">
        <f>IFERROR(INDEX(Sheep!$R$327:$R$334,CU40,1),0)</f>
        <v>43885</v>
      </c>
      <c r="CV41" s="493">
        <f>IFERROR(INDEX(Sheep!$R$327:$R$334,CV40,1),0)</f>
        <v>43885</v>
      </c>
      <c r="CW41" s="493">
        <f>IFERROR(INDEX(Sheep!$R$327:$R$334,CW40,1),0)</f>
        <v>43885</v>
      </c>
      <c r="CX41" s="493">
        <f>IFERROR(INDEX(Sheep!$R$327:$R$334,CX40,1),0)</f>
        <v>43885</v>
      </c>
      <c r="CY41" s="493">
        <f>IFERROR(INDEX(Sheep!$R$327:$R$334,CY40,1),0)</f>
        <v>43885</v>
      </c>
      <c r="CZ41" s="493">
        <f>IFERROR(INDEX(Sheep!$R$327:$R$334,CZ40,1),0)</f>
        <v>43885</v>
      </c>
      <c r="DA41" s="493">
        <f>IFERROR(INDEX(Sheep!$R$327:$R$334,DA40,1),0)</f>
        <v>43885</v>
      </c>
      <c r="DB41" s="493">
        <f>IFERROR(INDEX(Sheep!$R$327:$R$334,DB40,1),0)</f>
        <v>43885</v>
      </c>
      <c r="DC41" s="493">
        <f>IFERROR(INDEX(Sheep!$R$327:$R$334,DC40,1),0)</f>
        <v>43885</v>
      </c>
      <c r="DD41" s="493">
        <f>IFERROR(INDEX(Sheep!$R$327:$R$334,DD40,1),0)</f>
        <v>43885</v>
      </c>
      <c r="DE41" s="493">
        <f>IFERROR(INDEX(Sheep!$R$327:$R$334,DE40,1),0)</f>
        <v>43885</v>
      </c>
      <c r="DF41" s="493">
        <f>IFERROR(INDEX(Sheep!$R$327:$R$334,DF40,1),0)</f>
        <v>43885</v>
      </c>
      <c r="DG41" s="493">
        <f>IFERROR(INDEX(Sheep!$R$327:$R$334,DG40,1),0)</f>
        <v>43885</v>
      </c>
      <c r="DH41" s="493">
        <f>IFERROR(INDEX(Sheep!$R$327:$R$334,DH40,1),0)</f>
        <v>43885</v>
      </c>
      <c r="DI41" s="493">
        <f>IFERROR(INDEX(Sheep!$R$327:$R$334,DI40,1),0)</f>
        <v>43885</v>
      </c>
      <c r="DJ41" s="493">
        <f>IFERROR(INDEX(Sheep!$R$327:$R$334,DJ40,1),0)</f>
        <v>43885</v>
      </c>
      <c r="DK41" s="493">
        <f>IFERROR(INDEX(Sheep!$R$327:$R$334,DK40,1),0)</f>
        <v>43885</v>
      </c>
      <c r="DL41" s="493">
        <f>IFERROR(INDEX(Sheep!$R$327:$R$334,DL40,1),0)</f>
        <v>43885</v>
      </c>
      <c r="DM41" s="493">
        <f>IFERROR(INDEX(Sheep!$R$327:$R$334,DM40,1),0)</f>
        <v>43885</v>
      </c>
      <c r="DN41" s="493">
        <f>IFERROR(INDEX(Sheep!$R$327:$R$334,DN40,1),0)</f>
        <v>43885</v>
      </c>
      <c r="DO41" s="493">
        <f>IFERROR(INDEX(Sheep!$R$327:$R$334,DO40,1),0)</f>
        <v>43885</v>
      </c>
      <c r="DP41" s="493">
        <f>IFERROR(INDEX(Sheep!$R$327:$R$334,DP40,1),0)</f>
        <v>43885</v>
      </c>
      <c r="DQ41" s="493">
        <f>IFERROR(INDEX(Sheep!$R$327:$R$334,DQ40,1),0)</f>
        <v>43885</v>
      </c>
      <c r="DR41" s="493">
        <f>IFERROR(INDEX(Sheep!$R$327:$R$334,DR40,1),0)</f>
        <v>44250</v>
      </c>
      <c r="DS41" s="493">
        <f>IFERROR(INDEX(Sheep!$R$327:$R$334,DS40,1),0)</f>
        <v>44250</v>
      </c>
      <c r="DT41" s="493">
        <f>IFERROR(INDEX(Sheep!$R$327:$R$334,DT40,1),0)</f>
        <v>44250</v>
      </c>
      <c r="DU41" s="493">
        <f>IFERROR(INDEX(Sheep!$R$327:$R$334,DU40,1),0)</f>
        <v>44250</v>
      </c>
      <c r="DV41" s="493">
        <f>IFERROR(INDEX(Sheep!$R$327:$R$334,DV40,1),0)</f>
        <v>44250</v>
      </c>
      <c r="DW41" s="493">
        <f>IFERROR(INDEX(Sheep!$R$327:$R$334,DW40,1),0)</f>
        <v>44250</v>
      </c>
      <c r="DX41" s="493">
        <f>IFERROR(INDEX(Sheep!$R$327:$R$334,DX40,1),0)</f>
        <v>44250</v>
      </c>
      <c r="DY41" s="493">
        <f>IFERROR(INDEX(Sheep!$R$327:$R$334,DY40,1),0)</f>
        <v>44250</v>
      </c>
      <c r="DZ41" s="493">
        <f>IFERROR(INDEX(Sheep!$R$327:$R$334,DZ40,1),0)</f>
        <v>44250</v>
      </c>
      <c r="EA41" s="493">
        <f>IFERROR(INDEX(Sheep!$R$327:$R$334,EA40,1),0)</f>
        <v>44250</v>
      </c>
      <c r="EB41" s="493">
        <f>IFERROR(INDEX(Sheep!$R$327:$R$334,EB40,1),0)</f>
        <v>44250</v>
      </c>
      <c r="EC41" s="493">
        <f>IFERROR(INDEX(Sheep!$R$327:$R$334,EC40,1),0)</f>
        <v>44250</v>
      </c>
      <c r="ED41" s="493">
        <f>IFERROR(INDEX(Sheep!$R$327:$R$334,ED40,1),0)</f>
        <v>44250</v>
      </c>
      <c r="EE41" s="493">
        <f>IFERROR(INDEX(Sheep!$R$327:$R$334,EE40,1),0)</f>
        <v>44250</v>
      </c>
      <c r="EF41" s="493">
        <f>IFERROR(INDEX(Sheep!$R$327:$R$334,EF40,1),0)</f>
        <v>44250</v>
      </c>
      <c r="EG41" s="493">
        <f>IFERROR(INDEX(Sheep!$R$327:$R$334,EG40,1),0)</f>
        <v>44250</v>
      </c>
      <c r="EH41" s="493">
        <f>IFERROR(INDEX(Sheep!$R$327:$R$334,EH40,1),0)</f>
        <v>44250</v>
      </c>
      <c r="EI41" s="493">
        <f>IFERROR(INDEX(Sheep!$R$327:$R$334,EI40,1),0)</f>
        <v>44250</v>
      </c>
      <c r="EJ41" s="493">
        <f>IFERROR(INDEX(Sheep!$R$327:$R$334,EJ40,1),0)</f>
        <v>44250</v>
      </c>
      <c r="EK41" s="493">
        <f>IFERROR(INDEX(Sheep!$R$327:$R$334,EK40,1),0)</f>
        <v>44250</v>
      </c>
      <c r="EL41" s="493">
        <f>IFERROR(INDEX(Sheep!$R$327:$R$334,EL40,1),0)</f>
        <v>44250</v>
      </c>
      <c r="EM41" s="493">
        <f>IFERROR(INDEX(Sheep!$R$327:$R$334,EM40,1),0)</f>
        <v>44250</v>
      </c>
      <c r="EN41" s="493">
        <f>IFERROR(INDEX(Sheep!$R$327:$R$334,EN40,1),0)</f>
        <v>44250</v>
      </c>
      <c r="EO41" s="493">
        <f>IFERROR(INDEX(Sheep!$R$327:$R$334,EO40,1),0)</f>
        <v>44250</v>
      </c>
      <c r="EP41" s="493">
        <f>IFERROR(INDEX(Sheep!$R$327:$R$334,EP40,1),0)</f>
        <v>44250</v>
      </c>
      <c r="EQ41" s="493">
        <f>IFERROR(INDEX(Sheep!$R$327:$R$334,EQ40,1),0)</f>
        <v>44250</v>
      </c>
      <c r="ER41" s="493">
        <f>IFERROR(INDEX(Sheep!$R$327:$R$334,ER40,1),0)</f>
        <v>44250</v>
      </c>
      <c r="ES41" s="493">
        <f>IFERROR(INDEX(Sheep!$R$327:$R$334,ES40,1),0)</f>
        <v>44250</v>
      </c>
      <c r="ET41" s="493">
        <f>IFERROR(INDEX(Sheep!$R$327:$R$334,ET40,1),0)</f>
        <v>44250</v>
      </c>
      <c r="EU41" s="493">
        <f>IFERROR(INDEX(Sheep!$R$327:$R$334,EU40,1),0)</f>
        <v>44250</v>
      </c>
      <c r="EV41" s="493">
        <f>IFERROR(INDEX(Sheep!$R$327:$R$334,EV40,1),0)</f>
        <v>44250</v>
      </c>
      <c r="EW41" s="493">
        <f>IFERROR(INDEX(Sheep!$R$327:$R$334,EW40,1),0)</f>
        <v>44250</v>
      </c>
      <c r="EX41" s="493">
        <f>IFERROR(INDEX(Sheep!$R$327:$R$334,EX40,1),0)</f>
        <v>44250</v>
      </c>
      <c r="EY41" s="493">
        <f>IFERROR(INDEX(Sheep!$R$327:$R$334,EY40,1),0)</f>
        <v>44250</v>
      </c>
      <c r="EZ41" s="493">
        <f>IFERROR(INDEX(Sheep!$R$327:$R$334,EZ40,1),0)</f>
        <v>44250</v>
      </c>
      <c r="FA41" s="493">
        <f>IFERROR(INDEX(Sheep!$R$327:$R$334,FA40,1),0)</f>
        <v>44250</v>
      </c>
      <c r="FB41" s="493">
        <f>IFERROR(INDEX(Sheep!$R$327:$R$334,FB40,1),0)</f>
        <v>44250</v>
      </c>
      <c r="FC41" s="493">
        <f>IFERROR(INDEX(Sheep!$R$327:$R$334,FC40,1),0)</f>
        <v>44250</v>
      </c>
      <c r="FD41" s="493">
        <f>IFERROR(INDEX(Sheep!$R$327:$R$334,FD40,1),0)</f>
        <v>44250</v>
      </c>
      <c r="FE41" s="493">
        <f>IFERROR(INDEX(Sheep!$R$327:$R$334,FE40,1),0)</f>
        <v>44250</v>
      </c>
      <c r="FF41" s="493">
        <f>IFERROR(INDEX(Sheep!$R$327:$R$334,FF40,1),0)</f>
        <v>44250</v>
      </c>
      <c r="FG41" s="493">
        <f>IFERROR(INDEX(Sheep!$R$327:$R$334,FG40,1),0)</f>
        <v>44250</v>
      </c>
      <c r="FH41" s="493">
        <f>IFERROR(INDEX(Sheep!$R$327:$R$334,FH40,1),0)</f>
        <v>44250</v>
      </c>
      <c r="FI41" s="493">
        <f>IFERROR(INDEX(Sheep!$R$327:$R$334,FI40,1),0)</f>
        <v>44250</v>
      </c>
      <c r="FJ41" s="493">
        <f>IFERROR(INDEX(Sheep!$R$327:$R$334,FJ40,1),0)</f>
        <v>44250</v>
      </c>
      <c r="FK41" s="493">
        <f>IFERROR(INDEX(Sheep!$R$327:$R$334,FK40,1),0)</f>
        <v>44250</v>
      </c>
      <c r="FL41" s="493">
        <f>IFERROR(INDEX(Sheep!$R$327:$R$334,FL40,1),0)</f>
        <v>44250</v>
      </c>
      <c r="FM41" s="493">
        <f>IFERROR(INDEX(Sheep!$R$327:$R$334,FM40,1),0)</f>
        <v>44250</v>
      </c>
      <c r="FN41" s="493">
        <f>IFERROR(INDEX(Sheep!$R$327:$R$334,FN40,1),0)</f>
        <v>44250</v>
      </c>
      <c r="FO41" s="493">
        <f>IFERROR(INDEX(Sheep!$R$327:$R$334,FO40,1),0)</f>
        <v>44250</v>
      </c>
      <c r="FP41" s="493">
        <f>IFERROR(INDEX(Sheep!$R$327:$R$334,FP40,1),0)</f>
        <v>44250</v>
      </c>
      <c r="FQ41" s="493">
        <f>IFERROR(INDEX(Sheep!$R$327:$R$334,FQ40,1),0)</f>
        <v>44250</v>
      </c>
      <c r="FR41" s="493">
        <f>IFERROR(INDEX(Sheep!$R$327:$R$334,FR40,1),0)</f>
        <v>44615</v>
      </c>
      <c r="FS41" s="493">
        <f>IFERROR(INDEX(Sheep!$R$327:$R$334,FS40,1),0)</f>
        <v>44615</v>
      </c>
      <c r="FT41" s="493">
        <f>IFERROR(INDEX(Sheep!$R$327:$R$334,FT40,1),0)</f>
        <v>44615</v>
      </c>
      <c r="FU41" s="493">
        <f>IFERROR(INDEX(Sheep!$R$327:$R$334,FU40,1),0)</f>
        <v>44615</v>
      </c>
      <c r="FV41" s="493">
        <f>IFERROR(INDEX(Sheep!$R$327:$R$334,FV40,1),0)</f>
        <v>44615</v>
      </c>
      <c r="FW41" s="493">
        <f>IFERROR(INDEX(Sheep!$R$327:$R$334,FW40,1),0)</f>
        <v>44615</v>
      </c>
      <c r="FX41" s="493">
        <f>IFERROR(INDEX(Sheep!$R$327:$R$334,FX40,1),0)</f>
        <v>44615</v>
      </c>
      <c r="FY41" s="493">
        <f>IFERROR(INDEX(Sheep!$R$327:$R$334,FY40,1),0)</f>
        <v>44615</v>
      </c>
      <c r="FZ41" s="493">
        <f>IFERROR(INDEX(Sheep!$R$327:$R$334,FZ40,1),0)</f>
        <v>44615</v>
      </c>
      <c r="GA41" s="493">
        <f>IFERROR(INDEX(Sheep!$R$327:$R$334,GA40,1),0)</f>
        <v>44615</v>
      </c>
      <c r="GB41" s="493">
        <f>IFERROR(INDEX(Sheep!$R$327:$R$334,GB40,1),0)</f>
        <v>44615</v>
      </c>
      <c r="GC41" s="493">
        <f>IFERROR(INDEX(Sheep!$R$327:$R$334,GC40,1),0)</f>
        <v>44615</v>
      </c>
      <c r="GD41" s="493">
        <f>IFERROR(INDEX(Sheep!$R$327:$R$334,GD40,1),0)</f>
        <v>44615</v>
      </c>
      <c r="GE41" s="493">
        <f>IFERROR(INDEX(Sheep!$R$327:$R$334,GE40,1),0)</f>
        <v>44615</v>
      </c>
      <c r="GF41" s="493">
        <f>IFERROR(INDEX(Sheep!$R$327:$R$334,GF40,1),0)</f>
        <v>44615</v>
      </c>
      <c r="GG41" s="493">
        <f>IFERROR(INDEX(Sheep!$R$327:$R$334,GG40,1),0)</f>
        <v>44615</v>
      </c>
      <c r="GH41" s="493">
        <f>IFERROR(INDEX(Sheep!$R$327:$R$334,GH40,1),0)</f>
        <v>44615</v>
      </c>
      <c r="GI41" s="493">
        <f>IFERROR(INDEX(Sheep!$R$327:$R$334,GI40,1),0)</f>
        <v>44615</v>
      </c>
      <c r="GJ41" s="493">
        <f>IFERROR(INDEX(Sheep!$R$327:$R$334,GJ40,1),0)</f>
        <v>44615</v>
      </c>
      <c r="GK41" s="493">
        <f>IFERROR(INDEX(Sheep!$R$327:$R$334,GK40,1),0)</f>
        <v>44615</v>
      </c>
      <c r="GL41" s="493">
        <f>IFERROR(INDEX(Sheep!$R$327:$R$334,GL40,1),0)</f>
        <v>44615</v>
      </c>
      <c r="GM41" s="493">
        <f>IFERROR(INDEX(Sheep!$R$327:$R$334,GM40,1),0)</f>
        <v>44615</v>
      </c>
      <c r="GN41" s="493">
        <f>IFERROR(INDEX(Sheep!$R$327:$R$334,GN40,1),0)</f>
        <v>44615</v>
      </c>
      <c r="GO41" s="493">
        <f>IFERROR(INDEX(Sheep!$R$327:$R$334,GO40,1),0)</f>
        <v>44615</v>
      </c>
      <c r="GP41" s="493">
        <f>IFERROR(INDEX(Sheep!$R$327:$R$334,GP40,1),0)</f>
        <v>44615</v>
      </c>
      <c r="GQ41" s="493">
        <f>IFERROR(INDEX(Sheep!$R$327:$R$334,GQ40,1),0)</f>
        <v>44615</v>
      </c>
      <c r="GR41" s="493">
        <f>IFERROR(INDEX(Sheep!$R$327:$R$334,GR40,1),0)</f>
        <v>44615</v>
      </c>
      <c r="GS41" s="493">
        <f>IFERROR(INDEX(Sheep!$R$327:$R$334,GS40,1),0)</f>
        <v>44615</v>
      </c>
      <c r="GT41" s="493">
        <f>IFERROR(INDEX(Sheep!$R$327:$R$334,GT40,1),0)</f>
        <v>44615</v>
      </c>
      <c r="GU41" s="493">
        <f>IFERROR(INDEX(Sheep!$R$327:$R$334,GU40,1),0)</f>
        <v>44615</v>
      </c>
      <c r="GV41" s="493">
        <f>IFERROR(INDEX(Sheep!$R$327:$R$334,GV40,1),0)</f>
        <v>44615</v>
      </c>
      <c r="GW41" s="493">
        <f>IFERROR(INDEX(Sheep!$R$327:$R$334,GW40,1),0)</f>
        <v>44615</v>
      </c>
      <c r="GX41" s="493">
        <f>IFERROR(INDEX(Sheep!$R$327:$R$334,GX40,1),0)</f>
        <v>44615</v>
      </c>
      <c r="GY41" s="493">
        <f>IFERROR(INDEX(Sheep!$R$327:$R$334,GY40,1),0)</f>
        <v>44615</v>
      </c>
      <c r="GZ41" s="493">
        <f>IFERROR(INDEX(Sheep!$R$327:$R$334,GZ40,1),0)</f>
        <v>44615</v>
      </c>
      <c r="HA41" s="493">
        <f>IFERROR(INDEX(Sheep!$R$327:$R$334,HA40,1),0)</f>
        <v>44615</v>
      </c>
      <c r="HB41" s="493">
        <f>IFERROR(INDEX(Sheep!$R$327:$R$334,HB40,1),0)</f>
        <v>44615</v>
      </c>
      <c r="HC41" s="493">
        <f>IFERROR(INDEX(Sheep!$R$327:$R$334,HC40,1),0)</f>
        <v>44615</v>
      </c>
      <c r="HD41" s="493">
        <f>IFERROR(INDEX(Sheep!$R$327:$R$334,HD40,1),0)</f>
        <v>44615</v>
      </c>
      <c r="HE41" s="493">
        <f>IFERROR(INDEX(Sheep!$R$327:$R$334,HE40,1),0)</f>
        <v>44615</v>
      </c>
      <c r="HF41" s="493">
        <f>IFERROR(INDEX(Sheep!$R$327:$R$334,HF40,1),0)</f>
        <v>44615</v>
      </c>
      <c r="HG41" s="493">
        <f>IFERROR(INDEX(Sheep!$R$327:$R$334,HG40,1),0)</f>
        <v>44615</v>
      </c>
      <c r="HH41" s="493">
        <f>IFERROR(INDEX(Sheep!$R$327:$R$334,HH40,1),0)</f>
        <v>44615</v>
      </c>
      <c r="HI41" s="493">
        <f>IFERROR(INDEX(Sheep!$R$327:$R$334,HI40,1),0)</f>
        <v>44615</v>
      </c>
      <c r="HJ41" s="493">
        <f>IFERROR(INDEX(Sheep!$R$327:$R$334,HJ40,1),0)</f>
        <v>44615</v>
      </c>
      <c r="HK41" s="493">
        <f>IFERROR(INDEX(Sheep!$R$327:$R$334,HK40,1),0)</f>
        <v>44615</v>
      </c>
      <c r="HL41" s="493">
        <f>IFERROR(INDEX(Sheep!$R$327:$R$334,HL40,1),0)</f>
        <v>44615</v>
      </c>
      <c r="HM41" s="493">
        <f>IFERROR(INDEX(Sheep!$R$327:$R$334,HM40,1),0)</f>
        <v>44615</v>
      </c>
      <c r="HN41" s="493">
        <f>IFERROR(INDEX(Sheep!$R$327:$R$334,HN40,1),0)</f>
        <v>44615</v>
      </c>
      <c r="HO41" s="493">
        <f>IFERROR(INDEX(Sheep!$R$327:$R$334,HO40,1),0)</f>
        <v>44615</v>
      </c>
      <c r="HP41" s="493">
        <f>IFERROR(INDEX(Sheep!$R$327:$R$334,HP40,1),0)</f>
        <v>44615</v>
      </c>
      <c r="HQ41" s="493">
        <f>IFERROR(INDEX(Sheep!$R$327:$R$334,HQ40,1),0)</f>
        <v>44615</v>
      </c>
      <c r="HR41" s="493">
        <f>IFERROR(INDEX(Sheep!$R$327:$R$334,HR40,1),0)</f>
        <v>44980</v>
      </c>
      <c r="HS41" s="493">
        <f>IFERROR(INDEX(Sheep!$R$327:$R$334,HS40,1),0)</f>
        <v>44980</v>
      </c>
      <c r="HT41" s="493">
        <f>IFERROR(INDEX(Sheep!$R$327:$R$334,HT40,1),0)</f>
        <v>44980</v>
      </c>
      <c r="HU41" s="493">
        <f>IFERROR(INDEX(Sheep!$R$327:$R$334,HU40,1),0)</f>
        <v>44980</v>
      </c>
      <c r="HV41" s="493">
        <f>IFERROR(INDEX(Sheep!$R$327:$R$334,HV40,1),0)</f>
        <v>44980</v>
      </c>
      <c r="HW41" s="493">
        <f>IFERROR(INDEX(Sheep!$R$327:$R$334,HW40,1),0)</f>
        <v>44980</v>
      </c>
      <c r="HX41" s="493">
        <f>IFERROR(INDEX(Sheep!$R$327:$R$334,HX40,1),0)</f>
        <v>44980</v>
      </c>
      <c r="HY41" s="493">
        <f>IFERROR(INDEX(Sheep!$R$327:$R$334,HY40,1),0)</f>
        <v>44980</v>
      </c>
      <c r="HZ41" s="493">
        <f>IFERROR(INDEX(Sheep!$R$327:$R$334,HZ40,1),0)</f>
        <v>44980</v>
      </c>
      <c r="IA41" s="493">
        <f>IFERROR(INDEX(Sheep!$R$327:$R$334,IA40,1),0)</f>
        <v>44980</v>
      </c>
      <c r="IB41" s="493">
        <f>IFERROR(INDEX(Sheep!$R$327:$R$334,IB40,1),0)</f>
        <v>44980</v>
      </c>
      <c r="IC41" s="493">
        <f>IFERROR(INDEX(Sheep!$R$327:$R$334,IC40,1),0)</f>
        <v>44980</v>
      </c>
      <c r="ID41" s="493">
        <f>IFERROR(INDEX(Sheep!$R$327:$R$334,ID40,1),0)</f>
        <v>44980</v>
      </c>
      <c r="IE41" s="493">
        <f>IFERROR(INDEX(Sheep!$R$327:$R$334,IE40,1),0)</f>
        <v>44980</v>
      </c>
      <c r="IF41" s="493">
        <f>IFERROR(INDEX(Sheep!$R$327:$R$334,IF40,1),0)</f>
        <v>44980</v>
      </c>
      <c r="IG41" s="493">
        <f>IFERROR(INDEX(Sheep!$R$327:$R$334,IG40,1),0)</f>
        <v>44980</v>
      </c>
      <c r="IH41" s="493">
        <f>IFERROR(INDEX(Sheep!$R$327:$R$334,IH40,1),0)</f>
        <v>44980</v>
      </c>
      <c r="II41" s="493">
        <f>IFERROR(INDEX(Sheep!$R$327:$R$334,II40,1),0)</f>
        <v>44980</v>
      </c>
      <c r="IJ41" s="493">
        <f>IFERROR(INDEX(Sheep!$R$327:$R$334,IJ40,1),0)</f>
        <v>44980</v>
      </c>
      <c r="IK41" s="493">
        <f>IFERROR(INDEX(Sheep!$R$327:$R$334,IK40,1),0)</f>
        <v>44980</v>
      </c>
      <c r="IL41" s="493">
        <f>IFERROR(INDEX(Sheep!$R$327:$R$334,IL40,1),0)</f>
        <v>44980</v>
      </c>
      <c r="IM41" s="493">
        <f>IFERROR(INDEX(Sheep!$R$327:$R$334,IM40,1),0)</f>
        <v>44980</v>
      </c>
      <c r="IN41" s="493">
        <f>IFERROR(INDEX(Sheep!$R$327:$R$334,IN40,1),0)</f>
        <v>44980</v>
      </c>
      <c r="IO41" s="493">
        <f>IFERROR(INDEX(Sheep!$R$327:$R$334,IO40,1),0)</f>
        <v>44980</v>
      </c>
      <c r="IP41" s="493">
        <f>IFERROR(INDEX(Sheep!$R$327:$R$334,IP40,1),0)</f>
        <v>44980</v>
      </c>
      <c r="IQ41" s="493">
        <f>IFERROR(INDEX(Sheep!$R$327:$R$334,IQ40,1),0)</f>
        <v>44980</v>
      </c>
      <c r="IR41" s="493">
        <f>IFERROR(INDEX(Sheep!$R$327:$R$334,IR40,1),0)</f>
        <v>44980</v>
      </c>
      <c r="IS41" s="493">
        <f>IFERROR(INDEX(Sheep!$R$327:$R$334,IS40,1),0)</f>
        <v>44980</v>
      </c>
      <c r="IT41" s="493">
        <f>IFERROR(INDEX(Sheep!$R$327:$R$334,IT40,1),0)</f>
        <v>44980</v>
      </c>
      <c r="IU41" s="493">
        <f>IFERROR(INDEX(Sheep!$R$327:$R$334,IU40,1),0)</f>
        <v>44980</v>
      </c>
      <c r="IV41" s="493">
        <f>IFERROR(INDEX(Sheep!$R$327:$R$334,IV40,1),0)</f>
        <v>44980</v>
      </c>
      <c r="IW41" s="493">
        <f>IFERROR(INDEX(Sheep!$R$327:$R$334,IW40,1),0)</f>
        <v>44980</v>
      </c>
      <c r="IX41" s="493">
        <f>IFERROR(INDEX(Sheep!$R$327:$R$334,IX40,1),0)</f>
        <v>44980</v>
      </c>
      <c r="IY41" s="493">
        <f>IFERROR(INDEX(Sheep!$R$327:$R$334,IY40,1),0)</f>
        <v>44980</v>
      </c>
      <c r="IZ41" s="493">
        <f>IFERROR(INDEX(Sheep!$R$327:$R$334,IZ40,1),0)</f>
        <v>44980</v>
      </c>
      <c r="JA41" s="493">
        <f>IFERROR(INDEX(Sheep!$R$327:$R$334,JA40,1),0)</f>
        <v>44980</v>
      </c>
      <c r="JB41" s="493">
        <f>IFERROR(INDEX(Sheep!$R$327:$R$334,JB40,1),0)</f>
        <v>44980</v>
      </c>
      <c r="JC41" s="493">
        <f>IFERROR(INDEX(Sheep!$R$327:$R$334,JC40,1),0)</f>
        <v>44980</v>
      </c>
      <c r="JD41" s="493">
        <f>IFERROR(INDEX(Sheep!$R$327:$R$334,JD40,1),0)</f>
        <v>44980</v>
      </c>
      <c r="JE41" s="493">
        <f>IFERROR(INDEX(Sheep!$R$327:$R$334,JE40,1),0)</f>
        <v>44980</v>
      </c>
      <c r="JF41" s="493">
        <f>IFERROR(INDEX(Sheep!$R$327:$R$334,JF40,1),0)</f>
        <v>44980</v>
      </c>
      <c r="JG41" s="493">
        <f>IFERROR(INDEX(Sheep!$R$327:$R$334,JG40,1),0)</f>
        <v>44980</v>
      </c>
      <c r="JH41" s="493">
        <f>IFERROR(INDEX(Sheep!$R$327:$R$334,JH40,1),0)</f>
        <v>44980</v>
      </c>
      <c r="JI41" s="493">
        <f>IFERROR(INDEX(Sheep!$R$327:$R$334,JI40,1),0)</f>
        <v>44980</v>
      </c>
      <c r="JJ41" s="493">
        <f>IFERROR(INDEX(Sheep!$R$327:$R$334,JJ40,1),0)</f>
        <v>44980</v>
      </c>
      <c r="JK41" s="493">
        <f>IFERROR(INDEX(Sheep!$R$327:$R$334,JK40,1),0)</f>
        <v>44980</v>
      </c>
      <c r="JL41" s="493">
        <f>IFERROR(INDEX(Sheep!$R$327:$R$334,JL40,1),0)</f>
        <v>44980</v>
      </c>
      <c r="JM41" s="493">
        <f>IFERROR(INDEX(Sheep!$R$327:$R$334,JM40,1),0)</f>
        <v>44980</v>
      </c>
      <c r="JN41" s="493">
        <f>IFERROR(INDEX(Sheep!$R$327:$R$334,JN40,1),0)</f>
        <v>44980</v>
      </c>
      <c r="JO41" s="493">
        <f>IFERROR(INDEX(Sheep!$R$327:$R$334,JO40,1),0)</f>
        <v>44980</v>
      </c>
      <c r="JP41" s="493">
        <f>IFERROR(INDEX(Sheep!$R$327:$R$334,JP40,1),0)</f>
        <v>44980</v>
      </c>
      <c r="JQ41" s="493">
        <f>IFERROR(INDEX(Sheep!$R$327:$R$334,JQ40,1),0)</f>
        <v>44980</v>
      </c>
      <c r="JR41" s="493">
        <f>IFERROR(INDEX(Sheep!$R$327:$R$334,JR40,1),0)</f>
        <v>45346</v>
      </c>
      <c r="JS41" s="493">
        <f>IFERROR(INDEX(Sheep!$R$327:$R$334,JS40,1),0)</f>
        <v>45346</v>
      </c>
      <c r="JT41" s="493">
        <f>IFERROR(INDEX(Sheep!$R$327:$R$334,JT40,1),0)</f>
        <v>45346</v>
      </c>
      <c r="JU41" s="493">
        <f>IFERROR(INDEX(Sheep!$R$327:$R$334,JU40,1),0)</f>
        <v>45346</v>
      </c>
      <c r="JV41" s="493">
        <f>IFERROR(INDEX(Sheep!$R$327:$R$334,JV40,1),0)</f>
        <v>45346</v>
      </c>
      <c r="JW41" s="493">
        <f>IFERROR(INDEX(Sheep!$R$327:$R$334,JW40,1),0)</f>
        <v>45346</v>
      </c>
      <c r="JX41" s="493">
        <f>IFERROR(INDEX(Sheep!$R$327:$R$334,JX40,1),0)</f>
        <v>45346</v>
      </c>
      <c r="JY41" s="493">
        <f>IFERROR(INDEX(Sheep!$R$327:$R$334,JY40,1),0)</f>
        <v>45346</v>
      </c>
      <c r="JZ41" s="493">
        <f>IFERROR(INDEX(Sheep!$R$327:$R$334,JZ40,1),0)</f>
        <v>45346</v>
      </c>
      <c r="KA41" s="493">
        <f>IFERROR(INDEX(Sheep!$R$327:$R$334,KA40,1),0)</f>
        <v>45346</v>
      </c>
      <c r="KB41" s="493">
        <f>IFERROR(INDEX(Sheep!$R$327:$R$334,KB40,1),0)</f>
        <v>45346</v>
      </c>
      <c r="KC41" s="493">
        <f>IFERROR(INDEX(Sheep!$R$327:$R$334,KC40,1),0)</f>
        <v>45346</v>
      </c>
      <c r="KD41" s="493">
        <f>IFERROR(INDEX(Sheep!$R$327:$R$334,KD40,1),0)</f>
        <v>45346</v>
      </c>
      <c r="KE41" s="493">
        <f>IFERROR(INDEX(Sheep!$R$327:$R$334,KE40,1),0)</f>
        <v>45346</v>
      </c>
      <c r="KF41" s="493">
        <f>IFERROR(INDEX(Sheep!$R$327:$R$334,KF40,1),0)</f>
        <v>45346</v>
      </c>
      <c r="KG41" s="493">
        <f>IFERROR(INDEX(Sheep!$R$327:$R$334,KG40,1),0)</f>
        <v>45346</v>
      </c>
      <c r="KH41" s="493">
        <f>IFERROR(INDEX(Sheep!$R$327:$R$334,KH40,1),0)</f>
        <v>45346</v>
      </c>
      <c r="KI41" s="493">
        <f>IFERROR(INDEX(Sheep!$R$327:$R$334,KI40,1),0)</f>
        <v>45346</v>
      </c>
      <c r="KJ41" s="493">
        <f>IFERROR(INDEX(Sheep!$R$327:$R$334,KJ40,1),0)</f>
        <v>45346</v>
      </c>
      <c r="KK41" s="493">
        <f>IFERROR(INDEX(Sheep!$R$327:$R$334,KK40,1),0)</f>
        <v>45346</v>
      </c>
      <c r="KL41" s="493">
        <f>IFERROR(INDEX(Sheep!$R$327:$R$334,KL40,1),0)</f>
        <v>45346</v>
      </c>
      <c r="KM41" s="493">
        <f>IFERROR(INDEX(Sheep!$R$327:$R$334,KM40,1),0)</f>
        <v>45346</v>
      </c>
      <c r="KN41" s="493">
        <f>IFERROR(INDEX(Sheep!$R$327:$R$334,KN40,1),0)</f>
        <v>45346</v>
      </c>
      <c r="KO41" s="493">
        <f>IFERROR(INDEX(Sheep!$R$327:$R$334,KO40,1),0)</f>
        <v>45346</v>
      </c>
      <c r="KP41" s="493">
        <f>IFERROR(INDEX(Sheep!$R$327:$R$334,KP40,1),0)</f>
        <v>45346</v>
      </c>
      <c r="KQ41" s="493">
        <f>IFERROR(INDEX(Sheep!$R$327:$R$334,KQ40,1),0)</f>
        <v>45346</v>
      </c>
      <c r="KR41" s="493">
        <f>IFERROR(INDEX(Sheep!$R$327:$R$334,KR40,1),0)</f>
        <v>45346</v>
      </c>
      <c r="KS41" s="493">
        <f>IFERROR(INDEX(Sheep!$R$327:$R$334,KS40,1),0)</f>
        <v>45346</v>
      </c>
      <c r="KT41" s="493">
        <f>IFERROR(INDEX(Sheep!$R$327:$R$334,KT40,1),0)</f>
        <v>45346</v>
      </c>
      <c r="KU41" s="493">
        <f>IFERROR(INDEX(Sheep!$R$327:$R$334,KU40,1),0)</f>
        <v>45346</v>
      </c>
      <c r="KV41" s="493">
        <f>IFERROR(INDEX(Sheep!$R$327:$R$334,KV40,1),0)</f>
        <v>45346</v>
      </c>
      <c r="KW41" s="493">
        <f>IFERROR(INDEX(Sheep!$R$327:$R$334,KW40,1),0)</f>
        <v>45346</v>
      </c>
      <c r="KX41" s="493">
        <f>IFERROR(INDEX(Sheep!$R$327:$R$334,KX40,1),0)</f>
        <v>45346</v>
      </c>
      <c r="KY41" s="493">
        <f>IFERROR(INDEX(Sheep!$R$327:$R$334,KY40,1),0)</f>
        <v>45346</v>
      </c>
      <c r="KZ41" s="493">
        <f>IFERROR(INDEX(Sheep!$R$327:$R$334,KZ40,1),0)</f>
        <v>45346</v>
      </c>
      <c r="LA41" s="493">
        <f>IFERROR(INDEX(Sheep!$R$327:$R$334,LA40,1),0)</f>
        <v>45346</v>
      </c>
      <c r="LB41" s="493">
        <f>IFERROR(INDEX(Sheep!$R$327:$R$334,LB40,1),0)</f>
        <v>45346</v>
      </c>
      <c r="LC41" s="493">
        <f>IFERROR(INDEX(Sheep!$R$327:$R$334,LC40,1),0)</f>
        <v>45346</v>
      </c>
      <c r="LD41" s="493">
        <f>IFERROR(INDEX(Sheep!$R$327:$R$334,LD40,1),0)</f>
        <v>45346</v>
      </c>
      <c r="LE41" s="493">
        <f>IFERROR(INDEX(Sheep!$R$327:$R$334,LE40,1),0)</f>
        <v>45346</v>
      </c>
      <c r="LF41" s="493">
        <f>IFERROR(INDEX(Sheep!$R$327:$R$334,LF40,1),0)</f>
        <v>45346</v>
      </c>
      <c r="LG41" s="493">
        <f>IFERROR(INDEX(Sheep!$R$327:$R$334,LG40,1),0)</f>
        <v>45346</v>
      </c>
      <c r="LH41" s="493">
        <f>IFERROR(INDEX(Sheep!$R$327:$R$334,LH40,1),0)</f>
        <v>45346</v>
      </c>
      <c r="LI41" s="493">
        <f>IFERROR(INDEX(Sheep!$R$327:$R$334,LI40,1),0)</f>
        <v>45346</v>
      </c>
      <c r="LJ41" s="493">
        <f>IFERROR(INDEX(Sheep!$R$327:$R$334,LJ40,1),0)</f>
        <v>45346</v>
      </c>
      <c r="LK41" s="493">
        <f>IFERROR(INDEX(Sheep!$R$327:$R$334,LK40,1),0)</f>
        <v>45346</v>
      </c>
      <c r="LL41" s="493">
        <f>IFERROR(INDEX(Sheep!$R$327:$R$334,LL40,1),0)</f>
        <v>45346</v>
      </c>
      <c r="LM41" s="493">
        <f>IFERROR(INDEX(Sheep!$R$327:$R$334,LM40,1),0)</f>
        <v>45346</v>
      </c>
      <c r="LN41" s="493">
        <f>IFERROR(INDEX(Sheep!$R$327:$R$334,LN40,1),0)</f>
        <v>45346</v>
      </c>
      <c r="LO41" s="493">
        <f>IFERROR(INDEX(Sheep!$R$327:$R$334,LO40,1),0)</f>
        <v>45346</v>
      </c>
      <c r="LP41" s="493">
        <f>IFERROR(INDEX(Sheep!$R$327:$R$334,LP40,1),0)</f>
        <v>45346</v>
      </c>
      <c r="LQ41" s="493">
        <f>IFERROR(INDEX(Sheep!$R$327:$R$334,LQ40,1),0)</f>
        <v>45346</v>
      </c>
      <c r="LR41" s="493">
        <f>IFERROR(INDEX(Sheep!$R$327:$R$334,LR40,1),0)</f>
        <v>45711</v>
      </c>
      <c r="LS41" s="493">
        <f>IFERROR(INDEX(Sheep!$R$327:$R$334,LS40,1),0)</f>
        <v>45711</v>
      </c>
      <c r="LT41" s="493">
        <f>IFERROR(INDEX(Sheep!$R$327:$R$334,LT40,1),0)</f>
        <v>45711</v>
      </c>
      <c r="LU41" s="493">
        <f>IFERROR(INDEX(Sheep!$R$327:$R$334,LU40,1),0)</f>
        <v>45711</v>
      </c>
      <c r="LV41" s="493">
        <f>IFERROR(INDEX(Sheep!$R$327:$R$334,LV40,1),0)</f>
        <v>45711</v>
      </c>
      <c r="LW41" s="493">
        <f>IFERROR(INDEX(Sheep!$R$327:$R$334,LW40,1),0)</f>
        <v>45711</v>
      </c>
      <c r="LX41" s="493">
        <f>IFERROR(INDEX(Sheep!$R$327:$R$334,LX40,1),0)</f>
        <v>45711</v>
      </c>
      <c r="LY41" s="493">
        <f>IFERROR(INDEX(Sheep!$R$327:$R$334,LY40,1),0)</f>
        <v>45711</v>
      </c>
      <c r="LZ41" s="493">
        <f>IFERROR(INDEX(Sheep!$R$327:$R$334,LZ40,1),0)</f>
        <v>45711</v>
      </c>
      <c r="MA41" s="493">
        <f>IFERROR(INDEX(Sheep!$R$327:$R$334,MA40,1),0)</f>
        <v>45711</v>
      </c>
      <c r="MB41" s="493">
        <f>IFERROR(INDEX(Sheep!$R$327:$R$334,MB40,1),0)</f>
        <v>45711</v>
      </c>
      <c r="MC41" s="493">
        <f>IFERROR(INDEX(Sheep!$R$327:$R$334,MC40,1),0)</f>
        <v>45711</v>
      </c>
      <c r="MD41" s="493">
        <f>IFERROR(INDEX(Sheep!$R$327:$R$334,MD40,1),0)</f>
        <v>45711</v>
      </c>
      <c r="ME41" s="493">
        <f>IFERROR(INDEX(Sheep!$R$327:$R$334,ME40,1),0)</f>
        <v>45711</v>
      </c>
      <c r="MF41" s="493">
        <f>IFERROR(INDEX(Sheep!$R$327:$R$334,MF40,1),0)</f>
        <v>45711</v>
      </c>
      <c r="MG41" s="493">
        <f>IFERROR(INDEX(Sheep!$R$327:$R$334,MG40,1),0)</f>
        <v>45711</v>
      </c>
      <c r="MH41" s="493">
        <f>IFERROR(INDEX(Sheep!$R$327:$R$334,MH40,1),0)</f>
        <v>45711</v>
      </c>
      <c r="MI41" s="493">
        <f>IFERROR(INDEX(Sheep!$R$327:$R$334,MI40,1),0)</f>
        <v>45711</v>
      </c>
      <c r="MJ41" s="493">
        <f>IFERROR(INDEX(Sheep!$R$327:$R$334,MJ40,1),0)</f>
        <v>45711</v>
      </c>
      <c r="MK41" s="493">
        <f>IFERROR(INDEX(Sheep!$R$327:$R$334,MK40,1),0)</f>
        <v>45711</v>
      </c>
      <c r="ML41" s="493">
        <f>IFERROR(INDEX(Sheep!$R$327:$R$334,ML40,1),0)</f>
        <v>45711</v>
      </c>
      <c r="MM41" s="493">
        <f>IFERROR(INDEX(Sheep!$R$327:$R$334,MM40,1),0)</f>
        <v>45711</v>
      </c>
      <c r="MN41" s="493">
        <f>IFERROR(INDEX(Sheep!$R$327:$R$334,MN40,1),0)</f>
        <v>45711</v>
      </c>
      <c r="MO41" s="493">
        <f>IFERROR(INDEX(Sheep!$R$327:$R$334,MO40,1),0)</f>
        <v>45711</v>
      </c>
      <c r="MP41" s="493">
        <f>IFERROR(INDEX(Sheep!$R$327:$R$334,MP40,1),0)</f>
        <v>45711</v>
      </c>
      <c r="MQ41" s="493">
        <f>IFERROR(INDEX(Sheep!$R$327:$R$334,MQ40,1),0)</f>
        <v>45711</v>
      </c>
      <c r="MR41" s="493">
        <f>IFERROR(INDEX(Sheep!$R$327:$R$334,MR40,1),0)</f>
        <v>45711</v>
      </c>
      <c r="MS41" s="493">
        <f>IFERROR(INDEX(Sheep!$R$327:$R$334,MS40,1),0)</f>
        <v>45711</v>
      </c>
      <c r="MT41" s="493">
        <f>IFERROR(INDEX(Sheep!$R$327:$R$334,MT40,1),0)</f>
        <v>45711</v>
      </c>
      <c r="MU41" s="493">
        <f>IFERROR(INDEX(Sheep!$R$327:$R$334,MU40,1),0)</f>
        <v>45711</v>
      </c>
      <c r="MV41" s="493">
        <f>IFERROR(INDEX(Sheep!$R$327:$R$334,MV40,1),0)</f>
        <v>45711</v>
      </c>
      <c r="MW41" s="493">
        <f>IFERROR(INDEX(Sheep!$R$327:$R$334,MW40,1),0)</f>
        <v>45711</v>
      </c>
      <c r="MX41" s="493">
        <f>IFERROR(INDEX(Sheep!$R$327:$R$334,MX40,1),0)</f>
        <v>45711</v>
      </c>
      <c r="MY41" s="493">
        <f>IFERROR(INDEX(Sheep!$R$327:$R$334,MY40,1),0)</f>
        <v>45711</v>
      </c>
      <c r="MZ41" s="493">
        <f>IFERROR(INDEX(Sheep!$R$327:$R$334,MZ40,1),0)</f>
        <v>45711</v>
      </c>
      <c r="NA41" s="493">
        <f>IFERROR(INDEX(Sheep!$R$327:$R$334,NA40,1),0)</f>
        <v>45711</v>
      </c>
      <c r="NB41" s="493">
        <f>IFERROR(INDEX(Sheep!$R$327:$R$334,NB40,1),0)</f>
        <v>45711</v>
      </c>
      <c r="NC41" s="493">
        <f>IFERROR(INDEX(Sheep!$R$327:$R$334,NC40,1),0)</f>
        <v>45711</v>
      </c>
      <c r="ND41" s="493">
        <f>IFERROR(INDEX(Sheep!$R$327:$R$334,ND40,1),0)</f>
        <v>45711</v>
      </c>
      <c r="NE41" s="493">
        <f>IFERROR(INDEX(Sheep!$R$327:$R$334,NE40,1),0)</f>
        <v>45711</v>
      </c>
      <c r="NF41" s="493">
        <f>IFERROR(INDEX(Sheep!$R$327:$R$334,NF40,1),0)</f>
        <v>45711</v>
      </c>
      <c r="NG41" s="493">
        <f>IFERROR(INDEX(Sheep!$R$327:$R$334,NG40,1),0)</f>
        <v>45711</v>
      </c>
      <c r="NH41" s="493">
        <f>IFERROR(INDEX(Sheep!$R$327:$R$334,NH40,1),0)</f>
        <v>45711</v>
      </c>
      <c r="NI41" s="493">
        <f>IFERROR(INDEX(Sheep!$R$327:$R$334,NI40,1),0)</f>
        <v>45711</v>
      </c>
      <c r="NJ41" s="493">
        <f>IFERROR(INDEX(Sheep!$R$327:$R$334,NJ40,1),0)</f>
        <v>45711</v>
      </c>
      <c r="NK41" s="493">
        <f>IFERROR(INDEX(Sheep!$R$327:$R$334,NK40,1),0)</f>
        <v>45711</v>
      </c>
      <c r="NL41" s="493">
        <f>IFERROR(INDEX(Sheep!$R$327:$R$334,NL40,1),0)</f>
        <v>45711</v>
      </c>
      <c r="NM41" s="493">
        <f>IFERROR(INDEX(Sheep!$R$327:$R$334,NM40,1),0)</f>
        <v>45711</v>
      </c>
      <c r="NN41" s="493">
        <f>IFERROR(INDEX(Sheep!$R$327:$R$334,NN40,1),0)</f>
        <v>45711</v>
      </c>
      <c r="NO41" s="493">
        <f>IFERROR(INDEX(Sheep!$R$327:$R$334,NO40,1),0)</f>
        <v>45711</v>
      </c>
      <c r="NP41" s="493">
        <f>IFERROR(INDEX(Sheep!$R$327:$R$334,NP40,1),0)</f>
        <v>45711</v>
      </c>
      <c r="NQ41" s="493">
        <f>IFERROR(INDEX(Sheep!$R$327:$R$334,NQ40,1),0)</f>
        <v>45711</v>
      </c>
      <c r="NR41" s="493">
        <f>IFERROR(INDEX(Sheep!$R$327:$R$334,NR40,1),0)</f>
        <v>46076</v>
      </c>
      <c r="NS41" s="493">
        <f>IFERROR(INDEX(Sheep!$R$327:$R$334,NS40,1),0)</f>
        <v>46076</v>
      </c>
      <c r="NT41" s="493">
        <f>IFERROR(INDEX(Sheep!$R$327:$R$334,NT40,1),0)</f>
        <v>46076</v>
      </c>
      <c r="NU41" s="493">
        <f>IFERROR(INDEX(Sheep!$R$327:$R$334,NU40,1),0)</f>
        <v>46076</v>
      </c>
      <c r="NV41" s="493">
        <f>IFERROR(INDEX(Sheep!$R$327:$R$334,NV40,1),0)</f>
        <v>46076</v>
      </c>
      <c r="NW41" s="493">
        <f>IFERROR(INDEX(Sheep!$R$327:$R$334,NW40,1),0)</f>
        <v>46076</v>
      </c>
      <c r="NX41" s="493">
        <f>IFERROR(INDEX(Sheep!$R$327:$R$334,NX40,1),0)</f>
        <v>46076</v>
      </c>
      <c r="NY41" s="493">
        <f>IFERROR(INDEX(Sheep!$R$327:$R$334,NY40,1),0)</f>
        <v>46076</v>
      </c>
      <c r="NZ41" s="493">
        <f>IFERROR(INDEX(Sheep!$R$327:$R$334,NZ40,1),0)</f>
        <v>46076</v>
      </c>
      <c r="OA41" s="493">
        <f>IFERROR(INDEX(Sheep!$R$327:$R$334,OA40,1),0)</f>
        <v>46076</v>
      </c>
      <c r="OB41" s="493">
        <f>IFERROR(INDEX(Sheep!$R$327:$R$334,OB40,1),0)</f>
        <v>46076</v>
      </c>
      <c r="OC41" s="493">
        <f>IFERROR(INDEX(Sheep!$R$327:$R$334,OC40,1),0)</f>
        <v>46076</v>
      </c>
      <c r="OD41" s="493">
        <f>IFERROR(INDEX(Sheep!$R$327:$R$334,OD40,1),0)</f>
        <v>46076</v>
      </c>
      <c r="OE41" s="493">
        <f>IFERROR(INDEX(Sheep!$R$327:$R$334,OE40,1),0)</f>
        <v>46076</v>
      </c>
      <c r="OF41" s="493">
        <f>IFERROR(INDEX(Sheep!$R$327:$R$334,OF40,1),0)</f>
        <v>46076</v>
      </c>
      <c r="OG41" s="493">
        <f>IFERROR(INDEX(Sheep!$R$327:$R$334,OG40,1),0)</f>
        <v>46076</v>
      </c>
      <c r="OH41" s="493">
        <f>IFERROR(INDEX(Sheep!$R$327:$R$334,OH40,1),0)</f>
        <v>46076</v>
      </c>
      <c r="OI41" s="493">
        <f>IFERROR(INDEX(Sheep!$R$327:$R$334,OI40,1),0)</f>
        <v>46076</v>
      </c>
      <c r="OJ41" s="493">
        <f>IFERROR(INDEX(Sheep!$R$327:$R$334,OJ40,1),0)</f>
        <v>46076</v>
      </c>
      <c r="OK41" s="493">
        <f>IFERROR(INDEX(Sheep!$R$327:$R$334,OK40,1),0)</f>
        <v>46076</v>
      </c>
      <c r="OL41" s="493">
        <f>IFERROR(INDEX(Sheep!$R$327:$R$334,OL40,1),0)</f>
        <v>46076</v>
      </c>
      <c r="OM41" s="493">
        <f>IFERROR(INDEX(Sheep!$R$327:$R$334,OM40,1),0)</f>
        <v>46076</v>
      </c>
      <c r="ON41" s="493">
        <f>IFERROR(INDEX(Sheep!$R$327:$R$334,ON40,1),0)</f>
        <v>46076</v>
      </c>
      <c r="OO41" s="493">
        <f>IFERROR(INDEX(Sheep!$R$327:$R$334,OO40,1),0)</f>
        <v>46076</v>
      </c>
      <c r="OP41" s="493">
        <f>IFERROR(INDEX(Sheep!$R$327:$R$334,OP40,1),0)</f>
        <v>46076</v>
      </c>
      <c r="OQ41" s="493">
        <f>IFERROR(INDEX(Sheep!$R$327:$R$334,OQ40,1),0)</f>
        <v>46076</v>
      </c>
      <c r="OR41" s="493">
        <f>IFERROR(INDEX(Sheep!$R$327:$R$334,OR40,1),0)</f>
        <v>46076</v>
      </c>
      <c r="OS41" s="493">
        <f>IFERROR(INDEX(Sheep!$R$327:$R$334,OS40,1),0)</f>
        <v>46076</v>
      </c>
      <c r="OT41" s="493">
        <f>IFERROR(INDEX(Sheep!$R$327:$R$334,OT40,1),0)</f>
        <v>46076</v>
      </c>
      <c r="OU41" s="493">
        <f>IFERROR(INDEX(Sheep!$R$327:$R$334,OU40,1),0)</f>
        <v>46076</v>
      </c>
      <c r="OV41" s="493">
        <f>IFERROR(INDEX(Sheep!$R$327:$R$334,OV40,1),0)</f>
        <v>46076</v>
      </c>
      <c r="OW41" s="493">
        <f>IFERROR(INDEX(Sheep!$R$327:$R$334,OW40,1),0)</f>
        <v>46076</v>
      </c>
      <c r="OX41" s="493">
        <f>IFERROR(INDEX(Sheep!$R$327:$R$334,OX40,1),0)</f>
        <v>46076</v>
      </c>
      <c r="OY41" s="493">
        <f>IFERROR(INDEX(Sheep!$R$327:$R$334,OY40,1),0)</f>
        <v>46076</v>
      </c>
      <c r="OZ41" s="493">
        <f>IFERROR(INDEX(Sheep!$R$327:$R$334,OZ40,1),0)</f>
        <v>46076</v>
      </c>
      <c r="PA41" s="493">
        <f>IFERROR(INDEX(Sheep!$R$327:$R$334,PA40,1),0)</f>
        <v>46076</v>
      </c>
      <c r="PB41" s="493">
        <f>IFERROR(INDEX(Sheep!$R$327:$R$334,PB40,1),0)</f>
        <v>46076</v>
      </c>
      <c r="PC41" s="493">
        <f>IFERROR(INDEX(Sheep!$R$327:$R$334,PC40,1),0)</f>
        <v>46076</v>
      </c>
      <c r="PD41" s="493">
        <f>IFERROR(INDEX(Sheep!$R$327:$R$334,PD40,1),0)</f>
        <v>46076</v>
      </c>
      <c r="PE41" s="493">
        <f>IFERROR(INDEX(Sheep!$R$327:$R$334,PE40,1),0)</f>
        <v>46076</v>
      </c>
      <c r="PF41" s="493">
        <f>IFERROR(INDEX(Sheep!$R$327:$R$334,PF40,1),0)</f>
        <v>46076</v>
      </c>
      <c r="PG41" s="493">
        <f>IFERROR(INDEX(Sheep!$R$327:$R$334,PG40,1),0)</f>
        <v>46076</v>
      </c>
      <c r="PH41" s="493">
        <f>IFERROR(INDEX(Sheep!$R$327:$R$334,PH40,1),0)</f>
        <v>46076</v>
      </c>
      <c r="PI41" s="493">
        <f>IFERROR(INDEX(Sheep!$R$327:$R$334,PI40,1),0)</f>
        <v>46076</v>
      </c>
      <c r="PJ41" s="493">
        <f>IFERROR(INDEX(Sheep!$R$327:$R$334,PJ40,1),0)</f>
        <v>46076</v>
      </c>
      <c r="PK41" s="493">
        <f>IFERROR(INDEX(Sheep!$R$327:$R$334,PK40,1),0)</f>
        <v>46076</v>
      </c>
      <c r="PL41" s="493">
        <f>IFERROR(INDEX(Sheep!$R$327:$R$334,PL40,1),0)</f>
        <v>46076</v>
      </c>
      <c r="PM41" s="493">
        <f>IFERROR(INDEX(Sheep!$R$327:$R$334,PM40,1),0)</f>
        <v>46076</v>
      </c>
      <c r="PN41" s="493">
        <f>IFERROR(INDEX(Sheep!$R$327:$R$334,PN40,1),0)</f>
        <v>46076</v>
      </c>
      <c r="PO41" s="493">
        <f>IFERROR(INDEX(Sheep!$R$327:$R$334,PO40,1),0)</f>
        <v>46076</v>
      </c>
      <c r="PP41" s="493">
        <f>IFERROR(INDEX(Sheep!$R$327:$R$334,PP40,1),0)</f>
        <v>46076</v>
      </c>
      <c r="PQ41" s="493">
        <f>IFERROR(INDEX(Sheep!$R$327:$R$334,PQ40,1),0)</f>
        <v>46076</v>
      </c>
      <c r="PR41" s="493">
        <f>IFERROR(INDEX(Sheep!$R$327:$R$334,PR40,1),0)</f>
        <v>46441</v>
      </c>
      <c r="PS41" s="493">
        <f>IFERROR(INDEX(Sheep!$R$327:$R$334,PS40,1),0)</f>
        <v>46441</v>
      </c>
      <c r="PT41" s="493">
        <f>IFERROR(INDEX(Sheep!$R$327:$R$334,PT40,1),0)</f>
        <v>46441</v>
      </c>
      <c r="PU41" s="493">
        <f>IFERROR(INDEX(Sheep!$R$327:$R$334,PU40,1),0)</f>
        <v>46441</v>
      </c>
      <c r="PV41" s="493">
        <f>IFERROR(INDEX(Sheep!$R$327:$R$334,PV40,1),0)</f>
        <v>46441</v>
      </c>
      <c r="PW41" s="493">
        <f>IFERROR(INDEX(Sheep!$R$327:$R$334,PW40,1),0)</f>
        <v>46441</v>
      </c>
      <c r="PX41" s="493">
        <f>IFERROR(INDEX(Sheep!$R$327:$R$334,PX40,1),0)</f>
        <v>46441</v>
      </c>
      <c r="PY41" s="493">
        <f>IFERROR(INDEX(Sheep!$R$327:$R$334,PY40,1),0)</f>
        <v>46441</v>
      </c>
      <c r="PZ41" s="493">
        <f>IFERROR(INDEX(Sheep!$R$327:$R$334,PZ40,1),0)</f>
        <v>46441</v>
      </c>
      <c r="QA41" s="493">
        <f>IFERROR(INDEX(Sheep!$R$327:$R$334,QA40,1),0)</f>
        <v>46441</v>
      </c>
      <c r="QB41" s="493">
        <f>IFERROR(INDEX(Sheep!$R$327:$R$334,QB40,1),0)</f>
        <v>46441</v>
      </c>
      <c r="QC41" s="493">
        <f>IFERROR(INDEX(Sheep!$R$327:$R$334,QC40,1),0)</f>
        <v>46441</v>
      </c>
      <c r="QD41" s="493">
        <f>IFERROR(INDEX(Sheep!$R$327:$R$334,QD40,1),0)</f>
        <v>46441</v>
      </c>
      <c r="QE41" s="493">
        <f>IFERROR(INDEX(Sheep!$R$327:$R$334,QE40,1),0)</f>
        <v>46441</v>
      </c>
      <c r="QF41" s="493">
        <f>IFERROR(INDEX(Sheep!$R$327:$R$334,QF40,1),0)</f>
        <v>46441</v>
      </c>
      <c r="QG41" s="493">
        <f>IFERROR(INDEX(Sheep!$R$327:$R$334,QG40,1),0)</f>
        <v>46441</v>
      </c>
      <c r="QH41" s="493">
        <f>IFERROR(INDEX(Sheep!$R$327:$R$334,QH40,1),0)</f>
        <v>46441</v>
      </c>
      <c r="QI41" s="493">
        <f>IFERROR(INDEX(Sheep!$R$327:$R$334,QI40,1),0)</f>
        <v>46441</v>
      </c>
      <c r="QJ41" s="493">
        <f>IFERROR(INDEX(Sheep!$R$327:$R$334,QJ40,1),0)</f>
        <v>46441</v>
      </c>
      <c r="QK41" s="493">
        <f>IFERROR(INDEX(Sheep!$R$327:$R$334,QK40,1),0)</f>
        <v>46441</v>
      </c>
      <c r="QL41" s="493">
        <f>IFERROR(INDEX(Sheep!$R$327:$R$334,QL40,1),0)</f>
        <v>46441</v>
      </c>
      <c r="QM41" s="493">
        <f>IFERROR(INDEX(Sheep!$R$327:$R$334,QM40,1),0)</f>
        <v>46441</v>
      </c>
      <c r="QN41" s="493">
        <f>IFERROR(INDEX(Sheep!$R$327:$R$334,QN40,1),0)</f>
        <v>46441</v>
      </c>
      <c r="QO41" s="493">
        <f>IFERROR(INDEX(Sheep!$R$327:$R$334,QO40,1),0)</f>
        <v>46441</v>
      </c>
      <c r="QP41" s="493">
        <f>IFERROR(INDEX(Sheep!$R$327:$R$334,QP40,1),0)</f>
        <v>46441</v>
      </c>
      <c r="QQ41" s="493">
        <f>IFERROR(INDEX(Sheep!$R$327:$R$334,QQ40,1),0)</f>
        <v>46441</v>
      </c>
      <c r="QR41" s="493">
        <f>IFERROR(INDEX(Sheep!$R$327:$R$334,QR40,1),0)</f>
        <v>46441</v>
      </c>
      <c r="QS41" s="493">
        <f>IFERROR(INDEX(Sheep!$R$327:$R$334,QS40,1),0)</f>
        <v>46441</v>
      </c>
      <c r="QT41" s="493">
        <f>IFERROR(INDEX(Sheep!$R$327:$R$334,QT40,1),0)</f>
        <v>46441</v>
      </c>
      <c r="QU41" s="493">
        <f>IFERROR(INDEX(Sheep!$R$327:$R$334,QU40,1),0)</f>
        <v>46441</v>
      </c>
      <c r="QV41" s="493">
        <f>IFERROR(INDEX(Sheep!$R$327:$R$334,QV40,1),0)</f>
        <v>46441</v>
      </c>
      <c r="QW41" s="493">
        <f>IFERROR(INDEX(Sheep!$R$327:$R$334,QW40,1),0)</f>
        <v>46441</v>
      </c>
      <c r="QX41" s="493">
        <f>IFERROR(INDEX(Sheep!$R$327:$R$334,QX40,1),0)</f>
        <v>46441</v>
      </c>
      <c r="QY41" s="493">
        <f>IFERROR(INDEX(Sheep!$R$327:$R$334,QY40,1),0)</f>
        <v>46441</v>
      </c>
      <c r="QZ41" s="493">
        <f>IFERROR(INDEX(Sheep!$R$327:$R$334,QZ40,1),0)</f>
        <v>46441</v>
      </c>
      <c r="RA41" s="493">
        <f>IFERROR(INDEX(Sheep!$R$327:$R$334,RA40,1),0)</f>
        <v>46441</v>
      </c>
      <c r="RB41" s="493">
        <f>IFERROR(INDEX(Sheep!$R$327:$R$334,RB40,1),0)</f>
        <v>46441</v>
      </c>
      <c r="RC41" s="493">
        <f>IFERROR(INDEX(Sheep!$R$327:$R$334,RC40,1),0)</f>
        <v>46441</v>
      </c>
      <c r="RD41" s="493">
        <f>IFERROR(INDEX(Sheep!$R$327:$R$334,RD40,1),0)</f>
        <v>46441</v>
      </c>
      <c r="RE41" s="493">
        <f>IFERROR(INDEX(Sheep!$R$327:$R$334,RE40,1),0)</f>
        <v>46441</v>
      </c>
      <c r="RF41" s="493">
        <f>IFERROR(INDEX(Sheep!$R$327:$R$334,RF40,1),0)</f>
        <v>46441</v>
      </c>
      <c r="RG41" s="493">
        <f>IFERROR(INDEX(Sheep!$R$327:$R$334,RG40,1),0)</f>
        <v>46441</v>
      </c>
      <c r="RH41" s="493">
        <f>IFERROR(INDEX(Sheep!$R$327:$R$334,RH40,1),0)</f>
        <v>46441</v>
      </c>
      <c r="RI41" s="493">
        <f>IFERROR(INDEX(Sheep!$R$327:$R$334,RI40,1),0)</f>
        <v>46441</v>
      </c>
      <c r="RJ41" s="493">
        <f>IFERROR(INDEX(Sheep!$R$327:$R$334,RJ40,1),0)</f>
        <v>46441</v>
      </c>
      <c r="RK41" s="493">
        <f>IFERROR(INDEX(Sheep!$R$327:$R$334,RK40,1),0)</f>
        <v>46441</v>
      </c>
      <c r="RL41" s="493">
        <f>IFERROR(INDEX(Sheep!$R$327:$R$334,RL40,1),0)</f>
        <v>46441</v>
      </c>
      <c r="RM41" s="493">
        <f>IFERROR(INDEX(Sheep!$R$327:$R$334,RM40,1),0)</f>
        <v>46441</v>
      </c>
      <c r="RN41" s="493">
        <f>IFERROR(INDEX(Sheep!$R$327:$R$334,RN40,1),0)</f>
        <v>46441</v>
      </c>
      <c r="RO41" s="493">
        <f>IFERROR(INDEX(Sheep!$R$327:$R$334,RO40,1),0)</f>
        <v>46441</v>
      </c>
      <c r="RP41" s="493">
        <f>IFERROR(INDEX(Sheep!$R$327:$R$334,RP40,1),0)</f>
        <v>46441</v>
      </c>
      <c r="RQ41" s="493">
        <f>IFERROR(INDEX(Sheep!$R$327:$R$334,RQ40,1),0)</f>
        <v>46441</v>
      </c>
      <c r="RR41" s="493">
        <f>IFERROR(INDEX(Sheep!$R$327:$R$334,RR40,1),0)</f>
        <v>46441</v>
      </c>
      <c r="RS41" s="493">
        <f>IFERROR(INDEX(Sheep!$R$327:$R$334,RS40,1),0)</f>
        <v>46441</v>
      </c>
      <c r="RT41" s="493">
        <f>IFERROR(INDEX(Sheep!$R$327:$R$334,RT40,1),0)</f>
        <v>46441</v>
      </c>
      <c r="RU41" s="493">
        <f>IFERROR(INDEX(Sheep!$R$327:$R$334,RU40,1),0)</f>
        <v>46441</v>
      </c>
      <c r="RV41" s="493">
        <f>IFERROR(INDEX(Sheep!$R$327:$R$334,RV40,1),0)</f>
        <v>46441</v>
      </c>
      <c r="RW41" s="493">
        <f>IFERROR(INDEX(Sheep!$R$327:$R$334,RW40,1),0)</f>
        <v>46441</v>
      </c>
      <c r="RX41" s="493">
        <f>IFERROR(INDEX(Sheep!$R$327:$R$334,RX40,1),0)</f>
        <v>46441</v>
      </c>
      <c r="RY41" s="493">
        <f>IFERROR(INDEX(Sheep!$R$327:$R$334,RY40,1),0)</f>
        <v>46441</v>
      </c>
      <c r="RZ41" s="493">
        <f>IFERROR(INDEX(Sheep!$R$327:$R$334,RZ40,1),0)</f>
        <v>46441</v>
      </c>
      <c r="SA41" s="493">
        <f>IFERROR(INDEX(Sheep!$R$327:$R$334,SA40,1),0)</f>
        <v>46441</v>
      </c>
      <c r="SB41" s="493">
        <f>IFERROR(INDEX(Sheep!$R$327:$R$334,SB40,1),0)</f>
        <v>46441</v>
      </c>
      <c r="SC41" s="493">
        <f>IFERROR(INDEX(Sheep!$R$327:$R$334,SC40,1),0)</f>
        <v>46441</v>
      </c>
      <c r="SD41" s="493">
        <f>IFERROR(INDEX(Sheep!$R$327:$R$334,SD40,1),0)</f>
        <v>46441</v>
      </c>
      <c r="SE41" s="493">
        <f>IFERROR(INDEX(Sheep!$R$327:$R$334,SE40,1),0)</f>
        <v>46441</v>
      </c>
      <c r="SF41" s="493">
        <f>IFERROR(INDEX(Sheep!$R$327:$R$334,SF40,1),0)</f>
        <v>46441</v>
      </c>
      <c r="SG41" s="493">
        <f>IFERROR(INDEX(Sheep!$R$327:$R$334,SG40,1),0)</f>
        <v>46441</v>
      </c>
      <c r="SH41" s="493">
        <f>IFERROR(INDEX(Sheep!$R$327:$R$334,SH40,1),0)</f>
        <v>46441</v>
      </c>
      <c r="SI41" s="493">
        <f>IFERROR(INDEX(Sheep!$R$327:$R$334,SI40,1),0)</f>
        <v>0</v>
      </c>
      <c r="SJ41" s="260"/>
      <c r="SK41" s="262"/>
      <c r="SL41" s="250"/>
      <c r="SM41" s="250"/>
      <c r="SN41" s="250"/>
    </row>
    <row r="42" spans="1:508" outlineLevel="2" x14ac:dyDescent="0.25">
      <c r="A42" s="250"/>
      <c r="B42" s="259"/>
      <c r="C42" s="444">
        <f>INT($C$29)+2</f>
        <v>3</v>
      </c>
      <c r="D42" s="260"/>
      <c r="E42" s="330"/>
      <c r="F42" s="330"/>
      <c r="G42" s="260"/>
      <c r="H42" s="274"/>
      <c r="I42" s="274"/>
      <c r="J42" s="274" t="str">
        <f>Sheep!$H250</f>
        <v>Spr</v>
      </c>
      <c r="K42" s="274" t="str">
        <f xml:space="preserve">                    IF(AND((K$33                                  -Sheep!$N$250                               )&gt;(K$33-L$33),(K$33                                  -Sheep!$N$250                                )&lt;=0),"Born","")
&amp;                   IF(AND((K$33-Sheep!$R$351-Sheep!$N$250                                )&gt;(K$33-L$33),(K$33-Sheep!$R$351-Sheep!$N$250                                )&lt;=0),"WeanStd","")
&amp;                   IF(AND((K$33-Sheep!$R$352-Sheep!$N$250                                )&gt;(K$33-L$33),(K$33-Sheep!$R$352-Sheep!$N$250                                )&lt;=0),"WeanAlt1","")
&amp;                   IF(AND((K$33-Sheep!$R$353-Sheep!$N$250                                )&gt;(K$33-L$33),(K$33-Sheep!$R$353-Sheep!$N$250                                )&lt;=0),"WeanAlt2","")
&amp;IFERROR(IF(AND((K$33-K41                                                                                     )&gt;(K$33-L$33),(K$33-K41                                                                                     )&lt;=0),"Join-"    &amp;K40,""),"")
&amp;IFERROR(IF(AND((K$33-K41-INDEX(Sheep!$V$358:$V$365,K40,1))&gt;(K$33-L$33),(K$33-K41-INDEX(Sheep!$V$358:$V$365,K40,1))&lt;=0),"Scan-"  &amp;K40,""),"")
&amp;IFERROR(IF(AND((K$33-K41-150                                                                            )&gt;(K$33-L$33),(K$33-K41-150                                                                             )&lt;=0),"Birth-" &amp;K40,""),"")
&amp;IFERROR(IF(AND((K$33-K41-150-Sheep!$R$351                                           )&gt;(K$33-L$33),(K$33-K41-150-Sheep!$R$351                                            )&lt;=0),"Wean-"&amp;K40,""),"")
&amp;IFERROR(IF(AND((K$33-K41-150-Sheep!$R$352                                           )&gt;(K$33-L$33),(K$33-K41-150-Sheep!$R$352                                            )&lt;=0),"Alt1-"   &amp;K40,""),"")
&amp;IFERROR(IF(AND((K$33-K41-150-Sheep!$R$353                                           )&gt;(K$33-L$33),(K$33-K41-150-Sheep!$R$353                                            )&lt;=0),"Alt2-"   &amp;K40,""),"")</f>
        <v/>
      </c>
      <c r="L42" s="274" t="str">
        <f xml:space="preserve">                    IF(AND((L$33                                  -Sheep!$N$250                               )&gt;(L$33-M$33),(L$33                                  -Sheep!$N$250                                )&lt;=0),"Born","")
&amp;                   IF(AND((L$33-Sheep!$R$351-Sheep!$N$250                                )&gt;(L$33-M$33),(L$33-Sheep!$R$351-Sheep!$N$250                                )&lt;=0),"WeanStd","")
&amp;                   IF(AND((L$33-Sheep!$R$352-Sheep!$N$250                                )&gt;(L$33-M$33),(L$33-Sheep!$R$352-Sheep!$N$250                                )&lt;=0),"WeanAlt1","")
&amp;                   IF(AND((L$33-Sheep!$R$353-Sheep!$N$250                                )&gt;(L$33-M$33),(L$33-Sheep!$R$353-Sheep!$N$250                                )&lt;=0),"WeanAlt2","")
&amp;IFERROR(IF(AND((L$33-L41                                                                                     )&gt;(L$33-M$33),(L$33-L41                                                                                     )&lt;=0),"Join-"    &amp;L40,""),"")
&amp;IFERROR(IF(AND((L$33-L41-INDEX(Sheep!$V$358:$V$365,L40,1))&gt;(L$33-M$33),(L$33-L41-INDEX(Sheep!$V$358:$V$365,L40,1))&lt;=0),"Scan-"  &amp;L40,""),"")
&amp;IFERROR(IF(AND((L$33-L41-150                                                                            )&gt;(L$33-M$33),(L$33-L41-150                                                                             )&lt;=0),"Birth-" &amp;L40,""),"")
&amp;IFERROR(IF(AND((L$33-L41-150-Sheep!$R$351                                           )&gt;(L$33-M$33),(L$33-L41-150-Sheep!$R$351                                            )&lt;=0),"Wean-"&amp;L40,""),"")
&amp;IFERROR(IF(AND((L$33-L41-150-Sheep!$R$352                                           )&gt;(L$33-M$33),(L$33-L41-150-Sheep!$R$352                                            )&lt;=0),"Alt1-"   &amp;L40,""),"")
&amp;IFERROR(IF(AND((L$33-L41-150-Sheep!$R$353                                           )&gt;(L$33-M$33),(L$33-L41-150-Sheep!$R$353                                            )&lt;=0),"Alt2-"   &amp;L40,""),"")</f>
        <v/>
      </c>
      <c r="M42" s="274" t="str">
        <f xml:space="preserve">                    IF(AND((M$33                                  -Sheep!$N$250                               )&gt;(M$33-N$33),(M$33                                  -Sheep!$N$250                                )&lt;=0),"Born","")
&amp;                   IF(AND((M$33-Sheep!$R$351-Sheep!$N$250                                )&gt;(M$33-N$33),(M$33-Sheep!$R$351-Sheep!$N$250                                )&lt;=0),"WeanStd","")
&amp;                   IF(AND((M$33-Sheep!$R$352-Sheep!$N$250                                )&gt;(M$33-N$33),(M$33-Sheep!$R$352-Sheep!$N$250                                )&lt;=0),"WeanAlt1","")
&amp;                   IF(AND((M$33-Sheep!$R$353-Sheep!$N$250                                )&gt;(M$33-N$33),(M$33-Sheep!$R$353-Sheep!$N$250                                )&lt;=0),"WeanAlt2","")
&amp;IFERROR(IF(AND((M$33-M41                                                                                     )&gt;(M$33-N$33),(M$33-M41                                                                                     )&lt;=0),"Join-"    &amp;M40,""),"")
&amp;IFERROR(IF(AND((M$33-M41-INDEX(Sheep!$V$358:$V$365,M40,1))&gt;(M$33-N$33),(M$33-M41-INDEX(Sheep!$V$358:$V$365,M40,1))&lt;=0),"Scan-"  &amp;M40,""),"")
&amp;IFERROR(IF(AND((M$33-M41-150                                                                            )&gt;(M$33-N$33),(M$33-M41-150                                                                             )&lt;=0),"Birth-" &amp;M40,""),"")
&amp;IFERROR(IF(AND((M$33-M41-150-Sheep!$R$351                                           )&gt;(M$33-N$33),(M$33-M41-150-Sheep!$R$351                                            )&lt;=0),"Wean-"&amp;M40,""),"")
&amp;IFERROR(IF(AND((M$33-M41-150-Sheep!$R$352                                           )&gt;(M$33-N$33),(M$33-M41-150-Sheep!$R$352                                            )&lt;=0),"Alt1-"   &amp;M40,""),"")
&amp;IFERROR(IF(AND((M$33-M41-150-Sheep!$R$353                                           )&gt;(M$33-N$33),(M$33-M41-150-Sheep!$R$353                                            )&lt;=0),"Alt2-"   &amp;M40,""),"")</f>
        <v/>
      </c>
      <c r="N42" s="274" t="str">
        <f xml:space="preserve">                    IF(AND((N$33                                  -Sheep!$N$250                               )&gt;(N$33-O$33),(N$33                                  -Sheep!$N$250                                )&lt;=0),"Born","")
&amp;                   IF(AND((N$33-Sheep!$R$351-Sheep!$N$250                                )&gt;(N$33-O$33),(N$33-Sheep!$R$351-Sheep!$N$250                                )&lt;=0),"WeanStd","")
&amp;                   IF(AND((N$33-Sheep!$R$352-Sheep!$N$250                                )&gt;(N$33-O$33),(N$33-Sheep!$R$352-Sheep!$N$250                                )&lt;=0),"WeanAlt1","")
&amp;                   IF(AND((N$33-Sheep!$R$353-Sheep!$N$250                                )&gt;(N$33-O$33),(N$33-Sheep!$R$353-Sheep!$N$250                                )&lt;=0),"WeanAlt2","")
&amp;IFERROR(IF(AND((N$33-N41                                                                                     )&gt;(N$33-O$33),(N$33-N41                                                                                     )&lt;=0),"Join-"    &amp;N40,""),"")
&amp;IFERROR(IF(AND((N$33-N41-INDEX(Sheep!$V$358:$V$365,N40,1))&gt;(N$33-O$33),(N$33-N41-INDEX(Sheep!$V$358:$V$365,N40,1))&lt;=0),"Scan-"  &amp;N40,""),"")
&amp;IFERROR(IF(AND((N$33-N41-150                                                                            )&gt;(N$33-O$33),(N$33-N41-150                                                                             )&lt;=0),"Birth-" &amp;N40,""),"")
&amp;IFERROR(IF(AND((N$33-N41-150-Sheep!$R$351                                           )&gt;(N$33-O$33),(N$33-N41-150-Sheep!$R$351                                            )&lt;=0),"Wean-"&amp;N40,""),"")
&amp;IFERROR(IF(AND((N$33-N41-150-Sheep!$R$352                                           )&gt;(N$33-O$33),(N$33-N41-150-Sheep!$R$352                                            )&lt;=0),"Alt1-"   &amp;N40,""),"")
&amp;IFERROR(IF(AND((N$33-N41-150-Sheep!$R$353                                           )&gt;(N$33-O$33),(N$33-N41-150-Sheep!$R$353                                            )&lt;=0),"Alt2-"   &amp;N40,""),"")</f>
        <v/>
      </c>
      <c r="O42" s="274" t="str">
        <f xml:space="preserve">                    IF(AND((O$33                                  -Sheep!$N$250                               )&gt;(O$33-P$33),(O$33                                  -Sheep!$N$250                                )&lt;=0),"Born","")
&amp;                   IF(AND((O$33-Sheep!$R$351-Sheep!$N$250                                )&gt;(O$33-P$33),(O$33-Sheep!$R$351-Sheep!$N$250                                )&lt;=0),"WeanStd","")
&amp;                   IF(AND((O$33-Sheep!$R$352-Sheep!$N$250                                )&gt;(O$33-P$33),(O$33-Sheep!$R$352-Sheep!$N$250                                )&lt;=0),"WeanAlt1","")
&amp;                   IF(AND((O$33-Sheep!$R$353-Sheep!$N$250                                )&gt;(O$33-P$33),(O$33-Sheep!$R$353-Sheep!$N$250                                )&lt;=0),"WeanAlt2","")
&amp;IFERROR(IF(AND((O$33-O41                                                                                     )&gt;(O$33-P$33),(O$33-O41                                                                                     )&lt;=0),"Join-"    &amp;O40,""),"")
&amp;IFERROR(IF(AND((O$33-O41-INDEX(Sheep!$V$358:$V$365,O40,1))&gt;(O$33-P$33),(O$33-O41-INDEX(Sheep!$V$358:$V$365,O40,1))&lt;=0),"Scan-"  &amp;O40,""),"")
&amp;IFERROR(IF(AND((O$33-O41-150                                                                            )&gt;(O$33-P$33),(O$33-O41-150                                                                             )&lt;=0),"Birth-" &amp;O40,""),"")
&amp;IFERROR(IF(AND((O$33-O41-150-Sheep!$R$351                                           )&gt;(O$33-P$33),(O$33-O41-150-Sheep!$R$351                                            )&lt;=0),"Wean-"&amp;O40,""),"")
&amp;IFERROR(IF(AND((O$33-O41-150-Sheep!$R$352                                           )&gt;(O$33-P$33),(O$33-O41-150-Sheep!$R$352                                            )&lt;=0),"Alt1-"   &amp;O40,""),"")
&amp;IFERROR(IF(AND((O$33-O41-150-Sheep!$R$353                                           )&gt;(O$33-P$33),(O$33-O41-150-Sheep!$R$353                                            )&lt;=0),"Alt2-"   &amp;O40,""),"")</f>
        <v/>
      </c>
      <c r="P42" s="274" t="str">
        <f xml:space="preserve">                    IF(AND((P$33                                  -Sheep!$N$250                               )&gt;(P$33-Q$33),(P$33                                  -Sheep!$N$250                                )&lt;=0),"Born","")
&amp;                   IF(AND((P$33-Sheep!$R$351-Sheep!$N$250                                )&gt;(P$33-Q$33),(P$33-Sheep!$R$351-Sheep!$N$250                                )&lt;=0),"WeanStd","")
&amp;                   IF(AND((P$33-Sheep!$R$352-Sheep!$N$250                                )&gt;(P$33-Q$33),(P$33-Sheep!$R$352-Sheep!$N$250                                )&lt;=0),"WeanAlt1","")
&amp;                   IF(AND((P$33-Sheep!$R$353-Sheep!$N$250                                )&gt;(P$33-Q$33),(P$33-Sheep!$R$353-Sheep!$N$250                                )&lt;=0),"WeanAlt2","")
&amp;IFERROR(IF(AND((P$33-P41                                                                                     )&gt;(P$33-Q$33),(P$33-P41                                                                                     )&lt;=0),"Join-"    &amp;P40,""),"")
&amp;IFERROR(IF(AND((P$33-P41-INDEX(Sheep!$V$358:$V$365,P40,1))&gt;(P$33-Q$33),(P$33-P41-INDEX(Sheep!$V$358:$V$365,P40,1))&lt;=0),"Scan-"  &amp;P40,""),"")
&amp;IFERROR(IF(AND((P$33-P41-150                                                                            )&gt;(P$33-Q$33),(P$33-P41-150                                                                             )&lt;=0),"Birth-" &amp;P40,""),"")
&amp;IFERROR(IF(AND((P$33-P41-150-Sheep!$R$351                                           )&gt;(P$33-Q$33),(P$33-P41-150-Sheep!$R$351                                            )&lt;=0),"Wean-"&amp;P40,""),"")
&amp;IFERROR(IF(AND((P$33-P41-150-Sheep!$R$352                                           )&gt;(P$33-Q$33),(P$33-P41-150-Sheep!$R$352                                            )&lt;=0),"Alt1-"   &amp;P40,""),"")
&amp;IFERROR(IF(AND((P$33-P41-150-Sheep!$R$353                                           )&gt;(P$33-Q$33),(P$33-P41-150-Sheep!$R$353                                            )&lt;=0),"Alt2-"   &amp;P40,""),"")</f>
        <v/>
      </c>
      <c r="Q42" s="274" t="str">
        <f xml:space="preserve">                    IF(AND((Q$33                                  -Sheep!$N$250                               )&gt;(Q$33-R$33),(Q$33                                  -Sheep!$N$250                                )&lt;=0),"Born","")
&amp;                   IF(AND((Q$33-Sheep!$R$351-Sheep!$N$250                                )&gt;(Q$33-R$33),(Q$33-Sheep!$R$351-Sheep!$N$250                                )&lt;=0),"WeanStd","")
&amp;                   IF(AND((Q$33-Sheep!$R$352-Sheep!$N$250                                )&gt;(Q$33-R$33),(Q$33-Sheep!$R$352-Sheep!$N$250                                )&lt;=0),"WeanAlt1","")
&amp;                   IF(AND((Q$33-Sheep!$R$353-Sheep!$N$250                                )&gt;(Q$33-R$33),(Q$33-Sheep!$R$353-Sheep!$N$250                                )&lt;=0),"WeanAlt2","")
&amp;IFERROR(IF(AND((Q$33-Q41                                                                                     )&gt;(Q$33-R$33),(Q$33-Q41                                                                                     )&lt;=0),"Join-"    &amp;Q40,""),"")
&amp;IFERROR(IF(AND((Q$33-Q41-INDEX(Sheep!$V$358:$V$365,Q40,1))&gt;(Q$33-R$33),(Q$33-Q41-INDEX(Sheep!$V$358:$V$365,Q40,1))&lt;=0),"Scan-"  &amp;Q40,""),"")
&amp;IFERROR(IF(AND((Q$33-Q41-150                                                                            )&gt;(Q$33-R$33),(Q$33-Q41-150                                                                             )&lt;=0),"Birth-" &amp;Q40,""),"")
&amp;IFERROR(IF(AND((Q$33-Q41-150-Sheep!$R$351                                           )&gt;(Q$33-R$33),(Q$33-Q41-150-Sheep!$R$351                                            )&lt;=0),"Wean-"&amp;Q40,""),"")
&amp;IFERROR(IF(AND((Q$33-Q41-150-Sheep!$R$352                                           )&gt;(Q$33-R$33),(Q$33-Q41-150-Sheep!$R$352                                            )&lt;=0),"Alt1-"   &amp;Q40,""),"")
&amp;IFERROR(IF(AND((Q$33-Q41-150-Sheep!$R$353                                           )&gt;(Q$33-R$33),(Q$33-Q41-150-Sheep!$R$353                                            )&lt;=0),"Alt2-"   &amp;Q40,""),"")</f>
        <v/>
      </c>
      <c r="R42" s="274" t="str">
        <f xml:space="preserve">                    IF(AND((R$33                                  -Sheep!$N$250                               )&gt;(R$33-S$33),(R$33                                  -Sheep!$N$250                                )&lt;=0),"Born","")
&amp;                   IF(AND((R$33-Sheep!$R$351-Sheep!$N$250                                )&gt;(R$33-S$33),(R$33-Sheep!$R$351-Sheep!$N$250                                )&lt;=0),"WeanStd","")
&amp;                   IF(AND((R$33-Sheep!$R$352-Sheep!$N$250                                )&gt;(R$33-S$33),(R$33-Sheep!$R$352-Sheep!$N$250                                )&lt;=0),"WeanAlt1","")
&amp;                   IF(AND((R$33-Sheep!$R$353-Sheep!$N$250                                )&gt;(R$33-S$33),(R$33-Sheep!$R$353-Sheep!$N$250                                )&lt;=0),"WeanAlt2","")
&amp;IFERROR(IF(AND((R$33-R41                                                                                     )&gt;(R$33-S$33),(R$33-R41                                                                                     )&lt;=0),"Join-"    &amp;R40,""),"")
&amp;IFERROR(IF(AND((R$33-R41-INDEX(Sheep!$V$358:$V$365,R40,1))&gt;(R$33-S$33),(R$33-R41-INDEX(Sheep!$V$358:$V$365,R40,1))&lt;=0),"Scan-"  &amp;R40,""),"")
&amp;IFERROR(IF(AND((R$33-R41-150                                                                            )&gt;(R$33-S$33),(R$33-R41-150                                                                             )&lt;=0),"Birth-" &amp;R40,""),"")
&amp;IFERROR(IF(AND((R$33-R41-150-Sheep!$R$351                                           )&gt;(R$33-S$33),(R$33-R41-150-Sheep!$R$351                                            )&lt;=0),"Wean-"&amp;R40,""),"")
&amp;IFERROR(IF(AND((R$33-R41-150-Sheep!$R$352                                           )&gt;(R$33-S$33),(R$33-R41-150-Sheep!$R$352                                            )&lt;=0),"Alt1-"   &amp;R40,""),"")
&amp;IFERROR(IF(AND((R$33-R41-150-Sheep!$R$353                                           )&gt;(R$33-S$33),(R$33-R41-150-Sheep!$R$353                                            )&lt;=0),"Alt2-"   &amp;R40,""),"")</f>
        <v/>
      </c>
      <c r="S42" s="274" t="str">
        <f xml:space="preserve">                    IF(AND((S$33                                  -Sheep!$N$250                               )&gt;(S$33-T$33),(S$33                                  -Sheep!$N$250                                )&lt;=0),"Born","")
&amp;                   IF(AND((S$33-Sheep!$R$351-Sheep!$N$250                                )&gt;(S$33-T$33),(S$33-Sheep!$R$351-Sheep!$N$250                                )&lt;=0),"WeanStd","")
&amp;                   IF(AND((S$33-Sheep!$R$352-Sheep!$N$250                                )&gt;(S$33-T$33),(S$33-Sheep!$R$352-Sheep!$N$250                                )&lt;=0),"WeanAlt1","")
&amp;                   IF(AND((S$33-Sheep!$R$353-Sheep!$N$250                                )&gt;(S$33-T$33),(S$33-Sheep!$R$353-Sheep!$N$250                                )&lt;=0),"WeanAlt2","")
&amp;IFERROR(IF(AND((S$33-S41                                                                                     )&gt;(S$33-T$33),(S$33-S41                                                                                     )&lt;=0),"Join-"    &amp;S40,""),"")
&amp;IFERROR(IF(AND((S$33-S41-INDEX(Sheep!$V$358:$V$365,S40,1))&gt;(S$33-T$33),(S$33-S41-INDEX(Sheep!$V$358:$V$365,S40,1))&lt;=0),"Scan-"  &amp;S40,""),"")
&amp;IFERROR(IF(AND((S$33-S41-150                                                                            )&gt;(S$33-T$33),(S$33-S41-150                                                                             )&lt;=0),"Birth-" &amp;S40,""),"")
&amp;IFERROR(IF(AND((S$33-S41-150-Sheep!$R$351                                           )&gt;(S$33-T$33),(S$33-S41-150-Sheep!$R$351                                            )&lt;=0),"Wean-"&amp;S40,""),"")
&amp;IFERROR(IF(AND((S$33-S41-150-Sheep!$R$352                                           )&gt;(S$33-T$33),(S$33-S41-150-Sheep!$R$352                                            )&lt;=0),"Alt1-"   &amp;S40,""),"")
&amp;IFERROR(IF(AND((S$33-S41-150-Sheep!$R$353                                           )&gt;(S$33-T$33),(S$33-S41-150-Sheep!$R$353                                            )&lt;=0),"Alt2-"   &amp;S40,""),"")</f>
        <v/>
      </c>
      <c r="T42" s="274" t="str">
        <f xml:space="preserve">                    IF(AND((T$33                                  -Sheep!$N$250                               )&gt;(T$33-U$33),(T$33                                  -Sheep!$N$250                                )&lt;=0),"Born","")
&amp;                   IF(AND((T$33-Sheep!$R$351-Sheep!$N$250                                )&gt;(T$33-U$33),(T$33-Sheep!$R$351-Sheep!$N$250                                )&lt;=0),"WeanStd","")
&amp;                   IF(AND((T$33-Sheep!$R$352-Sheep!$N$250                                )&gt;(T$33-U$33),(T$33-Sheep!$R$352-Sheep!$N$250                                )&lt;=0),"WeanAlt1","")
&amp;                   IF(AND((T$33-Sheep!$R$353-Sheep!$N$250                                )&gt;(T$33-U$33),(T$33-Sheep!$R$353-Sheep!$N$250                                )&lt;=0),"WeanAlt2","")
&amp;IFERROR(IF(AND((T$33-T41                                                                                     )&gt;(T$33-U$33),(T$33-T41                                                                                     )&lt;=0),"Join-"    &amp;T40,""),"")
&amp;IFERROR(IF(AND((T$33-T41-INDEX(Sheep!$V$358:$V$365,T40,1))&gt;(T$33-U$33),(T$33-T41-INDEX(Sheep!$V$358:$V$365,T40,1))&lt;=0),"Scan-"  &amp;T40,""),"")
&amp;IFERROR(IF(AND((T$33-T41-150                                                                            )&gt;(T$33-U$33),(T$33-T41-150                                                                             )&lt;=0),"Birth-" &amp;T40,""),"")
&amp;IFERROR(IF(AND((T$33-T41-150-Sheep!$R$351                                           )&gt;(T$33-U$33),(T$33-T41-150-Sheep!$R$351                                            )&lt;=0),"Wean-"&amp;T40,""),"")
&amp;IFERROR(IF(AND((T$33-T41-150-Sheep!$R$352                                           )&gt;(T$33-U$33),(T$33-T41-150-Sheep!$R$352                                            )&lt;=0),"Alt1-"   &amp;T40,""),"")
&amp;IFERROR(IF(AND((T$33-T41-150-Sheep!$R$353                                           )&gt;(T$33-U$33),(T$33-T41-150-Sheep!$R$353                                            )&lt;=0),"Alt2-"   &amp;T40,""),"")</f>
        <v/>
      </c>
      <c r="U42" s="274" t="str">
        <f xml:space="preserve">                    IF(AND((U$33                                  -Sheep!$N$250                               )&gt;(U$33-V$33),(U$33                                  -Sheep!$N$250                                )&lt;=0),"Born","")
&amp;                   IF(AND((U$33-Sheep!$R$351-Sheep!$N$250                                )&gt;(U$33-V$33),(U$33-Sheep!$R$351-Sheep!$N$250                                )&lt;=0),"WeanStd","")
&amp;                   IF(AND((U$33-Sheep!$R$352-Sheep!$N$250                                )&gt;(U$33-V$33),(U$33-Sheep!$R$352-Sheep!$N$250                                )&lt;=0),"WeanAlt1","")
&amp;                   IF(AND((U$33-Sheep!$R$353-Sheep!$N$250                                )&gt;(U$33-V$33),(U$33-Sheep!$R$353-Sheep!$N$250                                )&lt;=0),"WeanAlt2","")
&amp;IFERROR(IF(AND((U$33-U41                                                                                     )&gt;(U$33-V$33),(U$33-U41                                                                                     )&lt;=0),"Join-"    &amp;U40,""),"")
&amp;IFERROR(IF(AND((U$33-U41-INDEX(Sheep!$V$358:$V$365,U40,1))&gt;(U$33-V$33),(U$33-U41-INDEX(Sheep!$V$358:$V$365,U40,1))&lt;=0),"Scan-"  &amp;U40,""),"")
&amp;IFERROR(IF(AND((U$33-U41-150                                                                            )&gt;(U$33-V$33),(U$33-U41-150                                                                             )&lt;=0),"Birth-" &amp;U40,""),"")
&amp;IFERROR(IF(AND((U$33-U41-150-Sheep!$R$351                                           )&gt;(U$33-V$33),(U$33-U41-150-Sheep!$R$351                                            )&lt;=0),"Wean-"&amp;U40,""),"")
&amp;IFERROR(IF(AND((U$33-U41-150-Sheep!$R$352                                           )&gt;(U$33-V$33),(U$33-U41-150-Sheep!$R$352                                            )&lt;=0),"Alt1-"   &amp;U40,""),"")
&amp;IFERROR(IF(AND((U$33-U41-150-Sheep!$R$353                                           )&gt;(U$33-V$33),(U$33-U41-150-Sheep!$R$353                                            )&lt;=0),"Alt2-"   &amp;U40,""),"")</f>
        <v/>
      </c>
      <c r="V42" s="274" t="str">
        <f xml:space="preserve">                    IF(AND((V$33                                  -Sheep!$N$250                               )&gt;(V$33-W$33),(V$33                                  -Sheep!$N$250                                )&lt;=0),"Born","")
&amp;                   IF(AND((V$33-Sheep!$R$351-Sheep!$N$250                                )&gt;(V$33-W$33),(V$33-Sheep!$R$351-Sheep!$N$250                                )&lt;=0),"WeanStd","")
&amp;                   IF(AND((V$33-Sheep!$R$352-Sheep!$N$250                                )&gt;(V$33-W$33),(V$33-Sheep!$R$352-Sheep!$N$250                                )&lt;=0),"WeanAlt1","")
&amp;                   IF(AND((V$33-Sheep!$R$353-Sheep!$N$250                                )&gt;(V$33-W$33),(V$33-Sheep!$R$353-Sheep!$N$250                                )&lt;=0),"WeanAlt2","")
&amp;IFERROR(IF(AND((V$33-V41                                                                                     )&gt;(V$33-W$33),(V$33-V41                                                                                     )&lt;=0),"Join-"    &amp;V40,""),"")
&amp;IFERROR(IF(AND((V$33-V41-INDEX(Sheep!$V$358:$V$365,V40,1))&gt;(V$33-W$33),(V$33-V41-INDEX(Sheep!$V$358:$V$365,V40,1))&lt;=0),"Scan-"  &amp;V40,""),"")
&amp;IFERROR(IF(AND((V$33-V41-150                                                                            )&gt;(V$33-W$33),(V$33-V41-150                                                                             )&lt;=0),"Birth-" &amp;V40,""),"")
&amp;IFERROR(IF(AND((V$33-V41-150-Sheep!$R$351                                           )&gt;(V$33-W$33),(V$33-V41-150-Sheep!$R$351                                            )&lt;=0),"Wean-"&amp;V40,""),"")
&amp;IFERROR(IF(AND((V$33-V41-150-Sheep!$R$352                                           )&gt;(V$33-W$33),(V$33-V41-150-Sheep!$R$352                                            )&lt;=0),"Alt1-"   &amp;V40,""),"")
&amp;IFERROR(IF(AND((V$33-V41-150-Sheep!$R$353                                           )&gt;(V$33-W$33),(V$33-V41-150-Sheep!$R$353                                            )&lt;=0),"Alt2-"   &amp;V40,""),"")</f>
        <v/>
      </c>
      <c r="W42" s="274" t="str">
        <f xml:space="preserve">                    IF(AND((W$33                                  -Sheep!$N$250                               )&gt;(W$33-X$33),(W$33                                  -Sheep!$N$250                                )&lt;=0),"Born","")
&amp;                   IF(AND((W$33-Sheep!$R$351-Sheep!$N$250                                )&gt;(W$33-X$33),(W$33-Sheep!$R$351-Sheep!$N$250                                )&lt;=0),"WeanStd","")
&amp;                   IF(AND((W$33-Sheep!$R$352-Sheep!$N$250                                )&gt;(W$33-X$33),(W$33-Sheep!$R$352-Sheep!$N$250                                )&lt;=0),"WeanAlt1","")
&amp;                   IF(AND((W$33-Sheep!$R$353-Sheep!$N$250                                )&gt;(W$33-X$33),(W$33-Sheep!$R$353-Sheep!$N$250                                )&lt;=0),"WeanAlt2","")
&amp;IFERROR(IF(AND((W$33-W41                                                                                     )&gt;(W$33-X$33),(W$33-W41                                                                                     )&lt;=0),"Join-"    &amp;W40,""),"")
&amp;IFERROR(IF(AND((W$33-W41-INDEX(Sheep!$V$358:$V$365,W40,1))&gt;(W$33-X$33),(W$33-W41-INDEX(Sheep!$V$358:$V$365,W40,1))&lt;=0),"Scan-"  &amp;W40,""),"")
&amp;IFERROR(IF(AND((W$33-W41-150                                                                            )&gt;(W$33-X$33),(W$33-W41-150                                                                             )&lt;=0),"Birth-" &amp;W40,""),"")
&amp;IFERROR(IF(AND((W$33-W41-150-Sheep!$R$351                                           )&gt;(W$33-X$33),(W$33-W41-150-Sheep!$R$351                                            )&lt;=0),"Wean-"&amp;W40,""),"")
&amp;IFERROR(IF(AND((W$33-W41-150-Sheep!$R$352                                           )&gt;(W$33-X$33),(W$33-W41-150-Sheep!$R$352                                            )&lt;=0),"Alt1-"   &amp;W40,""),"")
&amp;IFERROR(IF(AND((W$33-W41-150-Sheep!$R$353                                           )&gt;(W$33-X$33),(W$33-W41-150-Sheep!$R$353                                            )&lt;=0),"Alt2-"   &amp;W40,""),"")</f>
        <v/>
      </c>
      <c r="X42" s="274" t="str">
        <f xml:space="preserve">                    IF(AND((X$33                                  -Sheep!$N$250                               )&gt;(X$33-Y$33),(X$33                                  -Sheep!$N$250                                )&lt;=0),"Born","")
&amp;                   IF(AND((X$33-Sheep!$R$351-Sheep!$N$250                                )&gt;(X$33-Y$33),(X$33-Sheep!$R$351-Sheep!$N$250                                )&lt;=0),"WeanStd","")
&amp;                   IF(AND((X$33-Sheep!$R$352-Sheep!$N$250                                )&gt;(X$33-Y$33),(X$33-Sheep!$R$352-Sheep!$N$250                                )&lt;=0),"WeanAlt1","")
&amp;                   IF(AND((X$33-Sheep!$R$353-Sheep!$N$250                                )&gt;(X$33-Y$33),(X$33-Sheep!$R$353-Sheep!$N$250                                )&lt;=0),"WeanAlt2","")
&amp;IFERROR(IF(AND((X$33-X41                                                                                     )&gt;(X$33-Y$33),(X$33-X41                                                                                     )&lt;=0),"Join-"    &amp;X40,""),"")
&amp;IFERROR(IF(AND((X$33-X41-INDEX(Sheep!$V$358:$V$365,X40,1))&gt;(X$33-Y$33),(X$33-X41-INDEX(Sheep!$V$358:$V$365,X40,1))&lt;=0),"Scan-"  &amp;X40,""),"")
&amp;IFERROR(IF(AND((X$33-X41-150                                                                            )&gt;(X$33-Y$33),(X$33-X41-150                                                                             )&lt;=0),"Birth-" &amp;X40,""),"")
&amp;IFERROR(IF(AND((X$33-X41-150-Sheep!$R$351                                           )&gt;(X$33-Y$33),(X$33-X41-150-Sheep!$R$351                                            )&lt;=0),"Wean-"&amp;X40,""),"")
&amp;IFERROR(IF(AND((X$33-X41-150-Sheep!$R$352                                           )&gt;(X$33-Y$33),(X$33-X41-150-Sheep!$R$352                                            )&lt;=0),"Alt1-"   &amp;X40,""),"")
&amp;IFERROR(IF(AND((X$33-X41-150-Sheep!$R$353                                           )&gt;(X$33-Y$33),(X$33-X41-150-Sheep!$R$353                                            )&lt;=0),"Alt2-"   &amp;X40,""),"")</f>
        <v/>
      </c>
      <c r="Y42" s="274" t="str">
        <f xml:space="preserve">                    IF(AND((Y$33                                  -Sheep!$N$250                               )&gt;(Y$33-Z$33),(Y$33                                  -Sheep!$N$250                                )&lt;=0),"Born","")
&amp;                   IF(AND((Y$33-Sheep!$R$351-Sheep!$N$250                                )&gt;(Y$33-Z$33),(Y$33-Sheep!$R$351-Sheep!$N$250                                )&lt;=0),"WeanStd","")
&amp;                   IF(AND((Y$33-Sheep!$R$352-Sheep!$N$250                                )&gt;(Y$33-Z$33),(Y$33-Sheep!$R$352-Sheep!$N$250                                )&lt;=0),"WeanAlt1","")
&amp;                   IF(AND((Y$33-Sheep!$R$353-Sheep!$N$250                                )&gt;(Y$33-Z$33),(Y$33-Sheep!$R$353-Sheep!$N$250                                )&lt;=0),"WeanAlt2","")
&amp;IFERROR(IF(AND((Y$33-Y41                                                                                     )&gt;(Y$33-Z$33),(Y$33-Y41                                                                                     )&lt;=0),"Join-"    &amp;Y40,""),"")
&amp;IFERROR(IF(AND((Y$33-Y41-INDEX(Sheep!$V$358:$V$365,Y40,1))&gt;(Y$33-Z$33),(Y$33-Y41-INDEX(Sheep!$V$358:$V$365,Y40,1))&lt;=0),"Scan-"  &amp;Y40,""),"")
&amp;IFERROR(IF(AND((Y$33-Y41-150                                                                            )&gt;(Y$33-Z$33),(Y$33-Y41-150                                                                             )&lt;=0),"Birth-" &amp;Y40,""),"")
&amp;IFERROR(IF(AND((Y$33-Y41-150-Sheep!$R$351                                           )&gt;(Y$33-Z$33),(Y$33-Y41-150-Sheep!$R$351                                            )&lt;=0),"Wean-"&amp;Y40,""),"")
&amp;IFERROR(IF(AND((Y$33-Y41-150-Sheep!$R$352                                           )&gt;(Y$33-Z$33),(Y$33-Y41-150-Sheep!$R$352                                            )&lt;=0),"Alt1-"   &amp;Y40,""),"")
&amp;IFERROR(IF(AND((Y$33-Y41-150-Sheep!$R$353                                           )&gt;(Y$33-Z$33),(Y$33-Y41-150-Sheep!$R$353                                            )&lt;=0),"Alt2-"   &amp;Y40,""),"")</f>
        <v/>
      </c>
      <c r="Z42" s="274" t="str">
        <f xml:space="preserve">                    IF(AND((Z$33                                  -Sheep!$N$250                               )&gt;(Z$33-AA$33),(Z$33                                  -Sheep!$N$250                                )&lt;=0),"Born","")
&amp;                   IF(AND((Z$33-Sheep!$R$351-Sheep!$N$250                                )&gt;(Z$33-AA$33),(Z$33-Sheep!$R$351-Sheep!$N$250                                )&lt;=0),"WeanStd","")
&amp;                   IF(AND((Z$33-Sheep!$R$352-Sheep!$N$250                                )&gt;(Z$33-AA$33),(Z$33-Sheep!$R$352-Sheep!$N$250                                )&lt;=0),"WeanAlt1","")
&amp;                   IF(AND((Z$33-Sheep!$R$353-Sheep!$N$250                                )&gt;(Z$33-AA$33),(Z$33-Sheep!$R$353-Sheep!$N$250                                )&lt;=0),"WeanAlt2","")
&amp;IFERROR(IF(AND((Z$33-Z41                                                                                     )&gt;(Z$33-AA$33),(Z$33-Z41                                                                                     )&lt;=0),"Join-"    &amp;Z40,""),"")
&amp;IFERROR(IF(AND((Z$33-Z41-INDEX(Sheep!$V$358:$V$365,Z40,1))&gt;(Z$33-AA$33),(Z$33-Z41-INDEX(Sheep!$V$358:$V$365,Z40,1))&lt;=0),"Scan-"  &amp;Z40,""),"")
&amp;IFERROR(IF(AND((Z$33-Z41-150                                                                            )&gt;(Z$33-AA$33),(Z$33-Z41-150                                                                             )&lt;=0),"Birth-" &amp;Z40,""),"")
&amp;IFERROR(IF(AND((Z$33-Z41-150-Sheep!$R$351                                           )&gt;(Z$33-AA$33),(Z$33-Z41-150-Sheep!$R$351                                            )&lt;=0),"Wean-"&amp;Z40,""),"")
&amp;IFERROR(IF(AND((Z$33-Z41-150-Sheep!$R$352                                           )&gt;(Z$33-AA$33),(Z$33-Z41-150-Sheep!$R$352                                            )&lt;=0),"Alt1-"   &amp;Z40,""),"")
&amp;IFERROR(IF(AND((Z$33-Z41-150-Sheep!$R$353                                           )&gt;(Z$33-AA$33),(Z$33-Z41-150-Sheep!$R$353                                            )&lt;=0),"Alt2-"   &amp;Z40,""),"")</f>
        <v/>
      </c>
      <c r="AA42" s="274" t="str">
        <f xml:space="preserve">                    IF(AND((AA$33                                  -Sheep!$N$250                               )&gt;(AA$33-AB$33),(AA$33                                  -Sheep!$N$250                                )&lt;=0),"Born","")
&amp;                   IF(AND((AA$33-Sheep!$R$351-Sheep!$N$250                                )&gt;(AA$33-AB$33),(AA$33-Sheep!$R$351-Sheep!$N$250                                )&lt;=0),"WeanStd","")
&amp;                   IF(AND((AA$33-Sheep!$R$352-Sheep!$N$250                                )&gt;(AA$33-AB$33),(AA$33-Sheep!$R$352-Sheep!$N$250                                )&lt;=0),"WeanAlt1","")
&amp;                   IF(AND((AA$33-Sheep!$R$353-Sheep!$N$250                                )&gt;(AA$33-AB$33),(AA$33-Sheep!$R$353-Sheep!$N$250                                )&lt;=0),"WeanAlt2","")
&amp;IFERROR(IF(AND((AA$33-AA41                                                                                     )&gt;(AA$33-AB$33),(AA$33-AA41                                                                                     )&lt;=0),"Join-"    &amp;AA40,""),"")
&amp;IFERROR(IF(AND((AA$33-AA41-INDEX(Sheep!$V$358:$V$365,AA40,1))&gt;(AA$33-AB$33),(AA$33-AA41-INDEX(Sheep!$V$358:$V$365,AA40,1))&lt;=0),"Scan-"  &amp;AA40,""),"")
&amp;IFERROR(IF(AND((AA$33-AA41-150                                                                            )&gt;(AA$33-AB$33),(AA$33-AA41-150                                                                             )&lt;=0),"Birth-" &amp;AA40,""),"")
&amp;IFERROR(IF(AND((AA$33-AA41-150-Sheep!$R$351                                           )&gt;(AA$33-AB$33),(AA$33-AA41-150-Sheep!$R$351                                            )&lt;=0),"Wean-"&amp;AA40,""),"")
&amp;IFERROR(IF(AND((AA$33-AA41-150-Sheep!$R$352                                           )&gt;(AA$33-AB$33),(AA$33-AA41-150-Sheep!$R$352                                            )&lt;=0),"Alt1-"   &amp;AA40,""),"")
&amp;IFERROR(IF(AND((AA$33-AA41-150-Sheep!$R$353                                           )&gt;(AA$33-AB$33),(AA$33-AA41-150-Sheep!$R$353                                            )&lt;=0),"Alt2-"   &amp;AA40,""),"")</f>
        <v/>
      </c>
      <c r="AB42" s="274" t="str">
        <f xml:space="preserve">                    IF(AND((AB$33                                  -Sheep!$N$250                               )&gt;(AB$33-AC$33),(AB$33                                  -Sheep!$N$250                                )&lt;=0),"Born","")
&amp;                   IF(AND((AB$33-Sheep!$R$351-Sheep!$N$250                                )&gt;(AB$33-AC$33),(AB$33-Sheep!$R$351-Sheep!$N$250                                )&lt;=0),"WeanStd","")
&amp;                   IF(AND((AB$33-Sheep!$R$352-Sheep!$N$250                                )&gt;(AB$33-AC$33),(AB$33-Sheep!$R$352-Sheep!$N$250                                )&lt;=0),"WeanAlt1","")
&amp;                   IF(AND((AB$33-Sheep!$R$353-Sheep!$N$250                                )&gt;(AB$33-AC$33),(AB$33-Sheep!$R$353-Sheep!$N$250                                )&lt;=0),"WeanAlt2","")
&amp;IFERROR(IF(AND((AB$33-AB41                                                                                     )&gt;(AB$33-AC$33),(AB$33-AB41                                                                                     )&lt;=0),"Join-"    &amp;AB40,""),"")
&amp;IFERROR(IF(AND((AB$33-AB41-INDEX(Sheep!$V$358:$V$365,AB40,1))&gt;(AB$33-AC$33),(AB$33-AB41-INDEX(Sheep!$V$358:$V$365,AB40,1))&lt;=0),"Scan-"  &amp;AB40,""),"")
&amp;IFERROR(IF(AND((AB$33-AB41-150                                                                            )&gt;(AB$33-AC$33),(AB$33-AB41-150                                                                             )&lt;=0),"Birth-" &amp;AB40,""),"")
&amp;IFERROR(IF(AND((AB$33-AB41-150-Sheep!$R$351                                           )&gt;(AB$33-AC$33),(AB$33-AB41-150-Sheep!$R$351                                            )&lt;=0),"Wean-"&amp;AB40,""),"")
&amp;IFERROR(IF(AND((AB$33-AB41-150-Sheep!$R$352                                           )&gt;(AB$33-AC$33),(AB$33-AB41-150-Sheep!$R$352                                            )&lt;=0),"Alt1-"   &amp;AB40,""),"")
&amp;IFERROR(IF(AND((AB$33-AB41-150-Sheep!$R$353                                           )&gt;(AB$33-AC$33),(AB$33-AB41-150-Sheep!$R$353                                            )&lt;=0),"Alt2-"   &amp;AB40,""),"")</f>
        <v/>
      </c>
      <c r="AC42" s="274" t="str">
        <f xml:space="preserve">                    IF(AND((AC$33                                  -Sheep!$N$250                               )&gt;(AC$33-AD$33),(AC$33                                  -Sheep!$N$250                                )&lt;=0),"Born","")
&amp;                   IF(AND((AC$33-Sheep!$R$351-Sheep!$N$250                                )&gt;(AC$33-AD$33),(AC$33-Sheep!$R$351-Sheep!$N$250                                )&lt;=0),"WeanStd","")
&amp;                   IF(AND((AC$33-Sheep!$R$352-Sheep!$N$250                                )&gt;(AC$33-AD$33),(AC$33-Sheep!$R$352-Sheep!$N$250                                )&lt;=0),"WeanAlt1","")
&amp;                   IF(AND((AC$33-Sheep!$R$353-Sheep!$N$250                                )&gt;(AC$33-AD$33),(AC$33-Sheep!$R$353-Sheep!$N$250                                )&lt;=0),"WeanAlt2","")
&amp;IFERROR(IF(AND((AC$33-AC41                                                                                     )&gt;(AC$33-AD$33),(AC$33-AC41                                                                                     )&lt;=0),"Join-"    &amp;AC40,""),"")
&amp;IFERROR(IF(AND((AC$33-AC41-INDEX(Sheep!$V$358:$V$365,AC40,1))&gt;(AC$33-AD$33),(AC$33-AC41-INDEX(Sheep!$V$358:$V$365,AC40,1))&lt;=0),"Scan-"  &amp;AC40,""),"")
&amp;IFERROR(IF(AND((AC$33-AC41-150                                                                            )&gt;(AC$33-AD$33),(AC$33-AC41-150                                                                             )&lt;=0),"Birth-" &amp;AC40,""),"")
&amp;IFERROR(IF(AND((AC$33-AC41-150-Sheep!$R$351                                           )&gt;(AC$33-AD$33),(AC$33-AC41-150-Sheep!$R$351                                            )&lt;=0),"Wean-"&amp;AC40,""),"")
&amp;IFERROR(IF(AND((AC$33-AC41-150-Sheep!$R$352                                           )&gt;(AC$33-AD$33),(AC$33-AC41-150-Sheep!$R$352                                            )&lt;=0),"Alt1-"   &amp;AC40,""),"")
&amp;IFERROR(IF(AND((AC$33-AC41-150-Sheep!$R$353                                           )&gt;(AC$33-AD$33),(AC$33-AC41-150-Sheep!$R$353                                            )&lt;=0),"Alt2-"   &amp;AC40,""),"")</f>
        <v/>
      </c>
      <c r="AD42" s="274" t="str">
        <f xml:space="preserve">                    IF(AND((AD$33                                  -Sheep!$N$250                               )&gt;(AD$33-AE$33),(AD$33                                  -Sheep!$N$250                                )&lt;=0),"Born","")
&amp;                   IF(AND((AD$33-Sheep!$R$351-Sheep!$N$250                                )&gt;(AD$33-AE$33),(AD$33-Sheep!$R$351-Sheep!$N$250                                )&lt;=0),"WeanStd","")
&amp;                   IF(AND((AD$33-Sheep!$R$352-Sheep!$N$250                                )&gt;(AD$33-AE$33),(AD$33-Sheep!$R$352-Sheep!$N$250                                )&lt;=0),"WeanAlt1","")
&amp;                   IF(AND((AD$33-Sheep!$R$353-Sheep!$N$250                                )&gt;(AD$33-AE$33),(AD$33-Sheep!$R$353-Sheep!$N$250                                )&lt;=0),"WeanAlt2","")
&amp;IFERROR(IF(AND((AD$33-AD41                                                                                     )&gt;(AD$33-AE$33),(AD$33-AD41                                                                                     )&lt;=0),"Join-"    &amp;AD40,""),"")
&amp;IFERROR(IF(AND((AD$33-AD41-INDEX(Sheep!$V$358:$V$365,AD40,1))&gt;(AD$33-AE$33),(AD$33-AD41-INDEX(Sheep!$V$358:$V$365,AD40,1))&lt;=0),"Scan-"  &amp;AD40,""),"")
&amp;IFERROR(IF(AND((AD$33-AD41-150                                                                            )&gt;(AD$33-AE$33),(AD$33-AD41-150                                                                             )&lt;=0),"Birth-" &amp;AD40,""),"")
&amp;IFERROR(IF(AND((AD$33-AD41-150-Sheep!$R$351                                           )&gt;(AD$33-AE$33),(AD$33-AD41-150-Sheep!$R$351                                            )&lt;=0),"Wean-"&amp;AD40,""),"")
&amp;IFERROR(IF(AND((AD$33-AD41-150-Sheep!$R$352                                           )&gt;(AD$33-AE$33),(AD$33-AD41-150-Sheep!$R$352                                            )&lt;=0),"Alt1-"   &amp;AD40,""),"")
&amp;IFERROR(IF(AND((AD$33-AD41-150-Sheep!$R$353                                           )&gt;(AD$33-AE$33),(AD$33-AD41-150-Sheep!$R$353                                            )&lt;=0),"Alt2-"   &amp;AD40,""),"")</f>
        <v/>
      </c>
      <c r="AE42" s="274" t="str">
        <f xml:space="preserve">                    IF(AND((AE$33                                  -Sheep!$N$250                               )&gt;(AE$33-AF$33),(AE$33                                  -Sheep!$N$250                                )&lt;=0),"Born","")
&amp;                   IF(AND((AE$33-Sheep!$R$351-Sheep!$N$250                                )&gt;(AE$33-AF$33),(AE$33-Sheep!$R$351-Sheep!$N$250                                )&lt;=0),"WeanStd","")
&amp;                   IF(AND((AE$33-Sheep!$R$352-Sheep!$N$250                                )&gt;(AE$33-AF$33),(AE$33-Sheep!$R$352-Sheep!$N$250                                )&lt;=0),"WeanAlt1","")
&amp;                   IF(AND((AE$33-Sheep!$R$353-Sheep!$N$250                                )&gt;(AE$33-AF$33),(AE$33-Sheep!$R$353-Sheep!$N$250                                )&lt;=0),"WeanAlt2","")
&amp;IFERROR(IF(AND((AE$33-AE41                                                                                     )&gt;(AE$33-AF$33),(AE$33-AE41                                                                                     )&lt;=0),"Join-"    &amp;AE40,""),"")
&amp;IFERROR(IF(AND((AE$33-AE41-INDEX(Sheep!$V$358:$V$365,AE40,1))&gt;(AE$33-AF$33),(AE$33-AE41-INDEX(Sheep!$V$358:$V$365,AE40,1))&lt;=0),"Scan-"  &amp;AE40,""),"")
&amp;IFERROR(IF(AND((AE$33-AE41-150                                                                            )&gt;(AE$33-AF$33),(AE$33-AE41-150                                                                             )&lt;=0),"Birth-" &amp;AE40,""),"")
&amp;IFERROR(IF(AND((AE$33-AE41-150-Sheep!$R$351                                           )&gt;(AE$33-AF$33),(AE$33-AE41-150-Sheep!$R$351                                            )&lt;=0),"Wean-"&amp;AE40,""),"")
&amp;IFERROR(IF(AND((AE$33-AE41-150-Sheep!$R$352                                           )&gt;(AE$33-AF$33),(AE$33-AE41-150-Sheep!$R$352                                            )&lt;=0),"Alt1-"   &amp;AE40,""),"")
&amp;IFERROR(IF(AND((AE$33-AE41-150-Sheep!$R$353                                           )&gt;(AE$33-AF$33),(AE$33-AE41-150-Sheep!$R$353                                            )&lt;=0),"Alt2-"   &amp;AE40,""),"")</f>
        <v/>
      </c>
      <c r="AF42" s="274" t="str">
        <f xml:space="preserve">                    IF(AND((AF$33                                  -Sheep!$N$250                               )&gt;(AF$33-AG$33),(AF$33                                  -Sheep!$N$250                                )&lt;=0),"Born","")
&amp;                   IF(AND((AF$33-Sheep!$R$351-Sheep!$N$250                                )&gt;(AF$33-AG$33),(AF$33-Sheep!$R$351-Sheep!$N$250                                )&lt;=0),"WeanStd","")
&amp;                   IF(AND((AF$33-Sheep!$R$352-Sheep!$N$250                                )&gt;(AF$33-AG$33),(AF$33-Sheep!$R$352-Sheep!$N$250                                )&lt;=0),"WeanAlt1","")
&amp;                   IF(AND((AF$33-Sheep!$R$353-Sheep!$N$250                                )&gt;(AF$33-AG$33),(AF$33-Sheep!$R$353-Sheep!$N$250                                )&lt;=0),"WeanAlt2","")
&amp;IFERROR(IF(AND((AF$33-AF41                                                                                     )&gt;(AF$33-AG$33),(AF$33-AF41                                                                                     )&lt;=0),"Join-"    &amp;AF40,""),"")
&amp;IFERROR(IF(AND((AF$33-AF41-INDEX(Sheep!$V$358:$V$365,AF40,1))&gt;(AF$33-AG$33),(AF$33-AF41-INDEX(Sheep!$V$358:$V$365,AF40,1))&lt;=0),"Scan-"  &amp;AF40,""),"")
&amp;IFERROR(IF(AND((AF$33-AF41-150                                                                            )&gt;(AF$33-AG$33),(AF$33-AF41-150                                                                             )&lt;=0),"Birth-" &amp;AF40,""),"")
&amp;IFERROR(IF(AND((AF$33-AF41-150-Sheep!$R$351                                           )&gt;(AF$33-AG$33),(AF$33-AF41-150-Sheep!$R$351                                            )&lt;=0),"Wean-"&amp;AF40,""),"")
&amp;IFERROR(IF(AND((AF$33-AF41-150-Sheep!$R$352                                           )&gt;(AF$33-AG$33),(AF$33-AF41-150-Sheep!$R$352                                            )&lt;=0),"Alt1-"   &amp;AF40,""),"")
&amp;IFERROR(IF(AND((AF$33-AF41-150-Sheep!$R$353                                           )&gt;(AF$33-AG$33),(AF$33-AF41-150-Sheep!$R$353                                            )&lt;=0),"Alt2-"   &amp;AF40,""),"")</f>
        <v/>
      </c>
      <c r="AG42" s="274" t="str">
        <f xml:space="preserve">                    IF(AND((AG$33                                  -Sheep!$N$250                               )&gt;(AG$33-AH$33),(AG$33                                  -Sheep!$N$250                                )&lt;=0),"Born","")
&amp;                   IF(AND((AG$33-Sheep!$R$351-Sheep!$N$250                                )&gt;(AG$33-AH$33),(AG$33-Sheep!$R$351-Sheep!$N$250                                )&lt;=0),"WeanStd","")
&amp;                   IF(AND((AG$33-Sheep!$R$352-Sheep!$N$250                                )&gt;(AG$33-AH$33),(AG$33-Sheep!$R$352-Sheep!$N$250                                )&lt;=0),"WeanAlt1","")
&amp;                   IF(AND((AG$33-Sheep!$R$353-Sheep!$N$250                                )&gt;(AG$33-AH$33),(AG$33-Sheep!$R$353-Sheep!$N$250                                )&lt;=0),"WeanAlt2","")
&amp;IFERROR(IF(AND((AG$33-AG41                                                                                     )&gt;(AG$33-AH$33),(AG$33-AG41                                                                                     )&lt;=0),"Join-"    &amp;AG40,""),"")
&amp;IFERROR(IF(AND((AG$33-AG41-INDEX(Sheep!$V$358:$V$365,AG40,1))&gt;(AG$33-AH$33),(AG$33-AG41-INDEX(Sheep!$V$358:$V$365,AG40,1))&lt;=0),"Scan-"  &amp;AG40,""),"")
&amp;IFERROR(IF(AND((AG$33-AG41-150                                                                            )&gt;(AG$33-AH$33),(AG$33-AG41-150                                                                             )&lt;=0),"Birth-" &amp;AG40,""),"")
&amp;IFERROR(IF(AND((AG$33-AG41-150-Sheep!$R$351                                           )&gt;(AG$33-AH$33),(AG$33-AG41-150-Sheep!$R$351                                            )&lt;=0),"Wean-"&amp;AG40,""),"")
&amp;IFERROR(IF(AND((AG$33-AG41-150-Sheep!$R$352                                           )&gt;(AG$33-AH$33),(AG$33-AG41-150-Sheep!$R$352                                            )&lt;=0),"Alt1-"   &amp;AG40,""),"")
&amp;IFERROR(IF(AND((AG$33-AG41-150-Sheep!$R$353                                           )&gt;(AG$33-AH$33),(AG$33-AG41-150-Sheep!$R$353                                            )&lt;=0),"Alt2-"   &amp;AG40,""),"")</f>
        <v/>
      </c>
      <c r="AH42" s="274" t="str">
        <f xml:space="preserve">                    IF(AND((AH$33                                  -Sheep!$N$250                               )&gt;(AH$33-AI$33),(AH$33                                  -Sheep!$N$250                                )&lt;=0),"Born","")
&amp;                   IF(AND((AH$33-Sheep!$R$351-Sheep!$N$250                                )&gt;(AH$33-AI$33),(AH$33-Sheep!$R$351-Sheep!$N$250                                )&lt;=0),"WeanStd","")
&amp;                   IF(AND((AH$33-Sheep!$R$352-Sheep!$N$250                                )&gt;(AH$33-AI$33),(AH$33-Sheep!$R$352-Sheep!$N$250                                )&lt;=0),"WeanAlt1","")
&amp;                   IF(AND((AH$33-Sheep!$R$353-Sheep!$N$250                                )&gt;(AH$33-AI$33),(AH$33-Sheep!$R$353-Sheep!$N$250                                )&lt;=0),"WeanAlt2","")
&amp;IFERROR(IF(AND((AH$33-AH41                                                                                     )&gt;(AH$33-AI$33),(AH$33-AH41                                                                                     )&lt;=0),"Join-"    &amp;AH40,""),"")
&amp;IFERROR(IF(AND((AH$33-AH41-INDEX(Sheep!$V$358:$V$365,AH40,1))&gt;(AH$33-AI$33),(AH$33-AH41-INDEX(Sheep!$V$358:$V$365,AH40,1))&lt;=0),"Scan-"  &amp;AH40,""),"")
&amp;IFERROR(IF(AND((AH$33-AH41-150                                                                            )&gt;(AH$33-AI$33),(AH$33-AH41-150                                                                             )&lt;=0),"Birth-" &amp;AH40,""),"")
&amp;IFERROR(IF(AND((AH$33-AH41-150-Sheep!$R$351                                           )&gt;(AH$33-AI$33),(AH$33-AH41-150-Sheep!$R$351                                            )&lt;=0),"Wean-"&amp;AH40,""),"")
&amp;IFERROR(IF(AND((AH$33-AH41-150-Sheep!$R$352                                           )&gt;(AH$33-AI$33),(AH$33-AH41-150-Sheep!$R$352                                            )&lt;=0),"Alt1-"   &amp;AH40,""),"")
&amp;IFERROR(IF(AND((AH$33-AH41-150-Sheep!$R$353                                           )&gt;(AH$33-AI$33),(AH$33-AH41-150-Sheep!$R$353                                            )&lt;=0),"Alt2-"   &amp;AH40,""),"")</f>
        <v/>
      </c>
      <c r="AI42" s="274" t="str">
        <f xml:space="preserve">                    IF(AND((AI$33                                  -Sheep!$N$250                               )&gt;(AI$33-AJ$33),(AI$33                                  -Sheep!$N$250                                )&lt;=0),"Born","")
&amp;                   IF(AND((AI$33-Sheep!$R$351-Sheep!$N$250                                )&gt;(AI$33-AJ$33),(AI$33-Sheep!$R$351-Sheep!$N$250                                )&lt;=0),"WeanStd","")
&amp;                   IF(AND((AI$33-Sheep!$R$352-Sheep!$N$250                                )&gt;(AI$33-AJ$33),(AI$33-Sheep!$R$352-Sheep!$N$250                                )&lt;=0),"WeanAlt1","")
&amp;                   IF(AND((AI$33-Sheep!$R$353-Sheep!$N$250                                )&gt;(AI$33-AJ$33),(AI$33-Sheep!$R$353-Sheep!$N$250                                )&lt;=0),"WeanAlt2","")
&amp;IFERROR(IF(AND((AI$33-AI41                                                                                     )&gt;(AI$33-AJ$33),(AI$33-AI41                                                                                     )&lt;=0),"Join-"    &amp;AI40,""),"")
&amp;IFERROR(IF(AND((AI$33-AI41-INDEX(Sheep!$V$358:$V$365,AI40,1))&gt;(AI$33-AJ$33),(AI$33-AI41-INDEX(Sheep!$V$358:$V$365,AI40,1))&lt;=0),"Scan-"  &amp;AI40,""),"")
&amp;IFERROR(IF(AND((AI$33-AI41-150                                                                            )&gt;(AI$33-AJ$33),(AI$33-AI41-150                                                                             )&lt;=0),"Birth-" &amp;AI40,""),"")
&amp;IFERROR(IF(AND((AI$33-AI41-150-Sheep!$R$351                                           )&gt;(AI$33-AJ$33),(AI$33-AI41-150-Sheep!$R$351                                            )&lt;=0),"Wean-"&amp;AI40,""),"")
&amp;IFERROR(IF(AND((AI$33-AI41-150-Sheep!$R$352                                           )&gt;(AI$33-AJ$33),(AI$33-AI41-150-Sheep!$R$352                                            )&lt;=0),"Alt1-"   &amp;AI40,""),"")
&amp;IFERROR(IF(AND((AI$33-AI41-150-Sheep!$R$353                                           )&gt;(AI$33-AJ$33),(AI$33-AI41-150-Sheep!$R$353                                            )&lt;=0),"Alt2-"   &amp;AI40,""),"")</f>
        <v/>
      </c>
      <c r="AJ42" s="274" t="str">
        <f xml:space="preserve">                    IF(AND((AJ$33                                  -Sheep!$N$250                               )&gt;(AJ$33-AK$33),(AJ$33                                  -Sheep!$N$250                                )&lt;=0),"Born","")
&amp;                   IF(AND((AJ$33-Sheep!$R$351-Sheep!$N$250                                )&gt;(AJ$33-AK$33),(AJ$33-Sheep!$R$351-Sheep!$N$250                                )&lt;=0),"WeanStd","")
&amp;                   IF(AND((AJ$33-Sheep!$R$352-Sheep!$N$250                                )&gt;(AJ$33-AK$33),(AJ$33-Sheep!$R$352-Sheep!$N$250                                )&lt;=0),"WeanAlt1","")
&amp;                   IF(AND((AJ$33-Sheep!$R$353-Sheep!$N$250                                )&gt;(AJ$33-AK$33),(AJ$33-Sheep!$R$353-Sheep!$N$250                                )&lt;=0),"WeanAlt2","")
&amp;IFERROR(IF(AND((AJ$33-AJ41                                                                                     )&gt;(AJ$33-AK$33),(AJ$33-AJ41                                                                                     )&lt;=0),"Join-"    &amp;AJ40,""),"")
&amp;IFERROR(IF(AND((AJ$33-AJ41-INDEX(Sheep!$V$358:$V$365,AJ40,1))&gt;(AJ$33-AK$33),(AJ$33-AJ41-INDEX(Sheep!$V$358:$V$365,AJ40,1))&lt;=0),"Scan-"  &amp;AJ40,""),"")
&amp;IFERROR(IF(AND((AJ$33-AJ41-150                                                                            )&gt;(AJ$33-AK$33),(AJ$33-AJ41-150                                                                             )&lt;=0),"Birth-" &amp;AJ40,""),"")
&amp;IFERROR(IF(AND((AJ$33-AJ41-150-Sheep!$R$351                                           )&gt;(AJ$33-AK$33),(AJ$33-AJ41-150-Sheep!$R$351                                            )&lt;=0),"Wean-"&amp;AJ40,""),"")
&amp;IFERROR(IF(AND((AJ$33-AJ41-150-Sheep!$R$352                                           )&gt;(AJ$33-AK$33),(AJ$33-AJ41-150-Sheep!$R$352                                            )&lt;=0),"Alt1-"   &amp;AJ40,""),"")
&amp;IFERROR(IF(AND((AJ$33-AJ41-150-Sheep!$R$353                                           )&gt;(AJ$33-AK$33),(AJ$33-AJ41-150-Sheep!$R$353                                            )&lt;=0),"Alt2-"   &amp;AJ40,""),"")</f>
        <v/>
      </c>
      <c r="AK42" s="274" t="str">
        <f xml:space="preserve">                    IF(AND((AK$33                                  -Sheep!$N$250                               )&gt;(AK$33-AL$33),(AK$33                                  -Sheep!$N$250                                )&lt;=0),"Born","")
&amp;                   IF(AND((AK$33-Sheep!$R$351-Sheep!$N$250                                )&gt;(AK$33-AL$33),(AK$33-Sheep!$R$351-Sheep!$N$250                                )&lt;=0),"WeanStd","")
&amp;                   IF(AND((AK$33-Sheep!$R$352-Sheep!$N$250                                )&gt;(AK$33-AL$33),(AK$33-Sheep!$R$352-Sheep!$N$250                                )&lt;=0),"WeanAlt1","")
&amp;                   IF(AND((AK$33-Sheep!$R$353-Sheep!$N$250                                )&gt;(AK$33-AL$33),(AK$33-Sheep!$R$353-Sheep!$N$250                                )&lt;=0),"WeanAlt2","")
&amp;IFERROR(IF(AND((AK$33-AK41                                                                                     )&gt;(AK$33-AL$33),(AK$33-AK41                                                                                     )&lt;=0),"Join-"    &amp;AK40,""),"")
&amp;IFERROR(IF(AND((AK$33-AK41-INDEX(Sheep!$V$358:$V$365,AK40,1))&gt;(AK$33-AL$33),(AK$33-AK41-INDEX(Sheep!$V$358:$V$365,AK40,1))&lt;=0),"Scan-"  &amp;AK40,""),"")
&amp;IFERROR(IF(AND((AK$33-AK41-150                                                                            )&gt;(AK$33-AL$33),(AK$33-AK41-150                                                                             )&lt;=0),"Birth-" &amp;AK40,""),"")
&amp;IFERROR(IF(AND((AK$33-AK41-150-Sheep!$R$351                                           )&gt;(AK$33-AL$33),(AK$33-AK41-150-Sheep!$R$351                                            )&lt;=0),"Wean-"&amp;AK40,""),"")
&amp;IFERROR(IF(AND((AK$33-AK41-150-Sheep!$R$352                                           )&gt;(AK$33-AL$33),(AK$33-AK41-150-Sheep!$R$352                                            )&lt;=0),"Alt1-"   &amp;AK40,""),"")
&amp;IFERROR(IF(AND((AK$33-AK41-150-Sheep!$R$353                                           )&gt;(AK$33-AL$33),(AK$33-AK41-150-Sheep!$R$353                                            )&lt;=0),"Alt2-"   &amp;AK40,""),"")</f>
        <v/>
      </c>
      <c r="AL42" s="274" t="str">
        <f xml:space="preserve">                    IF(AND((AL$33                                  -Sheep!$N$250                               )&gt;(AL$33-AM$33),(AL$33                                  -Sheep!$N$250                                )&lt;=0),"Born","")
&amp;                   IF(AND((AL$33-Sheep!$R$351-Sheep!$N$250                                )&gt;(AL$33-AM$33),(AL$33-Sheep!$R$351-Sheep!$N$250                                )&lt;=0),"WeanStd","")
&amp;                   IF(AND((AL$33-Sheep!$R$352-Sheep!$N$250                                )&gt;(AL$33-AM$33),(AL$33-Sheep!$R$352-Sheep!$N$250                                )&lt;=0),"WeanAlt1","")
&amp;                   IF(AND((AL$33-Sheep!$R$353-Sheep!$N$250                                )&gt;(AL$33-AM$33),(AL$33-Sheep!$R$353-Sheep!$N$250                                )&lt;=0),"WeanAlt2","")
&amp;IFERROR(IF(AND((AL$33-AL41                                                                                     )&gt;(AL$33-AM$33),(AL$33-AL41                                                                                     )&lt;=0),"Join-"    &amp;AL40,""),"")
&amp;IFERROR(IF(AND((AL$33-AL41-INDEX(Sheep!$V$358:$V$365,AL40,1))&gt;(AL$33-AM$33),(AL$33-AL41-INDEX(Sheep!$V$358:$V$365,AL40,1))&lt;=0),"Scan-"  &amp;AL40,""),"")
&amp;IFERROR(IF(AND((AL$33-AL41-150                                                                            )&gt;(AL$33-AM$33),(AL$33-AL41-150                                                                             )&lt;=0),"Birth-" &amp;AL40,""),"")
&amp;IFERROR(IF(AND((AL$33-AL41-150-Sheep!$R$351                                           )&gt;(AL$33-AM$33),(AL$33-AL41-150-Sheep!$R$351                                            )&lt;=0),"Wean-"&amp;AL40,""),"")
&amp;IFERROR(IF(AND((AL$33-AL41-150-Sheep!$R$352                                           )&gt;(AL$33-AM$33),(AL$33-AL41-150-Sheep!$R$352                                            )&lt;=0),"Alt1-"   &amp;AL40,""),"")
&amp;IFERROR(IF(AND((AL$33-AL41-150-Sheep!$R$353                                           )&gt;(AL$33-AM$33),(AL$33-AL41-150-Sheep!$R$353                                            )&lt;=0),"Alt2-"   &amp;AL40,""),"")</f>
        <v/>
      </c>
      <c r="AM42" s="274" t="str">
        <f xml:space="preserve">                    IF(AND((AM$33                                  -Sheep!$N$250                               )&gt;(AM$33-AN$33),(AM$33                                  -Sheep!$N$250                                )&lt;=0),"Born","")
&amp;                   IF(AND((AM$33-Sheep!$R$351-Sheep!$N$250                                )&gt;(AM$33-AN$33),(AM$33-Sheep!$R$351-Sheep!$N$250                                )&lt;=0),"WeanStd","")
&amp;                   IF(AND((AM$33-Sheep!$R$352-Sheep!$N$250                                )&gt;(AM$33-AN$33),(AM$33-Sheep!$R$352-Sheep!$N$250                                )&lt;=0),"WeanAlt1","")
&amp;                   IF(AND((AM$33-Sheep!$R$353-Sheep!$N$250                                )&gt;(AM$33-AN$33),(AM$33-Sheep!$R$353-Sheep!$N$250                                )&lt;=0),"WeanAlt2","")
&amp;IFERROR(IF(AND((AM$33-AM41                                                                                     )&gt;(AM$33-AN$33),(AM$33-AM41                                                                                     )&lt;=0),"Join-"    &amp;AM40,""),"")
&amp;IFERROR(IF(AND((AM$33-AM41-INDEX(Sheep!$V$358:$V$365,AM40,1))&gt;(AM$33-AN$33),(AM$33-AM41-INDEX(Sheep!$V$358:$V$365,AM40,1))&lt;=0),"Scan-"  &amp;AM40,""),"")
&amp;IFERROR(IF(AND((AM$33-AM41-150                                                                            )&gt;(AM$33-AN$33),(AM$33-AM41-150                                                                             )&lt;=0),"Birth-" &amp;AM40,""),"")
&amp;IFERROR(IF(AND((AM$33-AM41-150-Sheep!$R$351                                           )&gt;(AM$33-AN$33),(AM$33-AM41-150-Sheep!$R$351                                            )&lt;=0),"Wean-"&amp;AM40,""),"")
&amp;IFERROR(IF(AND((AM$33-AM41-150-Sheep!$R$352                                           )&gt;(AM$33-AN$33),(AM$33-AM41-150-Sheep!$R$352                                            )&lt;=0),"Alt1-"   &amp;AM40,""),"")
&amp;IFERROR(IF(AND((AM$33-AM41-150-Sheep!$R$353                                           )&gt;(AM$33-AN$33),(AM$33-AM41-150-Sheep!$R$353                                            )&lt;=0),"Alt2-"   &amp;AM40,""),"")</f>
        <v/>
      </c>
      <c r="AN42" s="274" t="str">
        <f xml:space="preserve">                    IF(AND((AN$33                                  -Sheep!$N$250                               )&gt;(AN$33-AO$33),(AN$33                                  -Sheep!$N$250                                )&lt;=0),"Born","")
&amp;                   IF(AND((AN$33-Sheep!$R$351-Sheep!$N$250                                )&gt;(AN$33-AO$33),(AN$33-Sheep!$R$351-Sheep!$N$250                                )&lt;=0),"WeanStd","")
&amp;                   IF(AND((AN$33-Sheep!$R$352-Sheep!$N$250                                )&gt;(AN$33-AO$33),(AN$33-Sheep!$R$352-Sheep!$N$250                                )&lt;=0),"WeanAlt1","")
&amp;                   IF(AND((AN$33-Sheep!$R$353-Sheep!$N$250                                )&gt;(AN$33-AO$33),(AN$33-Sheep!$R$353-Sheep!$N$250                                )&lt;=0),"WeanAlt2","")
&amp;IFERROR(IF(AND((AN$33-AN41                                                                                     )&gt;(AN$33-AO$33),(AN$33-AN41                                                                                     )&lt;=0),"Join-"    &amp;AN40,""),"")
&amp;IFERROR(IF(AND((AN$33-AN41-INDEX(Sheep!$V$358:$V$365,AN40,1))&gt;(AN$33-AO$33),(AN$33-AN41-INDEX(Sheep!$V$358:$V$365,AN40,1))&lt;=0),"Scan-"  &amp;AN40,""),"")
&amp;IFERROR(IF(AND((AN$33-AN41-150                                                                            )&gt;(AN$33-AO$33),(AN$33-AN41-150                                                                             )&lt;=0),"Birth-" &amp;AN40,""),"")
&amp;IFERROR(IF(AND((AN$33-AN41-150-Sheep!$R$351                                           )&gt;(AN$33-AO$33),(AN$33-AN41-150-Sheep!$R$351                                            )&lt;=0),"Wean-"&amp;AN40,""),"")
&amp;IFERROR(IF(AND((AN$33-AN41-150-Sheep!$R$352                                           )&gt;(AN$33-AO$33),(AN$33-AN41-150-Sheep!$R$352                                            )&lt;=0),"Alt1-"   &amp;AN40,""),"")
&amp;IFERROR(IF(AND((AN$33-AN41-150-Sheep!$R$353                                           )&gt;(AN$33-AO$33),(AN$33-AN41-150-Sheep!$R$353                                            )&lt;=0),"Alt2-"   &amp;AN40,""),"")</f>
        <v>Born</v>
      </c>
      <c r="AO42" s="274" t="str">
        <f xml:space="preserve">                    IF(AND((AO$33                                  -Sheep!$N$250                               )&gt;(AO$33-AP$33),(AO$33                                  -Sheep!$N$250                                )&lt;=0),"Born","")
&amp;                   IF(AND((AO$33-Sheep!$R$351-Sheep!$N$250                                )&gt;(AO$33-AP$33),(AO$33-Sheep!$R$351-Sheep!$N$250                                )&lt;=0),"WeanStd","")
&amp;                   IF(AND((AO$33-Sheep!$R$352-Sheep!$N$250                                )&gt;(AO$33-AP$33),(AO$33-Sheep!$R$352-Sheep!$N$250                                )&lt;=0),"WeanAlt1","")
&amp;                   IF(AND((AO$33-Sheep!$R$353-Sheep!$N$250                                )&gt;(AO$33-AP$33),(AO$33-Sheep!$R$353-Sheep!$N$250                                )&lt;=0),"WeanAlt2","")
&amp;IFERROR(IF(AND((AO$33-AO41                                                                                     )&gt;(AO$33-AP$33),(AO$33-AO41                                                                                     )&lt;=0),"Join-"    &amp;AO40,""),"")
&amp;IFERROR(IF(AND((AO$33-AO41-INDEX(Sheep!$V$358:$V$365,AO40,1))&gt;(AO$33-AP$33),(AO$33-AO41-INDEX(Sheep!$V$358:$V$365,AO40,1))&lt;=0),"Scan-"  &amp;AO40,""),"")
&amp;IFERROR(IF(AND((AO$33-AO41-150                                                                            )&gt;(AO$33-AP$33),(AO$33-AO41-150                                                                             )&lt;=0),"Birth-" &amp;AO40,""),"")
&amp;IFERROR(IF(AND((AO$33-AO41-150-Sheep!$R$351                                           )&gt;(AO$33-AP$33),(AO$33-AO41-150-Sheep!$R$351                                            )&lt;=0),"Wean-"&amp;AO40,""),"")
&amp;IFERROR(IF(AND((AO$33-AO41-150-Sheep!$R$352                                           )&gt;(AO$33-AP$33),(AO$33-AO41-150-Sheep!$R$352                                            )&lt;=0),"Alt1-"   &amp;AO40,""),"")
&amp;IFERROR(IF(AND((AO$33-AO41-150-Sheep!$R$353                                           )&gt;(AO$33-AP$33),(AO$33-AO41-150-Sheep!$R$353                                            )&lt;=0),"Alt2-"   &amp;AO40,""),"")</f>
        <v/>
      </c>
      <c r="AP42" s="274" t="str">
        <f xml:space="preserve">                    IF(AND((AP$33                                  -Sheep!$N$250                               )&gt;(AP$33-AQ$33),(AP$33                                  -Sheep!$N$250                                )&lt;=0),"Born","")
&amp;                   IF(AND((AP$33-Sheep!$R$351-Sheep!$N$250                                )&gt;(AP$33-AQ$33),(AP$33-Sheep!$R$351-Sheep!$N$250                                )&lt;=0),"WeanStd","")
&amp;                   IF(AND((AP$33-Sheep!$R$352-Sheep!$N$250                                )&gt;(AP$33-AQ$33),(AP$33-Sheep!$R$352-Sheep!$N$250                                )&lt;=0),"WeanAlt1","")
&amp;                   IF(AND((AP$33-Sheep!$R$353-Sheep!$N$250                                )&gt;(AP$33-AQ$33),(AP$33-Sheep!$R$353-Sheep!$N$250                                )&lt;=0),"WeanAlt2","")
&amp;IFERROR(IF(AND((AP$33-AP41                                                                                     )&gt;(AP$33-AQ$33),(AP$33-AP41                                                                                     )&lt;=0),"Join-"    &amp;AP40,""),"")
&amp;IFERROR(IF(AND((AP$33-AP41-INDEX(Sheep!$V$358:$V$365,AP40,1))&gt;(AP$33-AQ$33),(AP$33-AP41-INDEX(Sheep!$V$358:$V$365,AP40,1))&lt;=0),"Scan-"  &amp;AP40,""),"")
&amp;IFERROR(IF(AND((AP$33-AP41-150                                                                            )&gt;(AP$33-AQ$33),(AP$33-AP41-150                                                                             )&lt;=0),"Birth-" &amp;AP40,""),"")
&amp;IFERROR(IF(AND((AP$33-AP41-150-Sheep!$R$351                                           )&gt;(AP$33-AQ$33),(AP$33-AP41-150-Sheep!$R$351                                            )&lt;=0),"Wean-"&amp;AP40,""),"")
&amp;IFERROR(IF(AND((AP$33-AP41-150-Sheep!$R$352                                           )&gt;(AP$33-AQ$33),(AP$33-AP41-150-Sheep!$R$352                                            )&lt;=0),"Alt1-"   &amp;AP40,""),"")
&amp;IFERROR(IF(AND((AP$33-AP41-150-Sheep!$R$353                                           )&gt;(AP$33-AQ$33),(AP$33-AP41-150-Sheep!$R$353                                            )&lt;=0),"Alt2-"   &amp;AP40,""),"")</f>
        <v/>
      </c>
      <c r="AQ42" s="274" t="str">
        <f xml:space="preserve">                    IF(AND((AQ$33                                  -Sheep!$N$250                               )&gt;(AQ$33-AR$33),(AQ$33                                  -Sheep!$N$250                                )&lt;=0),"Born","")
&amp;                   IF(AND((AQ$33-Sheep!$R$351-Sheep!$N$250                                )&gt;(AQ$33-AR$33),(AQ$33-Sheep!$R$351-Sheep!$N$250                                )&lt;=0),"WeanStd","")
&amp;                   IF(AND((AQ$33-Sheep!$R$352-Sheep!$N$250                                )&gt;(AQ$33-AR$33),(AQ$33-Sheep!$R$352-Sheep!$N$250                                )&lt;=0),"WeanAlt1","")
&amp;                   IF(AND((AQ$33-Sheep!$R$353-Sheep!$N$250                                )&gt;(AQ$33-AR$33),(AQ$33-Sheep!$R$353-Sheep!$N$250                                )&lt;=0),"WeanAlt2","")
&amp;IFERROR(IF(AND((AQ$33-AQ41                                                                                     )&gt;(AQ$33-AR$33),(AQ$33-AQ41                                                                                     )&lt;=0),"Join-"    &amp;AQ40,""),"")
&amp;IFERROR(IF(AND((AQ$33-AQ41-INDEX(Sheep!$V$358:$V$365,AQ40,1))&gt;(AQ$33-AR$33),(AQ$33-AQ41-INDEX(Sheep!$V$358:$V$365,AQ40,1))&lt;=0),"Scan-"  &amp;AQ40,""),"")
&amp;IFERROR(IF(AND((AQ$33-AQ41-150                                                                            )&gt;(AQ$33-AR$33),(AQ$33-AQ41-150                                                                             )&lt;=0),"Birth-" &amp;AQ40,""),"")
&amp;IFERROR(IF(AND((AQ$33-AQ41-150-Sheep!$R$351                                           )&gt;(AQ$33-AR$33),(AQ$33-AQ41-150-Sheep!$R$351                                            )&lt;=0),"Wean-"&amp;AQ40,""),"")
&amp;IFERROR(IF(AND((AQ$33-AQ41-150-Sheep!$R$352                                           )&gt;(AQ$33-AR$33),(AQ$33-AQ41-150-Sheep!$R$352                                            )&lt;=0),"Alt1-"   &amp;AQ40,""),"")
&amp;IFERROR(IF(AND((AQ$33-AQ41-150-Sheep!$R$353                                           )&gt;(AQ$33-AR$33),(AQ$33-AQ41-150-Sheep!$R$353                                            )&lt;=0),"Alt2-"   &amp;AQ40,""),"")</f>
        <v/>
      </c>
      <c r="AR42" s="274" t="str">
        <f xml:space="preserve">                    IF(AND((AR$33                                  -Sheep!$N$250                               )&gt;(AR$33-AS$33),(AR$33                                  -Sheep!$N$250                                )&lt;=0),"Born","")
&amp;                   IF(AND((AR$33-Sheep!$R$351-Sheep!$N$250                                )&gt;(AR$33-AS$33),(AR$33-Sheep!$R$351-Sheep!$N$250                                )&lt;=0),"WeanStd","")
&amp;                   IF(AND((AR$33-Sheep!$R$352-Sheep!$N$250                                )&gt;(AR$33-AS$33),(AR$33-Sheep!$R$352-Sheep!$N$250                                )&lt;=0),"WeanAlt1","")
&amp;                   IF(AND((AR$33-Sheep!$R$353-Sheep!$N$250                                )&gt;(AR$33-AS$33),(AR$33-Sheep!$R$353-Sheep!$N$250                                )&lt;=0),"WeanAlt2","")
&amp;IFERROR(IF(AND((AR$33-AR41                                                                                     )&gt;(AR$33-AS$33),(AR$33-AR41                                                                                     )&lt;=0),"Join-"    &amp;AR40,""),"")
&amp;IFERROR(IF(AND((AR$33-AR41-INDEX(Sheep!$V$358:$V$365,AR40,1))&gt;(AR$33-AS$33),(AR$33-AR41-INDEX(Sheep!$V$358:$V$365,AR40,1))&lt;=0),"Scan-"  &amp;AR40,""),"")
&amp;IFERROR(IF(AND((AR$33-AR41-150                                                                            )&gt;(AR$33-AS$33),(AR$33-AR41-150                                                                             )&lt;=0),"Birth-" &amp;AR40,""),"")
&amp;IFERROR(IF(AND((AR$33-AR41-150-Sheep!$R$351                                           )&gt;(AR$33-AS$33),(AR$33-AR41-150-Sheep!$R$351                                            )&lt;=0),"Wean-"&amp;AR40,""),"")
&amp;IFERROR(IF(AND((AR$33-AR41-150-Sheep!$R$352                                           )&gt;(AR$33-AS$33),(AR$33-AR41-150-Sheep!$R$352                                            )&lt;=0),"Alt1-"   &amp;AR40,""),"")
&amp;IFERROR(IF(AND((AR$33-AR41-150-Sheep!$R$353                                           )&gt;(AR$33-AS$33),(AR$33-AR41-150-Sheep!$R$353                                            )&lt;=0),"Alt2-"   &amp;AR40,""),"")</f>
        <v/>
      </c>
      <c r="AS42" s="274" t="str">
        <f xml:space="preserve">                    IF(AND((AS$33                                  -Sheep!$N$250                               )&gt;(AS$33-AT$33),(AS$33                                  -Sheep!$N$250                                )&lt;=0),"Born","")
&amp;                   IF(AND((AS$33-Sheep!$R$351-Sheep!$N$250                                )&gt;(AS$33-AT$33),(AS$33-Sheep!$R$351-Sheep!$N$250                                )&lt;=0),"WeanStd","")
&amp;                   IF(AND((AS$33-Sheep!$R$352-Sheep!$N$250                                )&gt;(AS$33-AT$33),(AS$33-Sheep!$R$352-Sheep!$N$250                                )&lt;=0),"WeanAlt1","")
&amp;                   IF(AND((AS$33-Sheep!$R$353-Sheep!$N$250                                )&gt;(AS$33-AT$33),(AS$33-Sheep!$R$353-Sheep!$N$250                                )&lt;=0),"WeanAlt2","")
&amp;IFERROR(IF(AND((AS$33-AS41                                                                                     )&gt;(AS$33-AT$33),(AS$33-AS41                                                                                     )&lt;=0),"Join-"    &amp;AS40,""),"")
&amp;IFERROR(IF(AND((AS$33-AS41-INDEX(Sheep!$V$358:$V$365,AS40,1))&gt;(AS$33-AT$33),(AS$33-AS41-INDEX(Sheep!$V$358:$V$365,AS40,1))&lt;=0),"Scan-"  &amp;AS40,""),"")
&amp;IFERROR(IF(AND((AS$33-AS41-150                                                                            )&gt;(AS$33-AT$33),(AS$33-AS41-150                                                                             )&lt;=0),"Birth-" &amp;AS40,""),"")
&amp;IFERROR(IF(AND((AS$33-AS41-150-Sheep!$R$351                                           )&gt;(AS$33-AT$33),(AS$33-AS41-150-Sheep!$R$351                                            )&lt;=0),"Wean-"&amp;AS40,""),"")
&amp;IFERROR(IF(AND((AS$33-AS41-150-Sheep!$R$352                                           )&gt;(AS$33-AT$33),(AS$33-AS41-150-Sheep!$R$352                                            )&lt;=0),"Alt1-"   &amp;AS40,""),"")
&amp;IFERROR(IF(AND((AS$33-AS41-150-Sheep!$R$353                                           )&gt;(AS$33-AT$33),(AS$33-AS41-150-Sheep!$R$353                                            )&lt;=0),"Alt2-"   &amp;AS40,""),"")</f>
        <v/>
      </c>
      <c r="AT42" s="274" t="str">
        <f xml:space="preserve">                    IF(AND((AT$33                                  -Sheep!$N$250                               )&gt;(AT$33-AU$33),(AT$33                                  -Sheep!$N$250                                )&lt;=0),"Born","")
&amp;                   IF(AND((AT$33-Sheep!$R$351-Sheep!$N$250                                )&gt;(AT$33-AU$33),(AT$33-Sheep!$R$351-Sheep!$N$250                                )&lt;=0),"WeanStd","")
&amp;                   IF(AND((AT$33-Sheep!$R$352-Sheep!$N$250                                )&gt;(AT$33-AU$33),(AT$33-Sheep!$R$352-Sheep!$N$250                                )&lt;=0),"WeanAlt1","")
&amp;                   IF(AND((AT$33-Sheep!$R$353-Sheep!$N$250                                )&gt;(AT$33-AU$33),(AT$33-Sheep!$R$353-Sheep!$N$250                                )&lt;=0),"WeanAlt2","")
&amp;IFERROR(IF(AND((AT$33-AT41                                                                                     )&gt;(AT$33-AU$33),(AT$33-AT41                                                                                     )&lt;=0),"Join-"    &amp;AT40,""),"")
&amp;IFERROR(IF(AND((AT$33-AT41-INDEX(Sheep!$V$358:$V$365,AT40,1))&gt;(AT$33-AU$33),(AT$33-AT41-INDEX(Sheep!$V$358:$V$365,AT40,1))&lt;=0),"Scan-"  &amp;AT40,""),"")
&amp;IFERROR(IF(AND((AT$33-AT41-150                                                                            )&gt;(AT$33-AU$33),(AT$33-AT41-150                                                                             )&lt;=0),"Birth-" &amp;AT40,""),"")
&amp;IFERROR(IF(AND((AT$33-AT41-150-Sheep!$R$351                                           )&gt;(AT$33-AU$33),(AT$33-AT41-150-Sheep!$R$351                                            )&lt;=0),"Wean-"&amp;AT40,""),"")
&amp;IFERROR(IF(AND((AT$33-AT41-150-Sheep!$R$352                                           )&gt;(AT$33-AU$33),(AT$33-AT41-150-Sheep!$R$352                                            )&lt;=0),"Alt1-"   &amp;AT40,""),"")
&amp;IFERROR(IF(AND((AT$33-AT41-150-Sheep!$R$353                                           )&gt;(AT$33-AU$33),(AT$33-AT41-150-Sheep!$R$353                                            )&lt;=0),"Alt2-"   &amp;AT40,""),"")</f>
        <v/>
      </c>
      <c r="AU42" s="274" t="str">
        <f xml:space="preserve">                    IF(AND((AU$33                                  -Sheep!$N$250                               )&gt;(AU$33-AV$33),(AU$33                                  -Sheep!$N$250                                )&lt;=0),"Born","")
&amp;                   IF(AND((AU$33-Sheep!$R$351-Sheep!$N$250                                )&gt;(AU$33-AV$33),(AU$33-Sheep!$R$351-Sheep!$N$250                                )&lt;=0),"WeanStd","")
&amp;                   IF(AND((AU$33-Sheep!$R$352-Sheep!$N$250                                )&gt;(AU$33-AV$33),(AU$33-Sheep!$R$352-Sheep!$N$250                                )&lt;=0),"WeanAlt1","")
&amp;                   IF(AND((AU$33-Sheep!$R$353-Sheep!$N$250                                )&gt;(AU$33-AV$33),(AU$33-Sheep!$R$353-Sheep!$N$250                                )&lt;=0),"WeanAlt2","")
&amp;IFERROR(IF(AND((AU$33-AU41                                                                                     )&gt;(AU$33-AV$33),(AU$33-AU41                                                                                     )&lt;=0),"Join-"    &amp;AU40,""),"")
&amp;IFERROR(IF(AND((AU$33-AU41-INDEX(Sheep!$V$358:$V$365,AU40,1))&gt;(AU$33-AV$33),(AU$33-AU41-INDEX(Sheep!$V$358:$V$365,AU40,1))&lt;=0),"Scan-"  &amp;AU40,""),"")
&amp;IFERROR(IF(AND((AU$33-AU41-150                                                                            )&gt;(AU$33-AV$33),(AU$33-AU41-150                                                                             )&lt;=0),"Birth-" &amp;AU40,""),"")
&amp;IFERROR(IF(AND((AU$33-AU41-150-Sheep!$R$351                                           )&gt;(AU$33-AV$33),(AU$33-AU41-150-Sheep!$R$351                                            )&lt;=0),"Wean-"&amp;AU40,""),"")
&amp;IFERROR(IF(AND((AU$33-AU41-150-Sheep!$R$352                                           )&gt;(AU$33-AV$33),(AU$33-AU41-150-Sheep!$R$352                                            )&lt;=0),"Alt1-"   &amp;AU40,""),"")
&amp;IFERROR(IF(AND((AU$33-AU41-150-Sheep!$R$353                                           )&gt;(AU$33-AV$33),(AU$33-AU41-150-Sheep!$R$353                                            )&lt;=0),"Alt2-"   &amp;AU40,""),"")</f>
        <v/>
      </c>
      <c r="AV42" s="274" t="str">
        <f xml:space="preserve">                    IF(AND((AV$33                                  -Sheep!$N$250                               )&gt;(AV$33-AW$33),(AV$33                                  -Sheep!$N$250                                )&lt;=0),"Born","")
&amp;                   IF(AND((AV$33-Sheep!$R$351-Sheep!$N$250                                )&gt;(AV$33-AW$33),(AV$33-Sheep!$R$351-Sheep!$N$250                                )&lt;=0),"WeanStd","")
&amp;                   IF(AND((AV$33-Sheep!$R$352-Sheep!$N$250                                )&gt;(AV$33-AW$33),(AV$33-Sheep!$R$352-Sheep!$N$250                                )&lt;=0),"WeanAlt1","")
&amp;                   IF(AND((AV$33-Sheep!$R$353-Sheep!$N$250                                )&gt;(AV$33-AW$33),(AV$33-Sheep!$R$353-Sheep!$N$250                                )&lt;=0),"WeanAlt2","")
&amp;IFERROR(IF(AND((AV$33-AV41                                                                                     )&gt;(AV$33-AW$33),(AV$33-AV41                                                                                     )&lt;=0),"Join-"    &amp;AV40,""),"")
&amp;IFERROR(IF(AND((AV$33-AV41-INDEX(Sheep!$V$358:$V$365,AV40,1))&gt;(AV$33-AW$33),(AV$33-AV41-INDEX(Sheep!$V$358:$V$365,AV40,1))&lt;=0),"Scan-"  &amp;AV40,""),"")
&amp;IFERROR(IF(AND((AV$33-AV41-150                                                                            )&gt;(AV$33-AW$33),(AV$33-AV41-150                                                                             )&lt;=0),"Birth-" &amp;AV40,""),"")
&amp;IFERROR(IF(AND((AV$33-AV41-150-Sheep!$R$351                                           )&gt;(AV$33-AW$33),(AV$33-AV41-150-Sheep!$R$351                                            )&lt;=0),"Wean-"&amp;AV40,""),"")
&amp;IFERROR(IF(AND((AV$33-AV41-150-Sheep!$R$352                                           )&gt;(AV$33-AW$33),(AV$33-AV41-150-Sheep!$R$352                                            )&lt;=0),"Alt1-"   &amp;AV40,""),"")
&amp;IFERROR(IF(AND((AV$33-AV41-150-Sheep!$R$353                                           )&gt;(AV$33-AW$33),(AV$33-AV41-150-Sheep!$R$353                                            )&lt;=0),"Alt2-"   &amp;AV40,""),"")</f>
        <v/>
      </c>
      <c r="AW42" s="274" t="str">
        <f xml:space="preserve">                    IF(AND((AW$33                                  -Sheep!$N$250                               )&gt;(AW$33-AX$33),(AW$33                                  -Sheep!$N$250                                )&lt;=0),"Born","")
&amp;                   IF(AND((AW$33-Sheep!$R$351-Sheep!$N$250                                )&gt;(AW$33-AX$33),(AW$33-Sheep!$R$351-Sheep!$N$250                                )&lt;=0),"WeanStd","")
&amp;                   IF(AND((AW$33-Sheep!$R$352-Sheep!$N$250                                )&gt;(AW$33-AX$33),(AW$33-Sheep!$R$352-Sheep!$N$250                                )&lt;=0),"WeanAlt1","")
&amp;                   IF(AND((AW$33-Sheep!$R$353-Sheep!$N$250                                )&gt;(AW$33-AX$33),(AW$33-Sheep!$R$353-Sheep!$N$250                                )&lt;=0),"WeanAlt2","")
&amp;IFERROR(IF(AND((AW$33-AW41                                                                                     )&gt;(AW$33-AX$33),(AW$33-AW41                                                                                     )&lt;=0),"Join-"    &amp;AW40,""),"")
&amp;IFERROR(IF(AND((AW$33-AW41-INDEX(Sheep!$V$358:$V$365,AW40,1))&gt;(AW$33-AX$33),(AW$33-AW41-INDEX(Sheep!$V$358:$V$365,AW40,1))&lt;=0),"Scan-"  &amp;AW40,""),"")
&amp;IFERROR(IF(AND((AW$33-AW41-150                                                                            )&gt;(AW$33-AX$33),(AW$33-AW41-150                                                                             )&lt;=0),"Birth-" &amp;AW40,""),"")
&amp;IFERROR(IF(AND((AW$33-AW41-150-Sheep!$R$351                                           )&gt;(AW$33-AX$33),(AW$33-AW41-150-Sheep!$R$351                                            )&lt;=0),"Wean-"&amp;AW40,""),"")
&amp;IFERROR(IF(AND((AW$33-AW41-150-Sheep!$R$352                                           )&gt;(AW$33-AX$33),(AW$33-AW41-150-Sheep!$R$352                                            )&lt;=0),"Alt1-"   &amp;AW40,""),"")
&amp;IFERROR(IF(AND((AW$33-AW41-150-Sheep!$R$353                                           )&gt;(AW$33-AX$33),(AW$33-AW41-150-Sheep!$R$353                                            )&lt;=0),"Alt2-"   &amp;AW40,""),"")</f>
        <v/>
      </c>
      <c r="AX42" s="274" t="str">
        <f xml:space="preserve">                    IF(AND((AX$33                                  -Sheep!$N$250                               )&gt;(AX$33-AY$33),(AX$33                                  -Sheep!$N$250                                )&lt;=0),"Born","")
&amp;                   IF(AND((AX$33-Sheep!$R$351-Sheep!$N$250                                )&gt;(AX$33-AY$33),(AX$33-Sheep!$R$351-Sheep!$N$250                                )&lt;=0),"WeanStd","")
&amp;                   IF(AND((AX$33-Sheep!$R$352-Sheep!$N$250                                )&gt;(AX$33-AY$33),(AX$33-Sheep!$R$352-Sheep!$N$250                                )&lt;=0),"WeanAlt1","")
&amp;                   IF(AND((AX$33-Sheep!$R$353-Sheep!$N$250                                )&gt;(AX$33-AY$33),(AX$33-Sheep!$R$353-Sheep!$N$250                                )&lt;=0),"WeanAlt2","")
&amp;IFERROR(IF(AND((AX$33-AX41                                                                                     )&gt;(AX$33-AY$33),(AX$33-AX41                                                                                     )&lt;=0),"Join-"    &amp;AX40,""),"")
&amp;IFERROR(IF(AND((AX$33-AX41-INDEX(Sheep!$V$358:$V$365,AX40,1))&gt;(AX$33-AY$33),(AX$33-AX41-INDEX(Sheep!$V$358:$V$365,AX40,1))&lt;=0),"Scan-"  &amp;AX40,""),"")
&amp;IFERROR(IF(AND((AX$33-AX41-150                                                                            )&gt;(AX$33-AY$33),(AX$33-AX41-150                                                                             )&lt;=0),"Birth-" &amp;AX40,""),"")
&amp;IFERROR(IF(AND((AX$33-AX41-150-Sheep!$R$351                                           )&gt;(AX$33-AY$33),(AX$33-AX41-150-Sheep!$R$351                                            )&lt;=0),"Wean-"&amp;AX40,""),"")
&amp;IFERROR(IF(AND((AX$33-AX41-150-Sheep!$R$352                                           )&gt;(AX$33-AY$33),(AX$33-AX41-150-Sheep!$R$352                                            )&lt;=0),"Alt1-"   &amp;AX40,""),"")
&amp;IFERROR(IF(AND((AX$33-AX41-150-Sheep!$R$353                                           )&gt;(AX$33-AY$33),(AX$33-AX41-150-Sheep!$R$353                                            )&lt;=0),"Alt2-"   &amp;AX40,""),"")</f>
        <v/>
      </c>
      <c r="AY42" s="274" t="str">
        <f xml:space="preserve">                    IF(AND((AY$33                                  -Sheep!$N$250                               )&gt;(AY$33-AZ$33),(AY$33                                  -Sheep!$N$250                                )&lt;=0),"Born","")
&amp;                   IF(AND((AY$33-Sheep!$R$351-Sheep!$N$250                                )&gt;(AY$33-AZ$33),(AY$33-Sheep!$R$351-Sheep!$N$250                                )&lt;=0),"WeanStd","")
&amp;                   IF(AND((AY$33-Sheep!$R$352-Sheep!$N$250                                )&gt;(AY$33-AZ$33),(AY$33-Sheep!$R$352-Sheep!$N$250                                )&lt;=0),"WeanAlt1","")
&amp;                   IF(AND((AY$33-Sheep!$R$353-Sheep!$N$250                                )&gt;(AY$33-AZ$33),(AY$33-Sheep!$R$353-Sheep!$N$250                                )&lt;=0),"WeanAlt2","")
&amp;IFERROR(IF(AND((AY$33-AY41                                                                                     )&gt;(AY$33-AZ$33),(AY$33-AY41                                                                                     )&lt;=0),"Join-"    &amp;AY40,""),"")
&amp;IFERROR(IF(AND((AY$33-AY41-INDEX(Sheep!$V$358:$V$365,AY40,1))&gt;(AY$33-AZ$33),(AY$33-AY41-INDEX(Sheep!$V$358:$V$365,AY40,1))&lt;=0),"Scan-"  &amp;AY40,""),"")
&amp;IFERROR(IF(AND((AY$33-AY41-150                                                                            )&gt;(AY$33-AZ$33),(AY$33-AY41-150                                                                             )&lt;=0),"Birth-" &amp;AY40,""),"")
&amp;IFERROR(IF(AND((AY$33-AY41-150-Sheep!$R$351                                           )&gt;(AY$33-AZ$33),(AY$33-AY41-150-Sheep!$R$351                                            )&lt;=0),"Wean-"&amp;AY40,""),"")
&amp;IFERROR(IF(AND((AY$33-AY41-150-Sheep!$R$352                                           )&gt;(AY$33-AZ$33),(AY$33-AY41-150-Sheep!$R$352                                            )&lt;=0),"Alt1-"   &amp;AY40,""),"")
&amp;IFERROR(IF(AND((AY$33-AY41-150-Sheep!$R$353                                           )&gt;(AY$33-AZ$33),(AY$33-AY41-150-Sheep!$R$353                                            )&lt;=0),"Alt2-"   &amp;AY40,""),"")</f>
        <v/>
      </c>
      <c r="AZ42" s="274" t="str">
        <f xml:space="preserve">                    IF(AND((AZ$33                                  -Sheep!$N$250                               )&gt;(AZ$33-BA$33),(AZ$33                                  -Sheep!$N$250                                )&lt;=0),"Born","")
&amp;                   IF(AND((AZ$33-Sheep!$R$351-Sheep!$N$250                                )&gt;(AZ$33-BA$33),(AZ$33-Sheep!$R$351-Sheep!$N$250                                )&lt;=0),"WeanStd","")
&amp;                   IF(AND((AZ$33-Sheep!$R$352-Sheep!$N$250                                )&gt;(AZ$33-BA$33),(AZ$33-Sheep!$R$352-Sheep!$N$250                                )&lt;=0),"WeanAlt1","")
&amp;                   IF(AND((AZ$33-Sheep!$R$353-Sheep!$N$250                                )&gt;(AZ$33-BA$33),(AZ$33-Sheep!$R$353-Sheep!$N$250                                )&lt;=0),"WeanAlt2","")
&amp;IFERROR(IF(AND((AZ$33-AZ41                                                                                     )&gt;(AZ$33-BA$33),(AZ$33-AZ41                                                                                     )&lt;=0),"Join-"    &amp;AZ40,""),"")
&amp;IFERROR(IF(AND((AZ$33-AZ41-INDEX(Sheep!$V$358:$V$365,AZ40,1))&gt;(AZ$33-BA$33),(AZ$33-AZ41-INDEX(Sheep!$V$358:$V$365,AZ40,1))&lt;=0),"Scan-"  &amp;AZ40,""),"")
&amp;IFERROR(IF(AND((AZ$33-AZ41-150                                                                            )&gt;(AZ$33-BA$33),(AZ$33-AZ41-150                                                                             )&lt;=0),"Birth-" &amp;AZ40,""),"")
&amp;IFERROR(IF(AND((AZ$33-AZ41-150-Sheep!$R$351                                           )&gt;(AZ$33-BA$33),(AZ$33-AZ41-150-Sheep!$R$351                                            )&lt;=0),"Wean-"&amp;AZ40,""),"")
&amp;IFERROR(IF(AND((AZ$33-AZ41-150-Sheep!$R$352                                           )&gt;(AZ$33-BA$33),(AZ$33-AZ41-150-Sheep!$R$352                                            )&lt;=0),"Alt1-"   &amp;AZ40,""),"")
&amp;IFERROR(IF(AND((AZ$33-AZ41-150-Sheep!$R$353                                           )&gt;(AZ$33-BA$33),(AZ$33-AZ41-150-Sheep!$R$353                                            )&lt;=0),"Alt2-"   &amp;AZ40,""),"")</f>
        <v>WeanStd</v>
      </c>
      <c r="BA42" s="274" t="str">
        <f xml:space="preserve">                    IF(AND((BA$33                                  -Sheep!$N$250                               )&gt;(BA$33-BB$33),(BA$33                                  -Sheep!$N$250                                )&lt;=0),"Born","")
&amp;                   IF(AND((BA$33-Sheep!$R$351-Sheep!$N$250                                )&gt;(BA$33-BB$33),(BA$33-Sheep!$R$351-Sheep!$N$250                                )&lt;=0),"WeanStd","")
&amp;                   IF(AND((BA$33-Sheep!$R$352-Sheep!$N$250                                )&gt;(BA$33-BB$33),(BA$33-Sheep!$R$352-Sheep!$N$250                                )&lt;=0),"WeanAlt1","")
&amp;                   IF(AND((BA$33-Sheep!$R$353-Sheep!$N$250                                )&gt;(BA$33-BB$33),(BA$33-Sheep!$R$353-Sheep!$N$250                                )&lt;=0),"WeanAlt2","")
&amp;IFERROR(IF(AND((BA$33-BA41                                                                                     )&gt;(BA$33-BB$33),(BA$33-BA41                                                                                     )&lt;=0),"Join-"    &amp;BA40,""),"")
&amp;IFERROR(IF(AND((BA$33-BA41-INDEX(Sheep!$V$358:$V$365,BA40,1))&gt;(BA$33-BB$33),(BA$33-BA41-INDEX(Sheep!$V$358:$V$365,BA40,1))&lt;=0),"Scan-"  &amp;BA40,""),"")
&amp;IFERROR(IF(AND((BA$33-BA41-150                                                                            )&gt;(BA$33-BB$33),(BA$33-BA41-150                                                                             )&lt;=0),"Birth-" &amp;BA40,""),"")
&amp;IFERROR(IF(AND((BA$33-BA41-150-Sheep!$R$351                                           )&gt;(BA$33-BB$33),(BA$33-BA41-150-Sheep!$R$351                                            )&lt;=0),"Wean-"&amp;BA40,""),"")
&amp;IFERROR(IF(AND((BA$33-BA41-150-Sheep!$R$352                                           )&gt;(BA$33-BB$33),(BA$33-BA41-150-Sheep!$R$352                                            )&lt;=0),"Alt1-"   &amp;BA40,""),"")
&amp;IFERROR(IF(AND((BA$33-BA41-150-Sheep!$R$353                                           )&gt;(BA$33-BB$33),(BA$33-BA41-150-Sheep!$R$353                                            )&lt;=0),"Alt2-"   &amp;BA40,""),"")</f>
        <v/>
      </c>
      <c r="BB42" s="274" t="str">
        <f xml:space="preserve">                    IF(AND((BB$33                                  -Sheep!$N$250                               )&gt;(BB$33-BC$33),(BB$33                                  -Sheep!$N$250                                )&lt;=0),"Born","")
&amp;                   IF(AND((BB$33-Sheep!$R$351-Sheep!$N$250                                )&gt;(BB$33-BC$33),(BB$33-Sheep!$R$351-Sheep!$N$250                                )&lt;=0),"WeanStd","")
&amp;                   IF(AND((BB$33-Sheep!$R$352-Sheep!$N$250                                )&gt;(BB$33-BC$33),(BB$33-Sheep!$R$352-Sheep!$N$250                                )&lt;=0),"WeanAlt1","")
&amp;                   IF(AND((BB$33-Sheep!$R$353-Sheep!$N$250                                )&gt;(BB$33-BC$33),(BB$33-Sheep!$R$353-Sheep!$N$250                                )&lt;=0),"WeanAlt2","")
&amp;IFERROR(IF(AND((BB$33-BB41                                                                                     )&gt;(BB$33-BC$33),(BB$33-BB41                                                                                     )&lt;=0),"Join-"    &amp;BB40,""),"")
&amp;IFERROR(IF(AND((BB$33-BB41-INDEX(Sheep!$V$358:$V$365,BB40,1))&gt;(BB$33-BC$33),(BB$33-BB41-INDEX(Sheep!$V$358:$V$365,BB40,1))&lt;=0),"Scan-"  &amp;BB40,""),"")
&amp;IFERROR(IF(AND((BB$33-BB41-150                                                                            )&gt;(BB$33-BC$33),(BB$33-BB41-150                                                                             )&lt;=0),"Birth-" &amp;BB40,""),"")
&amp;IFERROR(IF(AND((BB$33-BB41-150-Sheep!$R$351                                           )&gt;(BB$33-BC$33),(BB$33-BB41-150-Sheep!$R$351                                            )&lt;=0),"Wean-"&amp;BB40,""),"")
&amp;IFERROR(IF(AND((BB$33-BB41-150-Sheep!$R$352                                           )&gt;(BB$33-BC$33),(BB$33-BB41-150-Sheep!$R$352                                            )&lt;=0),"Alt1-"   &amp;BB40,""),"")
&amp;IFERROR(IF(AND((BB$33-BB41-150-Sheep!$R$353                                           )&gt;(BB$33-BC$33),(BB$33-BB41-150-Sheep!$R$353                                            )&lt;=0),"Alt2-"   &amp;BB40,""),"")</f>
        <v/>
      </c>
      <c r="BC42" s="274" t="str">
        <f xml:space="preserve">                    IF(AND((BC$33                                  -Sheep!$N$250                               )&gt;(BC$33-BD$33),(BC$33                                  -Sheep!$N$250                                )&lt;=0),"Born","")
&amp;                   IF(AND((BC$33-Sheep!$R$351-Sheep!$N$250                                )&gt;(BC$33-BD$33),(BC$33-Sheep!$R$351-Sheep!$N$250                                )&lt;=0),"WeanStd","")
&amp;                   IF(AND((BC$33-Sheep!$R$352-Sheep!$N$250                                )&gt;(BC$33-BD$33),(BC$33-Sheep!$R$352-Sheep!$N$250                                )&lt;=0),"WeanAlt1","")
&amp;                   IF(AND((BC$33-Sheep!$R$353-Sheep!$N$250                                )&gt;(BC$33-BD$33),(BC$33-Sheep!$R$353-Sheep!$N$250                                )&lt;=0),"WeanAlt2","")
&amp;IFERROR(IF(AND((BC$33-BC41                                                                                     )&gt;(BC$33-BD$33),(BC$33-BC41                                                                                     )&lt;=0),"Join-"    &amp;BC40,""),"")
&amp;IFERROR(IF(AND((BC$33-BC41-INDEX(Sheep!$V$358:$V$365,BC40,1))&gt;(BC$33-BD$33),(BC$33-BC41-INDEX(Sheep!$V$358:$V$365,BC40,1))&lt;=0),"Scan-"  &amp;BC40,""),"")
&amp;IFERROR(IF(AND((BC$33-BC41-150                                                                            )&gt;(BC$33-BD$33),(BC$33-BC41-150                                                                             )&lt;=0),"Birth-" &amp;BC40,""),"")
&amp;IFERROR(IF(AND((BC$33-BC41-150-Sheep!$R$351                                           )&gt;(BC$33-BD$33),(BC$33-BC41-150-Sheep!$R$351                                            )&lt;=0),"Wean-"&amp;BC40,""),"")
&amp;IFERROR(IF(AND((BC$33-BC41-150-Sheep!$R$352                                           )&gt;(BC$33-BD$33),(BC$33-BC41-150-Sheep!$R$352                                            )&lt;=0),"Alt1-"   &amp;BC40,""),"")
&amp;IFERROR(IF(AND((BC$33-BC41-150-Sheep!$R$353                                           )&gt;(BC$33-BD$33),(BC$33-BC41-150-Sheep!$R$353                                            )&lt;=0),"Alt2-"   &amp;BC40,""),"")</f>
        <v/>
      </c>
      <c r="BD42" s="274" t="str">
        <f xml:space="preserve">                    IF(AND((BD$33                                  -Sheep!$N$250                               )&gt;(BD$33-BE$33),(BD$33                                  -Sheep!$N$250                                )&lt;=0),"Born","")
&amp;                   IF(AND((BD$33-Sheep!$R$351-Sheep!$N$250                                )&gt;(BD$33-BE$33),(BD$33-Sheep!$R$351-Sheep!$N$250                                )&lt;=0),"WeanStd","")
&amp;                   IF(AND((BD$33-Sheep!$R$352-Sheep!$N$250                                )&gt;(BD$33-BE$33),(BD$33-Sheep!$R$352-Sheep!$N$250                                )&lt;=0),"WeanAlt1","")
&amp;                   IF(AND((BD$33-Sheep!$R$353-Sheep!$N$250                                )&gt;(BD$33-BE$33),(BD$33-Sheep!$R$353-Sheep!$N$250                                )&lt;=0),"WeanAlt2","")
&amp;IFERROR(IF(AND((BD$33-BD41                                                                                     )&gt;(BD$33-BE$33),(BD$33-BD41                                                                                     )&lt;=0),"Join-"    &amp;BD40,""),"")
&amp;IFERROR(IF(AND((BD$33-BD41-INDEX(Sheep!$V$358:$V$365,BD40,1))&gt;(BD$33-BE$33),(BD$33-BD41-INDEX(Sheep!$V$358:$V$365,BD40,1))&lt;=0),"Scan-"  &amp;BD40,""),"")
&amp;IFERROR(IF(AND((BD$33-BD41-150                                                                            )&gt;(BD$33-BE$33),(BD$33-BD41-150                                                                             )&lt;=0),"Birth-" &amp;BD40,""),"")
&amp;IFERROR(IF(AND((BD$33-BD41-150-Sheep!$R$351                                           )&gt;(BD$33-BE$33),(BD$33-BD41-150-Sheep!$R$351                                            )&lt;=0),"Wean-"&amp;BD40,""),"")
&amp;IFERROR(IF(AND((BD$33-BD41-150-Sheep!$R$352                                           )&gt;(BD$33-BE$33),(BD$33-BD41-150-Sheep!$R$352                                            )&lt;=0),"Alt1-"   &amp;BD40,""),"")
&amp;IFERROR(IF(AND((BD$33-BD41-150-Sheep!$R$353                                           )&gt;(BD$33-BE$33),(BD$33-BD41-150-Sheep!$R$353                                            )&lt;=0),"Alt2-"   &amp;BD40,""),"")</f>
        <v/>
      </c>
      <c r="BE42" s="274" t="str">
        <f xml:space="preserve">                    IF(AND((BE$33                                  -Sheep!$N$250                               )&gt;(BE$33-BF$33),(BE$33                                  -Sheep!$N$250                                )&lt;=0),"Born","")
&amp;                   IF(AND((BE$33-Sheep!$R$351-Sheep!$N$250                                )&gt;(BE$33-BF$33),(BE$33-Sheep!$R$351-Sheep!$N$250                                )&lt;=0),"WeanStd","")
&amp;                   IF(AND((BE$33-Sheep!$R$352-Sheep!$N$250                                )&gt;(BE$33-BF$33),(BE$33-Sheep!$R$352-Sheep!$N$250                                )&lt;=0),"WeanAlt1","")
&amp;                   IF(AND((BE$33-Sheep!$R$353-Sheep!$N$250                                )&gt;(BE$33-BF$33),(BE$33-Sheep!$R$353-Sheep!$N$250                                )&lt;=0),"WeanAlt2","")
&amp;IFERROR(IF(AND((BE$33-BE41                                                                                     )&gt;(BE$33-BF$33),(BE$33-BE41                                                                                     )&lt;=0),"Join-"    &amp;BE40,""),"")
&amp;IFERROR(IF(AND((BE$33-BE41-INDEX(Sheep!$V$358:$V$365,BE40,1))&gt;(BE$33-BF$33),(BE$33-BE41-INDEX(Sheep!$V$358:$V$365,BE40,1))&lt;=0),"Scan-"  &amp;BE40,""),"")
&amp;IFERROR(IF(AND((BE$33-BE41-150                                                                            )&gt;(BE$33-BF$33),(BE$33-BE41-150                                                                             )&lt;=0),"Birth-" &amp;BE40,""),"")
&amp;IFERROR(IF(AND((BE$33-BE41-150-Sheep!$R$351                                           )&gt;(BE$33-BF$33),(BE$33-BE41-150-Sheep!$R$351                                            )&lt;=0),"Wean-"&amp;BE40,""),"")
&amp;IFERROR(IF(AND((BE$33-BE41-150-Sheep!$R$352                                           )&gt;(BE$33-BF$33),(BE$33-BE41-150-Sheep!$R$352                                            )&lt;=0),"Alt1-"   &amp;BE40,""),"")
&amp;IFERROR(IF(AND((BE$33-BE41-150-Sheep!$R$353                                           )&gt;(BE$33-BF$33),(BE$33-BE41-150-Sheep!$R$353                                            )&lt;=0),"Alt2-"   &amp;BE40,""),"")</f>
        <v>WeanAlt1</v>
      </c>
      <c r="BF42" s="274" t="str">
        <f xml:space="preserve">                    IF(AND((BF$33                                  -Sheep!$N$250                               )&gt;(BF$33-BG$33),(BF$33                                  -Sheep!$N$250                                )&lt;=0),"Born","")
&amp;                   IF(AND((BF$33-Sheep!$R$351-Sheep!$N$250                                )&gt;(BF$33-BG$33),(BF$33-Sheep!$R$351-Sheep!$N$250                                )&lt;=0),"WeanStd","")
&amp;                   IF(AND((BF$33-Sheep!$R$352-Sheep!$N$250                                )&gt;(BF$33-BG$33),(BF$33-Sheep!$R$352-Sheep!$N$250                                )&lt;=0),"WeanAlt1","")
&amp;                   IF(AND((BF$33-Sheep!$R$353-Sheep!$N$250                                )&gt;(BF$33-BG$33),(BF$33-Sheep!$R$353-Sheep!$N$250                                )&lt;=0),"WeanAlt2","")
&amp;IFERROR(IF(AND((BF$33-BF41                                                                                     )&gt;(BF$33-BG$33),(BF$33-BF41                                                                                     )&lt;=0),"Join-"    &amp;BF40,""),"")
&amp;IFERROR(IF(AND((BF$33-BF41-INDEX(Sheep!$V$358:$V$365,BF40,1))&gt;(BF$33-BG$33),(BF$33-BF41-INDEX(Sheep!$V$358:$V$365,BF40,1))&lt;=0),"Scan-"  &amp;BF40,""),"")
&amp;IFERROR(IF(AND((BF$33-BF41-150                                                                            )&gt;(BF$33-BG$33),(BF$33-BF41-150                                                                             )&lt;=0),"Birth-" &amp;BF40,""),"")
&amp;IFERROR(IF(AND((BF$33-BF41-150-Sheep!$R$351                                           )&gt;(BF$33-BG$33),(BF$33-BF41-150-Sheep!$R$351                                            )&lt;=0),"Wean-"&amp;BF40,""),"")
&amp;IFERROR(IF(AND((BF$33-BF41-150-Sheep!$R$352                                           )&gt;(BF$33-BG$33),(BF$33-BF41-150-Sheep!$R$352                                            )&lt;=0),"Alt1-"   &amp;BF40,""),"")
&amp;IFERROR(IF(AND((BF$33-BF41-150-Sheep!$R$353                                           )&gt;(BF$33-BG$33),(BF$33-BF41-150-Sheep!$R$353                                            )&lt;=0),"Alt2-"   &amp;BF40,""),"")</f>
        <v/>
      </c>
      <c r="BG42" s="274" t="str">
        <f xml:space="preserve">                    IF(AND((BG$33                                  -Sheep!$N$250                               )&gt;(BG$33-BH$33),(BG$33                                  -Sheep!$N$250                                )&lt;=0),"Born","")
&amp;                   IF(AND((BG$33-Sheep!$R$351-Sheep!$N$250                                )&gt;(BG$33-BH$33),(BG$33-Sheep!$R$351-Sheep!$N$250                                )&lt;=0),"WeanStd","")
&amp;                   IF(AND((BG$33-Sheep!$R$352-Sheep!$N$250                                )&gt;(BG$33-BH$33),(BG$33-Sheep!$R$352-Sheep!$N$250                                )&lt;=0),"WeanAlt1","")
&amp;                   IF(AND((BG$33-Sheep!$R$353-Sheep!$N$250                                )&gt;(BG$33-BH$33),(BG$33-Sheep!$R$353-Sheep!$N$250                                )&lt;=0),"WeanAlt2","")
&amp;IFERROR(IF(AND((BG$33-BG41                                                                                     )&gt;(BG$33-BH$33),(BG$33-BG41                                                                                     )&lt;=0),"Join-"    &amp;BG40,""),"")
&amp;IFERROR(IF(AND((BG$33-BG41-INDEX(Sheep!$V$358:$V$365,BG40,1))&gt;(BG$33-BH$33),(BG$33-BG41-INDEX(Sheep!$V$358:$V$365,BG40,1))&lt;=0),"Scan-"  &amp;BG40,""),"")
&amp;IFERROR(IF(AND((BG$33-BG41-150                                                                            )&gt;(BG$33-BH$33),(BG$33-BG41-150                                                                             )&lt;=0),"Birth-" &amp;BG40,""),"")
&amp;IFERROR(IF(AND((BG$33-BG41-150-Sheep!$R$351                                           )&gt;(BG$33-BH$33),(BG$33-BG41-150-Sheep!$R$351                                            )&lt;=0),"Wean-"&amp;BG40,""),"")
&amp;IFERROR(IF(AND((BG$33-BG41-150-Sheep!$R$352                                           )&gt;(BG$33-BH$33),(BG$33-BG41-150-Sheep!$R$352                                            )&lt;=0),"Alt1-"   &amp;BG40,""),"")
&amp;IFERROR(IF(AND((BG$33-BG41-150-Sheep!$R$353                                           )&gt;(BG$33-BH$33),(BG$33-BG41-150-Sheep!$R$353                                            )&lt;=0),"Alt2-"   &amp;BG40,""),"")</f>
        <v/>
      </c>
      <c r="BH42" s="274" t="str">
        <f xml:space="preserve">                    IF(AND((BH$33                                  -Sheep!$N$250                               )&gt;(BH$33-BI$33),(BH$33                                  -Sheep!$N$250                                )&lt;=0),"Born","")
&amp;                   IF(AND((BH$33-Sheep!$R$351-Sheep!$N$250                                )&gt;(BH$33-BI$33),(BH$33-Sheep!$R$351-Sheep!$N$250                                )&lt;=0),"WeanStd","")
&amp;                   IF(AND((BH$33-Sheep!$R$352-Sheep!$N$250                                )&gt;(BH$33-BI$33),(BH$33-Sheep!$R$352-Sheep!$N$250                                )&lt;=0),"WeanAlt1","")
&amp;                   IF(AND((BH$33-Sheep!$R$353-Sheep!$N$250                                )&gt;(BH$33-BI$33),(BH$33-Sheep!$R$353-Sheep!$N$250                                )&lt;=0),"WeanAlt2","")
&amp;IFERROR(IF(AND((BH$33-BH41                                                                                     )&gt;(BH$33-BI$33),(BH$33-BH41                                                                                     )&lt;=0),"Join-"    &amp;BH40,""),"")
&amp;IFERROR(IF(AND((BH$33-BH41-INDEX(Sheep!$V$358:$V$365,BH40,1))&gt;(BH$33-BI$33),(BH$33-BH41-INDEX(Sheep!$V$358:$V$365,BH40,1))&lt;=0),"Scan-"  &amp;BH40,""),"")
&amp;IFERROR(IF(AND((BH$33-BH41-150                                                                            )&gt;(BH$33-BI$33),(BH$33-BH41-150                                                                             )&lt;=0),"Birth-" &amp;BH40,""),"")
&amp;IFERROR(IF(AND((BH$33-BH41-150-Sheep!$R$351                                           )&gt;(BH$33-BI$33),(BH$33-BH41-150-Sheep!$R$351                                            )&lt;=0),"Wean-"&amp;BH40,""),"")
&amp;IFERROR(IF(AND((BH$33-BH41-150-Sheep!$R$352                                           )&gt;(BH$33-BI$33),(BH$33-BH41-150-Sheep!$R$352                                            )&lt;=0),"Alt1-"   &amp;BH40,""),"")
&amp;IFERROR(IF(AND((BH$33-BH41-150-Sheep!$R$353                                           )&gt;(BH$33-BI$33),(BH$33-BH41-150-Sheep!$R$353                                            )&lt;=0),"Alt2-"   &amp;BH40,""),"")</f>
        <v/>
      </c>
      <c r="BI42" s="274" t="str">
        <f xml:space="preserve">                    IF(AND((BI$33                                  -Sheep!$N$250                               )&gt;(BI$33-BJ$33),(BI$33                                  -Sheep!$N$250                                )&lt;=0),"Born","")
&amp;                   IF(AND((BI$33-Sheep!$R$351-Sheep!$N$250                                )&gt;(BI$33-BJ$33),(BI$33-Sheep!$R$351-Sheep!$N$250                                )&lt;=0),"WeanStd","")
&amp;                   IF(AND((BI$33-Sheep!$R$352-Sheep!$N$250                                )&gt;(BI$33-BJ$33),(BI$33-Sheep!$R$352-Sheep!$N$250                                )&lt;=0),"WeanAlt1","")
&amp;                   IF(AND((BI$33-Sheep!$R$353-Sheep!$N$250                                )&gt;(BI$33-BJ$33),(BI$33-Sheep!$R$353-Sheep!$N$250                                )&lt;=0),"WeanAlt2","")
&amp;IFERROR(IF(AND((BI$33-BI41                                                                                     )&gt;(BI$33-BJ$33),(BI$33-BI41                                                                                     )&lt;=0),"Join-"    &amp;BI40,""),"")
&amp;IFERROR(IF(AND((BI$33-BI41-INDEX(Sheep!$V$358:$V$365,BI40,1))&gt;(BI$33-BJ$33),(BI$33-BI41-INDEX(Sheep!$V$358:$V$365,BI40,1))&lt;=0),"Scan-"  &amp;BI40,""),"")
&amp;IFERROR(IF(AND((BI$33-BI41-150                                                                            )&gt;(BI$33-BJ$33),(BI$33-BI41-150                                                                             )&lt;=0),"Birth-" &amp;BI40,""),"")
&amp;IFERROR(IF(AND((BI$33-BI41-150-Sheep!$R$351                                           )&gt;(BI$33-BJ$33),(BI$33-BI41-150-Sheep!$R$351                                            )&lt;=0),"Wean-"&amp;BI40,""),"")
&amp;IFERROR(IF(AND((BI$33-BI41-150-Sheep!$R$352                                           )&gt;(BI$33-BJ$33),(BI$33-BI41-150-Sheep!$R$352                                            )&lt;=0),"Alt1-"   &amp;BI40,""),"")
&amp;IFERROR(IF(AND((BI$33-BI41-150-Sheep!$R$353                                           )&gt;(BI$33-BJ$33),(BI$33-BI41-150-Sheep!$R$353                                            )&lt;=0),"Alt2-"   &amp;BI40,""),"")</f>
        <v>WeanAlt2</v>
      </c>
      <c r="BJ42" s="274" t="str">
        <f xml:space="preserve">                    IF(AND((BJ$33                                  -Sheep!$N$250                               )&gt;(BJ$33-BK$33),(BJ$33                                  -Sheep!$N$250                                )&lt;=0),"Born","")
&amp;                   IF(AND((BJ$33-Sheep!$R$351-Sheep!$N$250                                )&gt;(BJ$33-BK$33),(BJ$33-Sheep!$R$351-Sheep!$N$250                                )&lt;=0),"WeanStd","")
&amp;                   IF(AND((BJ$33-Sheep!$R$352-Sheep!$N$250                                )&gt;(BJ$33-BK$33),(BJ$33-Sheep!$R$352-Sheep!$N$250                                )&lt;=0),"WeanAlt1","")
&amp;                   IF(AND((BJ$33-Sheep!$R$353-Sheep!$N$250                                )&gt;(BJ$33-BK$33),(BJ$33-Sheep!$R$353-Sheep!$N$250                                )&lt;=0),"WeanAlt2","")
&amp;IFERROR(IF(AND((BJ$33-BJ41                                                                                     )&gt;(BJ$33-BK$33),(BJ$33-BJ41                                                                                     )&lt;=0),"Join-"    &amp;BJ40,""),"")
&amp;IFERROR(IF(AND((BJ$33-BJ41-INDEX(Sheep!$V$358:$V$365,BJ40,1))&gt;(BJ$33-BK$33),(BJ$33-BJ41-INDEX(Sheep!$V$358:$V$365,BJ40,1))&lt;=0),"Scan-"  &amp;BJ40,""),"")
&amp;IFERROR(IF(AND((BJ$33-BJ41-150                                                                            )&gt;(BJ$33-BK$33),(BJ$33-BJ41-150                                                                             )&lt;=0),"Birth-" &amp;BJ40,""),"")
&amp;IFERROR(IF(AND((BJ$33-BJ41-150-Sheep!$R$351                                           )&gt;(BJ$33-BK$33),(BJ$33-BJ41-150-Sheep!$R$351                                            )&lt;=0),"Wean-"&amp;BJ40,""),"")
&amp;IFERROR(IF(AND((BJ$33-BJ41-150-Sheep!$R$352                                           )&gt;(BJ$33-BK$33),(BJ$33-BJ41-150-Sheep!$R$352                                            )&lt;=0),"Alt1-"   &amp;BJ40,""),"")
&amp;IFERROR(IF(AND((BJ$33-BJ41-150-Sheep!$R$353                                           )&gt;(BJ$33-BK$33),(BJ$33-BJ41-150-Sheep!$R$353                                            )&lt;=0),"Alt2-"   &amp;BJ40,""),"")</f>
        <v/>
      </c>
      <c r="BK42" s="274" t="str">
        <f xml:space="preserve">                    IF(AND((BK$33                                  -Sheep!$N$250                               )&gt;(BK$33-BL$33),(BK$33                                  -Sheep!$N$250                                )&lt;=0),"Born","")
&amp;                   IF(AND((BK$33-Sheep!$R$351-Sheep!$N$250                                )&gt;(BK$33-BL$33),(BK$33-Sheep!$R$351-Sheep!$N$250                                )&lt;=0),"WeanStd","")
&amp;                   IF(AND((BK$33-Sheep!$R$352-Sheep!$N$250                                )&gt;(BK$33-BL$33),(BK$33-Sheep!$R$352-Sheep!$N$250                                )&lt;=0),"WeanAlt1","")
&amp;                   IF(AND((BK$33-Sheep!$R$353-Sheep!$N$250                                )&gt;(BK$33-BL$33),(BK$33-Sheep!$R$353-Sheep!$N$250                                )&lt;=0),"WeanAlt2","")
&amp;IFERROR(IF(AND((BK$33-BK41                                                                                     )&gt;(BK$33-BL$33),(BK$33-BK41                                                                                     )&lt;=0),"Join-"    &amp;BK40,""),"")
&amp;IFERROR(IF(AND((BK$33-BK41-INDEX(Sheep!$V$358:$V$365,BK40,1))&gt;(BK$33-BL$33),(BK$33-BK41-INDEX(Sheep!$V$358:$V$365,BK40,1))&lt;=0),"Scan-"  &amp;BK40,""),"")
&amp;IFERROR(IF(AND((BK$33-BK41-150                                                                            )&gt;(BK$33-BL$33),(BK$33-BK41-150                                                                             )&lt;=0),"Birth-" &amp;BK40,""),"")
&amp;IFERROR(IF(AND((BK$33-BK41-150-Sheep!$R$351                                           )&gt;(BK$33-BL$33),(BK$33-BK41-150-Sheep!$R$351                                            )&lt;=0),"Wean-"&amp;BK40,""),"")
&amp;IFERROR(IF(AND((BK$33-BK41-150-Sheep!$R$352                                           )&gt;(BK$33-BL$33),(BK$33-BK41-150-Sheep!$R$352                                            )&lt;=0),"Alt1-"   &amp;BK40,""),"")
&amp;IFERROR(IF(AND((BK$33-BK41-150-Sheep!$R$353                                           )&gt;(BK$33-BL$33),(BK$33-BK41-150-Sheep!$R$353                                            )&lt;=0),"Alt2-"   &amp;BK40,""),"")</f>
        <v/>
      </c>
      <c r="BL42" s="274" t="str">
        <f xml:space="preserve">                    IF(AND((BL$33                                  -Sheep!$N$250                               )&gt;(BL$33-BM$33),(BL$33                                  -Sheep!$N$250                                )&lt;=0),"Born","")
&amp;                   IF(AND((BL$33-Sheep!$R$351-Sheep!$N$250                                )&gt;(BL$33-BM$33),(BL$33-Sheep!$R$351-Sheep!$N$250                                )&lt;=0),"WeanStd","")
&amp;                   IF(AND((BL$33-Sheep!$R$352-Sheep!$N$250                                )&gt;(BL$33-BM$33),(BL$33-Sheep!$R$352-Sheep!$N$250                                )&lt;=0),"WeanAlt1","")
&amp;                   IF(AND((BL$33-Sheep!$R$353-Sheep!$N$250                                )&gt;(BL$33-BM$33),(BL$33-Sheep!$R$353-Sheep!$N$250                                )&lt;=0),"WeanAlt2","")
&amp;IFERROR(IF(AND((BL$33-BL41                                                                                     )&gt;(BL$33-BM$33),(BL$33-BL41                                                                                     )&lt;=0),"Join-"    &amp;BL40,""),"")
&amp;IFERROR(IF(AND((BL$33-BL41-INDEX(Sheep!$V$358:$V$365,BL40,1))&gt;(BL$33-BM$33),(BL$33-BL41-INDEX(Sheep!$V$358:$V$365,BL40,1))&lt;=0),"Scan-"  &amp;BL40,""),"")
&amp;IFERROR(IF(AND((BL$33-BL41-150                                                                            )&gt;(BL$33-BM$33),(BL$33-BL41-150                                                                             )&lt;=0),"Birth-" &amp;BL40,""),"")
&amp;IFERROR(IF(AND((BL$33-BL41-150-Sheep!$R$351                                           )&gt;(BL$33-BM$33),(BL$33-BL41-150-Sheep!$R$351                                            )&lt;=0),"Wean-"&amp;BL40,""),"")
&amp;IFERROR(IF(AND((BL$33-BL41-150-Sheep!$R$352                                           )&gt;(BL$33-BM$33),(BL$33-BL41-150-Sheep!$R$352                                            )&lt;=0),"Alt1-"   &amp;BL40,""),"")
&amp;IFERROR(IF(AND((BL$33-BL41-150-Sheep!$R$353                                           )&gt;(BL$33-BM$33),(BL$33-BL41-150-Sheep!$R$353                                            )&lt;=0),"Alt2-"   &amp;BL40,""),"")</f>
        <v/>
      </c>
      <c r="BM42" s="274" t="str">
        <f xml:space="preserve">                    IF(AND((BM$33                                  -Sheep!$N$250                               )&gt;(BM$33-BN$33),(BM$33                                  -Sheep!$N$250                                )&lt;=0),"Born","")
&amp;                   IF(AND((BM$33-Sheep!$R$351-Sheep!$N$250                                )&gt;(BM$33-BN$33),(BM$33-Sheep!$R$351-Sheep!$N$250                                )&lt;=0),"WeanStd","")
&amp;                   IF(AND((BM$33-Sheep!$R$352-Sheep!$N$250                                )&gt;(BM$33-BN$33),(BM$33-Sheep!$R$352-Sheep!$N$250                                )&lt;=0),"WeanAlt1","")
&amp;                   IF(AND((BM$33-Sheep!$R$353-Sheep!$N$250                                )&gt;(BM$33-BN$33),(BM$33-Sheep!$R$353-Sheep!$N$250                                )&lt;=0),"WeanAlt2","")
&amp;IFERROR(IF(AND((BM$33-BM41                                                                                     )&gt;(BM$33-BN$33),(BM$33-BM41                                                                                     )&lt;=0),"Join-"    &amp;BM40,""),"")
&amp;IFERROR(IF(AND((BM$33-BM41-INDEX(Sheep!$V$358:$V$365,BM40,1))&gt;(BM$33-BN$33),(BM$33-BM41-INDEX(Sheep!$V$358:$V$365,BM40,1))&lt;=0),"Scan-"  &amp;BM40,""),"")
&amp;IFERROR(IF(AND((BM$33-BM41-150                                                                            )&gt;(BM$33-BN$33),(BM$33-BM41-150                                                                             )&lt;=0),"Birth-" &amp;BM40,""),"")
&amp;IFERROR(IF(AND((BM$33-BM41-150-Sheep!$R$351                                           )&gt;(BM$33-BN$33),(BM$33-BM41-150-Sheep!$R$351                                            )&lt;=0),"Wean-"&amp;BM40,""),"")
&amp;IFERROR(IF(AND((BM$33-BM41-150-Sheep!$R$352                                           )&gt;(BM$33-BN$33),(BM$33-BM41-150-Sheep!$R$352                                            )&lt;=0),"Alt1-"   &amp;BM40,""),"")
&amp;IFERROR(IF(AND((BM$33-BM41-150-Sheep!$R$353                                           )&gt;(BM$33-BN$33),(BM$33-BM41-150-Sheep!$R$353                                            )&lt;=0),"Alt2-"   &amp;BM40,""),"")</f>
        <v/>
      </c>
      <c r="BN42" s="274" t="str">
        <f xml:space="preserve">                    IF(AND((BN$33                                  -Sheep!$N$250                               )&gt;(BN$33-BO$33),(BN$33                                  -Sheep!$N$250                                )&lt;=0),"Born","")
&amp;                   IF(AND((BN$33-Sheep!$R$351-Sheep!$N$250                                )&gt;(BN$33-BO$33),(BN$33-Sheep!$R$351-Sheep!$N$250                                )&lt;=0),"WeanStd","")
&amp;                   IF(AND((BN$33-Sheep!$R$352-Sheep!$N$250                                )&gt;(BN$33-BO$33),(BN$33-Sheep!$R$352-Sheep!$N$250                                )&lt;=0),"WeanAlt1","")
&amp;                   IF(AND((BN$33-Sheep!$R$353-Sheep!$N$250                                )&gt;(BN$33-BO$33),(BN$33-Sheep!$R$353-Sheep!$N$250                                )&lt;=0),"WeanAlt2","")
&amp;IFERROR(IF(AND((BN$33-BN41                                                                                     )&gt;(BN$33-BO$33),(BN$33-BN41                                                                                     )&lt;=0),"Join-"    &amp;BN40,""),"")
&amp;IFERROR(IF(AND((BN$33-BN41-INDEX(Sheep!$V$358:$V$365,BN40,1))&gt;(BN$33-BO$33),(BN$33-BN41-INDEX(Sheep!$V$358:$V$365,BN40,1))&lt;=0),"Scan-"  &amp;BN40,""),"")
&amp;IFERROR(IF(AND((BN$33-BN41-150                                                                            )&gt;(BN$33-BO$33),(BN$33-BN41-150                                                                             )&lt;=0),"Birth-" &amp;BN40,""),"")
&amp;IFERROR(IF(AND((BN$33-BN41-150-Sheep!$R$351                                           )&gt;(BN$33-BO$33),(BN$33-BN41-150-Sheep!$R$351                                            )&lt;=0),"Wean-"&amp;BN40,""),"")
&amp;IFERROR(IF(AND((BN$33-BN41-150-Sheep!$R$352                                           )&gt;(BN$33-BO$33),(BN$33-BN41-150-Sheep!$R$352                                            )&lt;=0),"Alt1-"   &amp;BN40,""),"")
&amp;IFERROR(IF(AND((BN$33-BN41-150-Sheep!$R$353                                           )&gt;(BN$33-BO$33),(BN$33-BN41-150-Sheep!$R$353                                            )&lt;=0),"Alt2-"   &amp;BN40,""),"")</f>
        <v/>
      </c>
      <c r="BO42" s="274" t="str">
        <f xml:space="preserve">                    IF(AND((BO$33                                  -Sheep!$N$250                               )&gt;(BO$33-BP$33),(BO$33                                  -Sheep!$N$250                                )&lt;=0),"Born","")
&amp;                   IF(AND((BO$33-Sheep!$R$351-Sheep!$N$250                                )&gt;(BO$33-BP$33),(BO$33-Sheep!$R$351-Sheep!$N$250                                )&lt;=0),"WeanStd","")
&amp;                   IF(AND((BO$33-Sheep!$R$352-Sheep!$N$250                                )&gt;(BO$33-BP$33),(BO$33-Sheep!$R$352-Sheep!$N$250                                )&lt;=0),"WeanAlt1","")
&amp;                   IF(AND((BO$33-Sheep!$R$353-Sheep!$N$250                                )&gt;(BO$33-BP$33),(BO$33-Sheep!$R$353-Sheep!$N$250                                )&lt;=0),"WeanAlt2","")
&amp;IFERROR(IF(AND((BO$33-BO41                                                                                     )&gt;(BO$33-BP$33),(BO$33-BO41                                                                                     )&lt;=0),"Join-"    &amp;BO40,""),"")
&amp;IFERROR(IF(AND((BO$33-BO41-INDEX(Sheep!$V$358:$V$365,BO40,1))&gt;(BO$33-BP$33),(BO$33-BO41-INDEX(Sheep!$V$358:$V$365,BO40,1))&lt;=0),"Scan-"  &amp;BO40,""),"")
&amp;IFERROR(IF(AND((BO$33-BO41-150                                                                            )&gt;(BO$33-BP$33),(BO$33-BO41-150                                                                             )&lt;=0),"Birth-" &amp;BO40,""),"")
&amp;IFERROR(IF(AND((BO$33-BO41-150-Sheep!$R$351                                           )&gt;(BO$33-BP$33),(BO$33-BO41-150-Sheep!$R$351                                            )&lt;=0),"Wean-"&amp;BO40,""),"")
&amp;IFERROR(IF(AND((BO$33-BO41-150-Sheep!$R$352                                           )&gt;(BO$33-BP$33),(BO$33-BO41-150-Sheep!$R$352                                            )&lt;=0),"Alt1-"   &amp;BO40,""),"")
&amp;IFERROR(IF(AND((BO$33-BO41-150-Sheep!$R$353                                           )&gt;(BO$33-BP$33),(BO$33-BO41-150-Sheep!$R$353                                            )&lt;=0),"Alt2-"   &amp;BO40,""),"")</f>
        <v/>
      </c>
      <c r="BP42" s="274" t="str">
        <f xml:space="preserve">                    IF(AND((BP$33                                  -Sheep!$N$250                               )&gt;(BP$33-BQ$33),(BP$33                                  -Sheep!$N$250                                )&lt;=0),"Born","")
&amp;                   IF(AND((BP$33-Sheep!$R$351-Sheep!$N$250                                )&gt;(BP$33-BQ$33),(BP$33-Sheep!$R$351-Sheep!$N$250                                )&lt;=0),"WeanStd","")
&amp;                   IF(AND((BP$33-Sheep!$R$352-Sheep!$N$250                                )&gt;(BP$33-BQ$33),(BP$33-Sheep!$R$352-Sheep!$N$250                                )&lt;=0),"WeanAlt1","")
&amp;                   IF(AND((BP$33-Sheep!$R$353-Sheep!$N$250                                )&gt;(BP$33-BQ$33),(BP$33-Sheep!$R$353-Sheep!$N$250                                )&lt;=0),"WeanAlt2","")
&amp;IFERROR(IF(AND((BP$33-BP41                                                                                     )&gt;(BP$33-BQ$33),(BP$33-BP41                                                                                     )&lt;=0),"Join-"    &amp;BP40,""),"")
&amp;IFERROR(IF(AND((BP$33-BP41-INDEX(Sheep!$V$358:$V$365,BP40,1))&gt;(BP$33-BQ$33),(BP$33-BP41-INDEX(Sheep!$V$358:$V$365,BP40,1))&lt;=0),"Scan-"  &amp;BP40,""),"")
&amp;IFERROR(IF(AND((BP$33-BP41-150                                                                            )&gt;(BP$33-BQ$33),(BP$33-BP41-150                                                                             )&lt;=0),"Birth-" &amp;BP40,""),"")
&amp;IFERROR(IF(AND((BP$33-BP41-150-Sheep!$R$351                                           )&gt;(BP$33-BQ$33),(BP$33-BP41-150-Sheep!$R$351                                            )&lt;=0),"Wean-"&amp;BP40,""),"")
&amp;IFERROR(IF(AND((BP$33-BP41-150-Sheep!$R$352                                           )&gt;(BP$33-BQ$33),(BP$33-BP41-150-Sheep!$R$352                                            )&lt;=0),"Alt1-"   &amp;BP40,""),"")
&amp;IFERROR(IF(AND((BP$33-BP41-150-Sheep!$R$353                                           )&gt;(BP$33-BQ$33),(BP$33-BP41-150-Sheep!$R$353                                            )&lt;=0),"Alt2-"   &amp;BP40,""),"")</f>
        <v/>
      </c>
      <c r="BQ42" s="274" t="str">
        <f xml:space="preserve">                    IF(AND((BQ$33                                  -Sheep!$N$250                               )&gt;(BQ$33-BR$33),(BQ$33                                  -Sheep!$N$250                                )&lt;=0),"Born","")
&amp;                   IF(AND((BQ$33-Sheep!$R$351-Sheep!$N$250                                )&gt;(BQ$33-BR$33),(BQ$33-Sheep!$R$351-Sheep!$N$250                                )&lt;=0),"WeanStd","")
&amp;                   IF(AND((BQ$33-Sheep!$R$352-Sheep!$N$250                                )&gt;(BQ$33-BR$33),(BQ$33-Sheep!$R$352-Sheep!$N$250                                )&lt;=0),"WeanAlt1","")
&amp;                   IF(AND((BQ$33-Sheep!$R$353-Sheep!$N$250                                )&gt;(BQ$33-BR$33),(BQ$33-Sheep!$R$353-Sheep!$N$250                                )&lt;=0),"WeanAlt2","")
&amp;IFERROR(IF(AND((BQ$33-BQ41                                                                                     )&gt;(BQ$33-BR$33),(BQ$33-BQ41                                                                                     )&lt;=0),"Join-"    &amp;BQ40,""),"")
&amp;IFERROR(IF(AND((BQ$33-BQ41-INDEX(Sheep!$V$358:$V$365,BQ40,1))&gt;(BQ$33-BR$33),(BQ$33-BQ41-INDEX(Sheep!$V$358:$V$365,BQ40,1))&lt;=0),"Scan-"  &amp;BQ40,""),"")
&amp;IFERROR(IF(AND((BQ$33-BQ41-150                                                                            )&gt;(BQ$33-BR$33),(BQ$33-BQ41-150                                                                             )&lt;=0),"Birth-" &amp;BQ40,""),"")
&amp;IFERROR(IF(AND((BQ$33-BQ41-150-Sheep!$R$351                                           )&gt;(BQ$33-BR$33),(BQ$33-BQ41-150-Sheep!$R$351                                            )&lt;=0),"Wean-"&amp;BQ40,""),"")
&amp;IFERROR(IF(AND((BQ$33-BQ41-150-Sheep!$R$352                                           )&gt;(BQ$33-BR$33),(BQ$33-BQ41-150-Sheep!$R$352                                            )&lt;=0),"Alt1-"   &amp;BQ40,""),"")
&amp;IFERROR(IF(AND((BQ$33-BQ41-150-Sheep!$R$353                                           )&gt;(BQ$33-BR$33),(BQ$33-BQ41-150-Sheep!$R$353                                            )&lt;=0),"Alt2-"   &amp;BQ40,""),"")</f>
        <v/>
      </c>
      <c r="BR42" s="274" t="str">
        <f xml:space="preserve">                    IF(AND((BR$33                                  -Sheep!$N$250                               )&gt;(BR$33-BS$33),(BR$33                                  -Sheep!$N$250                                )&lt;=0),"Born","")
&amp;                   IF(AND((BR$33-Sheep!$R$351-Sheep!$N$250                                )&gt;(BR$33-BS$33),(BR$33-Sheep!$R$351-Sheep!$N$250                                )&lt;=0),"WeanStd","")
&amp;                   IF(AND((BR$33-Sheep!$R$352-Sheep!$N$250                                )&gt;(BR$33-BS$33),(BR$33-Sheep!$R$352-Sheep!$N$250                                )&lt;=0),"WeanAlt1","")
&amp;                   IF(AND((BR$33-Sheep!$R$353-Sheep!$N$250                                )&gt;(BR$33-BS$33),(BR$33-Sheep!$R$353-Sheep!$N$250                                )&lt;=0),"WeanAlt2","")
&amp;IFERROR(IF(AND((BR$33-BR41                                                                                     )&gt;(BR$33-BS$33),(BR$33-BR41                                                                                     )&lt;=0),"Join-"    &amp;BR40,""),"")
&amp;IFERROR(IF(AND((BR$33-BR41-INDEX(Sheep!$V$358:$V$365,BR40,1))&gt;(BR$33-BS$33),(BR$33-BR41-INDEX(Sheep!$V$358:$V$365,BR40,1))&lt;=0),"Scan-"  &amp;BR40,""),"")
&amp;IFERROR(IF(AND((BR$33-BR41-150                                                                            )&gt;(BR$33-BS$33),(BR$33-BR41-150                                                                             )&lt;=0),"Birth-" &amp;BR40,""),"")
&amp;IFERROR(IF(AND((BR$33-BR41-150-Sheep!$R$351                                           )&gt;(BR$33-BS$33),(BR$33-BR41-150-Sheep!$R$351                                            )&lt;=0),"Wean-"&amp;BR40,""),"")
&amp;IFERROR(IF(AND((BR$33-BR41-150-Sheep!$R$352                                           )&gt;(BR$33-BS$33),(BR$33-BR41-150-Sheep!$R$352                                            )&lt;=0),"Alt1-"   &amp;BR40,""),"")
&amp;IFERROR(IF(AND((BR$33-BR41-150-Sheep!$R$353                                           )&gt;(BR$33-BS$33),(BR$33-BR41-150-Sheep!$R$353                                            )&lt;=0),"Alt2-"   &amp;BR40,""),"")</f>
        <v>Join-1</v>
      </c>
      <c r="BS42" s="274" t="str">
        <f xml:space="preserve">                    IF(AND((BS$33                                  -Sheep!$N$250                               )&gt;(BS$33-BT$33),(BS$33                                  -Sheep!$N$250                                )&lt;=0),"Born","")
&amp;                   IF(AND((BS$33-Sheep!$R$351-Sheep!$N$250                                )&gt;(BS$33-BT$33),(BS$33-Sheep!$R$351-Sheep!$N$250                                )&lt;=0),"WeanStd","")
&amp;                   IF(AND((BS$33-Sheep!$R$352-Sheep!$N$250                                )&gt;(BS$33-BT$33),(BS$33-Sheep!$R$352-Sheep!$N$250                                )&lt;=0),"WeanAlt1","")
&amp;                   IF(AND((BS$33-Sheep!$R$353-Sheep!$N$250                                )&gt;(BS$33-BT$33),(BS$33-Sheep!$R$353-Sheep!$N$250                                )&lt;=0),"WeanAlt2","")
&amp;IFERROR(IF(AND((BS$33-BS41                                                                                     )&gt;(BS$33-BT$33),(BS$33-BS41                                                                                     )&lt;=0),"Join-"    &amp;BS40,""),"")
&amp;IFERROR(IF(AND((BS$33-BS41-INDEX(Sheep!$V$358:$V$365,BS40,1))&gt;(BS$33-BT$33),(BS$33-BS41-INDEX(Sheep!$V$358:$V$365,BS40,1))&lt;=0),"Scan-"  &amp;BS40,""),"")
&amp;IFERROR(IF(AND((BS$33-BS41-150                                                                            )&gt;(BS$33-BT$33),(BS$33-BS41-150                                                                             )&lt;=0),"Birth-" &amp;BS40,""),"")
&amp;IFERROR(IF(AND((BS$33-BS41-150-Sheep!$R$351                                           )&gt;(BS$33-BT$33),(BS$33-BS41-150-Sheep!$R$351                                            )&lt;=0),"Wean-"&amp;BS40,""),"")
&amp;IFERROR(IF(AND((BS$33-BS41-150-Sheep!$R$352                                           )&gt;(BS$33-BT$33),(BS$33-BS41-150-Sheep!$R$352                                            )&lt;=0),"Alt1-"   &amp;BS40,""),"")
&amp;IFERROR(IF(AND((BS$33-BS41-150-Sheep!$R$353                                           )&gt;(BS$33-BT$33),(BS$33-BS41-150-Sheep!$R$353                                            )&lt;=0),"Alt2-"   &amp;BS40,""),"")</f>
        <v/>
      </c>
      <c r="BT42" s="274" t="str">
        <f xml:space="preserve">                    IF(AND((BT$33                                  -Sheep!$N$250                               )&gt;(BT$33-BU$33),(BT$33                                  -Sheep!$N$250                                )&lt;=0),"Born","")
&amp;                   IF(AND((BT$33-Sheep!$R$351-Sheep!$N$250                                )&gt;(BT$33-BU$33),(BT$33-Sheep!$R$351-Sheep!$N$250                                )&lt;=0),"WeanStd","")
&amp;                   IF(AND((BT$33-Sheep!$R$352-Sheep!$N$250                                )&gt;(BT$33-BU$33),(BT$33-Sheep!$R$352-Sheep!$N$250                                )&lt;=0),"WeanAlt1","")
&amp;                   IF(AND((BT$33-Sheep!$R$353-Sheep!$N$250                                )&gt;(BT$33-BU$33),(BT$33-Sheep!$R$353-Sheep!$N$250                                )&lt;=0),"WeanAlt2","")
&amp;IFERROR(IF(AND((BT$33-BT41                                                                                     )&gt;(BT$33-BU$33),(BT$33-BT41                                                                                     )&lt;=0),"Join-"    &amp;BT40,""),"")
&amp;IFERROR(IF(AND((BT$33-BT41-INDEX(Sheep!$V$358:$V$365,BT40,1))&gt;(BT$33-BU$33),(BT$33-BT41-INDEX(Sheep!$V$358:$V$365,BT40,1))&lt;=0),"Scan-"  &amp;BT40,""),"")
&amp;IFERROR(IF(AND((BT$33-BT41-150                                                                            )&gt;(BT$33-BU$33),(BT$33-BT41-150                                                                             )&lt;=0),"Birth-" &amp;BT40,""),"")
&amp;IFERROR(IF(AND((BT$33-BT41-150-Sheep!$R$351                                           )&gt;(BT$33-BU$33),(BT$33-BT41-150-Sheep!$R$351                                            )&lt;=0),"Wean-"&amp;BT40,""),"")
&amp;IFERROR(IF(AND((BT$33-BT41-150-Sheep!$R$352                                           )&gt;(BT$33-BU$33),(BT$33-BT41-150-Sheep!$R$352                                            )&lt;=0),"Alt1-"   &amp;BT40,""),"")
&amp;IFERROR(IF(AND((BT$33-BT41-150-Sheep!$R$353                                           )&gt;(BT$33-BU$33),(BT$33-BT41-150-Sheep!$R$353                                            )&lt;=0),"Alt2-"   &amp;BT40,""),"")</f>
        <v/>
      </c>
      <c r="BU42" s="274" t="str">
        <f xml:space="preserve">                    IF(AND((BU$33                                  -Sheep!$N$250                               )&gt;(BU$33-BV$33),(BU$33                                  -Sheep!$N$250                                )&lt;=0),"Born","")
&amp;                   IF(AND((BU$33-Sheep!$R$351-Sheep!$N$250                                )&gt;(BU$33-BV$33),(BU$33-Sheep!$R$351-Sheep!$N$250                                )&lt;=0),"WeanStd","")
&amp;                   IF(AND((BU$33-Sheep!$R$352-Sheep!$N$250                                )&gt;(BU$33-BV$33),(BU$33-Sheep!$R$352-Sheep!$N$250                                )&lt;=0),"WeanAlt1","")
&amp;                   IF(AND((BU$33-Sheep!$R$353-Sheep!$N$250                                )&gt;(BU$33-BV$33),(BU$33-Sheep!$R$353-Sheep!$N$250                                )&lt;=0),"WeanAlt2","")
&amp;IFERROR(IF(AND((BU$33-BU41                                                                                     )&gt;(BU$33-BV$33),(BU$33-BU41                                                                                     )&lt;=0),"Join-"    &amp;BU40,""),"")
&amp;IFERROR(IF(AND((BU$33-BU41-INDEX(Sheep!$V$358:$V$365,BU40,1))&gt;(BU$33-BV$33),(BU$33-BU41-INDEX(Sheep!$V$358:$V$365,BU40,1))&lt;=0),"Scan-"  &amp;BU40,""),"")
&amp;IFERROR(IF(AND((BU$33-BU41-150                                                                            )&gt;(BU$33-BV$33),(BU$33-BU41-150                                                                             )&lt;=0),"Birth-" &amp;BU40,""),"")
&amp;IFERROR(IF(AND((BU$33-BU41-150-Sheep!$R$351                                           )&gt;(BU$33-BV$33),(BU$33-BU41-150-Sheep!$R$351                                            )&lt;=0),"Wean-"&amp;BU40,""),"")
&amp;IFERROR(IF(AND((BU$33-BU41-150-Sheep!$R$352                                           )&gt;(BU$33-BV$33),(BU$33-BU41-150-Sheep!$R$352                                            )&lt;=0),"Alt1-"   &amp;BU40,""),"")
&amp;IFERROR(IF(AND((BU$33-BU41-150-Sheep!$R$353                                           )&gt;(BU$33-BV$33),(BU$33-BU41-150-Sheep!$R$353                                            )&lt;=0),"Alt2-"   &amp;BU40,""),"")</f>
        <v/>
      </c>
      <c r="BV42" s="274" t="str">
        <f xml:space="preserve">                    IF(AND((BV$33                                  -Sheep!$N$250                               )&gt;(BV$33-BW$33),(BV$33                                  -Sheep!$N$250                                )&lt;=0),"Born","")
&amp;                   IF(AND((BV$33-Sheep!$R$351-Sheep!$N$250                                )&gt;(BV$33-BW$33),(BV$33-Sheep!$R$351-Sheep!$N$250                                )&lt;=0),"WeanStd","")
&amp;                   IF(AND((BV$33-Sheep!$R$352-Sheep!$N$250                                )&gt;(BV$33-BW$33),(BV$33-Sheep!$R$352-Sheep!$N$250                                )&lt;=0),"WeanAlt1","")
&amp;                   IF(AND((BV$33-Sheep!$R$353-Sheep!$N$250                                )&gt;(BV$33-BW$33),(BV$33-Sheep!$R$353-Sheep!$N$250                                )&lt;=0),"WeanAlt2","")
&amp;IFERROR(IF(AND((BV$33-BV41                                                                                     )&gt;(BV$33-BW$33),(BV$33-BV41                                                                                     )&lt;=0),"Join-"    &amp;BV40,""),"")
&amp;IFERROR(IF(AND((BV$33-BV41-INDEX(Sheep!$V$358:$V$365,BV40,1))&gt;(BV$33-BW$33),(BV$33-BV41-INDEX(Sheep!$V$358:$V$365,BV40,1))&lt;=0),"Scan-"  &amp;BV40,""),"")
&amp;IFERROR(IF(AND((BV$33-BV41-150                                                                            )&gt;(BV$33-BW$33),(BV$33-BV41-150                                                                             )&lt;=0),"Birth-" &amp;BV40,""),"")
&amp;IFERROR(IF(AND((BV$33-BV41-150-Sheep!$R$351                                           )&gt;(BV$33-BW$33),(BV$33-BV41-150-Sheep!$R$351                                            )&lt;=0),"Wean-"&amp;BV40,""),"")
&amp;IFERROR(IF(AND((BV$33-BV41-150-Sheep!$R$352                                           )&gt;(BV$33-BW$33),(BV$33-BV41-150-Sheep!$R$352                                            )&lt;=0),"Alt1-"   &amp;BV40,""),"")
&amp;IFERROR(IF(AND((BV$33-BV41-150-Sheep!$R$353                                           )&gt;(BV$33-BW$33),(BV$33-BV41-150-Sheep!$R$353                                            )&lt;=0),"Alt2-"   &amp;BV40,""),"")</f>
        <v/>
      </c>
      <c r="BW42" s="274" t="str">
        <f xml:space="preserve">                    IF(AND((BW$33                                  -Sheep!$N$250                               )&gt;(BW$33-BX$33),(BW$33                                  -Sheep!$N$250                                )&lt;=0),"Born","")
&amp;                   IF(AND((BW$33-Sheep!$R$351-Sheep!$N$250                                )&gt;(BW$33-BX$33),(BW$33-Sheep!$R$351-Sheep!$N$250                                )&lt;=0),"WeanStd","")
&amp;                   IF(AND((BW$33-Sheep!$R$352-Sheep!$N$250                                )&gt;(BW$33-BX$33),(BW$33-Sheep!$R$352-Sheep!$N$250                                )&lt;=0),"WeanAlt1","")
&amp;                   IF(AND((BW$33-Sheep!$R$353-Sheep!$N$250                                )&gt;(BW$33-BX$33),(BW$33-Sheep!$R$353-Sheep!$N$250                                )&lt;=0),"WeanAlt2","")
&amp;IFERROR(IF(AND((BW$33-BW41                                                                                     )&gt;(BW$33-BX$33),(BW$33-BW41                                                                                     )&lt;=0),"Join-"    &amp;BW40,""),"")
&amp;IFERROR(IF(AND((BW$33-BW41-INDEX(Sheep!$V$358:$V$365,BW40,1))&gt;(BW$33-BX$33),(BW$33-BW41-INDEX(Sheep!$V$358:$V$365,BW40,1))&lt;=0),"Scan-"  &amp;BW40,""),"")
&amp;IFERROR(IF(AND((BW$33-BW41-150                                                                            )&gt;(BW$33-BX$33),(BW$33-BW41-150                                                                             )&lt;=0),"Birth-" &amp;BW40,""),"")
&amp;IFERROR(IF(AND((BW$33-BW41-150-Sheep!$R$351                                           )&gt;(BW$33-BX$33),(BW$33-BW41-150-Sheep!$R$351                                            )&lt;=0),"Wean-"&amp;BW40,""),"")
&amp;IFERROR(IF(AND((BW$33-BW41-150-Sheep!$R$352                                           )&gt;(BW$33-BX$33),(BW$33-BW41-150-Sheep!$R$352                                            )&lt;=0),"Alt1-"   &amp;BW40,""),"")
&amp;IFERROR(IF(AND((BW$33-BW41-150-Sheep!$R$353                                           )&gt;(BW$33-BX$33),(BW$33-BW41-150-Sheep!$R$353                                            )&lt;=0),"Alt2-"   &amp;BW40,""),"")</f>
        <v/>
      </c>
      <c r="BX42" s="274" t="str">
        <f xml:space="preserve">                    IF(AND((BX$33                                  -Sheep!$N$250                               )&gt;(BX$33-BY$33),(BX$33                                  -Sheep!$N$250                                )&lt;=0),"Born","")
&amp;                   IF(AND((BX$33-Sheep!$R$351-Sheep!$N$250                                )&gt;(BX$33-BY$33),(BX$33-Sheep!$R$351-Sheep!$N$250                                )&lt;=0),"WeanStd","")
&amp;                   IF(AND((BX$33-Sheep!$R$352-Sheep!$N$250                                )&gt;(BX$33-BY$33),(BX$33-Sheep!$R$352-Sheep!$N$250                                )&lt;=0),"WeanAlt1","")
&amp;                   IF(AND((BX$33-Sheep!$R$353-Sheep!$N$250                                )&gt;(BX$33-BY$33),(BX$33-Sheep!$R$353-Sheep!$N$250                                )&lt;=0),"WeanAlt2","")
&amp;IFERROR(IF(AND((BX$33-BX41                                                                                     )&gt;(BX$33-BY$33),(BX$33-BX41                                                                                     )&lt;=0),"Join-"    &amp;BX40,""),"")
&amp;IFERROR(IF(AND((BX$33-BX41-INDEX(Sheep!$V$358:$V$365,BX40,1))&gt;(BX$33-BY$33),(BX$33-BX41-INDEX(Sheep!$V$358:$V$365,BX40,1))&lt;=0),"Scan-"  &amp;BX40,""),"")
&amp;IFERROR(IF(AND((BX$33-BX41-150                                                                            )&gt;(BX$33-BY$33),(BX$33-BX41-150                                                                             )&lt;=0),"Birth-" &amp;BX40,""),"")
&amp;IFERROR(IF(AND((BX$33-BX41-150-Sheep!$R$351                                           )&gt;(BX$33-BY$33),(BX$33-BX41-150-Sheep!$R$351                                            )&lt;=0),"Wean-"&amp;BX40,""),"")
&amp;IFERROR(IF(AND((BX$33-BX41-150-Sheep!$R$352                                           )&gt;(BX$33-BY$33),(BX$33-BX41-150-Sheep!$R$352                                            )&lt;=0),"Alt1-"   &amp;BX40,""),"")
&amp;IFERROR(IF(AND((BX$33-BX41-150-Sheep!$R$353                                           )&gt;(BX$33-BY$33),(BX$33-BX41-150-Sheep!$R$353                                            )&lt;=0),"Alt2-"   &amp;BX40,""),"")</f>
        <v/>
      </c>
      <c r="BY42" s="274" t="str">
        <f xml:space="preserve">                    IF(AND((BY$33                                  -Sheep!$N$250                               )&gt;(BY$33-BZ$33),(BY$33                                  -Sheep!$N$250                                )&lt;=0),"Born","")
&amp;                   IF(AND((BY$33-Sheep!$R$351-Sheep!$N$250                                )&gt;(BY$33-BZ$33),(BY$33-Sheep!$R$351-Sheep!$N$250                                )&lt;=0),"WeanStd","")
&amp;                   IF(AND((BY$33-Sheep!$R$352-Sheep!$N$250                                )&gt;(BY$33-BZ$33),(BY$33-Sheep!$R$352-Sheep!$N$250                                )&lt;=0),"WeanAlt1","")
&amp;                   IF(AND((BY$33-Sheep!$R$353-Sheep!$N$250                                )&gt;(BY$33-BZ$33),(BY$33-Sheep!$R$353-Sheep!$N$250                                )&lt;=0),"WeanAlt2","")
&amp;IFERROR(IF(AND((BY$33-BY41                                                                                     )&gt;(BY$33-BZ$33),(BY$33-BY41                                                                                     )&lt;=0),"Join-"    &amp;BY40,""),"")
&amp;IFERROR(IF(AND((BY$33-BY41-INDEX(Sheep!$V$358:$V$365,BY40,1))&gt;(BY$33-BZ$33),(BY$33-BY41-INDEX(Sheep!$V$358:$V$365,BY40,1))&lt;=0),"Scan-"  &amp;BY40,""),"")
&amp;IFERROR(IF(AND((BY$33-BY41-150                                                                            )&gt;(BY$33-BZ$33),(BY$33-BY41-150                                                                             )&lt;=0),"Birth-" &amp;BY40,""),"")
&amp;IFERROR(IF(AND((BY$33-BY41-150-Sheep!$R$351                                           )&gt;(BY$33-BZ$33),(BY$33-BY41-150-Sheep!$R$351                                            )&lt;=0),"Wean-"&amp;BY40,""),"")
&amp;IFERROR(IF(AND((BY$33-BY41-150-Sheep!$R$352                                           )&gt;(BY$33-BZ$33),(BY$33-BY41-150-Sheep!$R$352                                            )&lt;=0),"Alt1-"   &amp;BY40,""),"")
&amp;IFERROR(IF(AND((BY$33-BY41-150-Sheep!$R$353                                           )&gt;(BY$33-BZ$33),(BY$33-BY41-150-Sheep!$R$353                                            )&lt;=0),"Alt2-"   &amp;BY40,""),"")</f>
        <v/>
      </c>
      <c r="BZ42" s="274" t="str">
        <f xml:space="preserve">                    IF(AND((BZ$33                                  -Sheep!$N$250                               )&gt;(BZ$33-CA$33),(BZ$33                                  -Sheep!$N$250                                )&lt;=0),"Born","")
&amp;                   IF(AND((BZ$33-Sheep!$R$351-Sheep!$N$250                                )&gt;(BZ$33-CA$33),(BZ$33-Sheep!$R$351-Sheep!$N$250                                )&lt;=0),"WeanStd","")
&amp;                   IF(AND((BZ$33-Sheep!$R$352-Sheep!$N$250                                )&gt;(BZ$33-CA$33),(BZ$33-Sheep!$R$352-Sheep!$N$250                                )&lt;=0),"WeanAlt1","")
&amp;                   IF(AND((BZ$33-Sheep!$R$353-Sheep!$N$250                                )&gt;(BZ$33-CA$33),(BZ$33-Sheep!$R$353-Sheep!$N$250                                )&lt;=0),"WeanAlt2","")
&amp;IFERROR(IF(AND((BZ$33-BZ41                                                                                     )&gt;(BZ$33-CA$33),(BZ$33-BZ41                                                                                     )&lt;=0),"Join-"    &amp;BZ40,""),"")
&amp;IFERROR(IF(AND((BZ$33-BZ41-INDEX(Sheep!$V$358:$V$365,BZ40,1))&gt;(BZ$33-CA$33),(BZ$33-BZ41-INDEX(Sheep!$V$358:$V$365,BZ40,1))&lt;=0),"Scan-"  &amp;BZ40,""),"")
&amp;IFERROR(IF(AND((BZ$33-BZ41-150                                                                            )&gt;(BZ$33-CA$33),(BZ$33-BZ41-150                                                                             )&lt;=0),"Birth-" &amp;BZ40,""),"")
&amp;IFERROR(IF(AND((BZ$33-BZ41-150-Sheep!$R$351                                           )&gt;(BZ$33-CA$33),(BZ$33-BZ41-150-Sheep!$R$351                                            )&lt;=0),"Wean-"&amp;BZ40,""),"")
&amp;IFERROR(IF(AND((BZ$33-BZ41-150-Sheep!$R$352                                           )&gt;(BZ$33-CA$33),(BZ$33-BZ41-150-Sheep!$R$352                                            )&lt;=0),"Alt1-"   &amp;BZ40,""),"")
&amp;IFERROR(IF(AND((BZ$33-BZ41-150-Sheep!$R$353                                           )&gt;(BZ$33-CA$33),(BZ$33-BZ41-150-Sheep!$R$353                                            )&lt;=0),"Alt2-"   &amp;BZ40,""),"")</f>
        <v/>
      </c>
      <c r="CA42" s="274" t="str">
        <f xml:space="preserve">                    IF(AND((CA$33                                  -Sheep!$N$250                               )&gt;(CA$33-CB$33),(CA$33                                  -Sheep!$N$250                                )&lt;=0),"Born","")
&amp;                   IF(AND((CA$33-Sheep!$R$351-Sheep!$N$250                                )&gt;(CA$33-CB$33),(CA$33-Sheep!$R$351-Sheep!$N$250                                )&lt;=0),"WeanStd","")
&amp;                   IF(AND((CA$33-Sheep!$R$352-Sheep!$N$250                                )&gt;(CA$33-CB$33),(CA$33-Sheep!$R$352-Sheep!$N$250                                )&lt;=0),"WeanAlt1","")
&amp;                   IF(AND((CA$33-Sheep!$R$353-Sheep!$N$250                                )&gt;(CA$33-CB$33),(CA$33-Sheep!$R$353-Sheep!$N$250                                )&lt;=0),"WeanAlt2","")
&amp;IFERROR(IF(AND((CA$33-CA41                                                                                     )&gt;(CA$33-CB$33),(CA$33-CA41                                                                                     )&lt;=0),"Join-"    &amp;CA40,""),"")
&amp;IFERROR(IF(AND((CA$33-CA41-INDEX(Sheep!$V$358:$V$365,CA40,1))&gt;(CA$33-CB$33),(CA$33-CA41-INDEX(Sheep!$V$358:$V$365,CA40,1))&lt;=0),"Scan-"  &amp;CA40,""),"")
&amp;IFERROR(IF(AND((CA$33-CA41-150                                                                            )&gt;(CA$33-CB$33),(CA$33-CA41-150                                                                             )&lt;=0),"Birth-" &amp;CA40,""),"")
&amp;IFERROR(IF(AND((CA$33-CA41-150-Sheep!$R$351                                           )&gt;(CA$33-CB$33),(CA$33-CA41-150-Sheep!$R$351                                            )&lt;=0),"Wean-"&amp;CA40,""),"")
&amp;IFERROR(IF(AND((CA$33-CA41-150-Sheep!$R$352                                           )&gt;(CA$33-CB$33),(CA$33-CA41-150-Sheep!$R$352                                            )&lt;=0),"Alt1-"   &amp;CA40,""),"")
&amp;IFERROR(IF(AND((CA$33-CA41-150-Sheep!$R$353                                           )&gt;(CA$33-CB$33),(CA$33-CA41-150-Sheep!$R$353                                            )&lt;=0),"Alt2-"   &amp;CA40,""),"")</f>
        <v/>
      </c>
      <c r="CB42" s="274" t="str">
        <f xml:space="preserve">                    IF(AND((CB$33                                  -Sheep!$N$250                               )&gt;(CB$33-CC$33),(CB$33                                  -Sheep!$N$250                                )&lt;=0),"Born","")
&amp;                   IF(AND((CB$33-Sheep!$R$351-Sheep!$N$250                                )&gt;(CB$33-CC$33),(CB$33-Sheep!$R$351-Sheep!$N$250                                )&lt;=0),"WeanStd","")
&amp;                   IF(AND((CB$33-Sheep!$R$352-Sheep!$N$250                                )&gt;(CB$33-CC$33),(CB$33-Sheep!$R$352-Sheep!$N$250                                )&lt;=0),"WeanAlt1","")
&amp;                   IF(AND((CB$33-Sheep!$R$353-Sheep!$N$250                                )&gt;(CB$33-CC$33),(CB$33-Sheep!$R$353-Sheep!$N$250                                )&lt;=0),"WeanAlt2","")
&amp;IFERROR(IF(AND((CB$33-CB41                                                                                     )&gt;(CB$33-CC$33),(CB$33-CB41                                                                                     )&lt;=0),"Join-"    &amp;CB40,""),"")
&amp;IFERROR(IF(AND((CB$33-CB41-INDEX(Sheep!$V$358:$V$365,CB40,1))&gt;(CB$33-CC$33),(CB$33-CB41-INDEX(Sheep!$V$358:$V$365,CB40,1))&lt;=0),"Scan-"  &amp;CB40,""),"")
&amp;IFERROR(IF(AND((CB$33-CB41-150                                                                            )&gt;(CB$33-CC$33),(CB$33-CB41-150                                                                             )&lt;=0),"Birth-" &amp;CB40,""),"")
&amp;IFERROR(IF(AND((CB$33-CB41-150-Sheep!$R$351                                           )&gt;(CB$33-CC$33),(CB$33-CB41-150-Sheep!$R$351                                            )&lt;=0),"Wean-"&amp;CB40,""),"")
&amp;IFERROR(IF(AND((CB$33-CB41-150-Sheep!$R$352                                           )&gt;(CB$33-CC$33),(CB$33-CB41-150-Sheep!$R$352                                            )&lt;=0),"Alt1-"   &amp;CB40,""),"")
&amp;IFERROR(IF(AND((CB$33-CB41-150-Sheep!$R$353                                           )&gt;(CB$33-CC$33),(CB$33-CB41-150-Sheep!$R$353                                            )&lt;=0),"Alt2-"   &amp;CB40,""),"")</f>
        <v>Scan-1</v>
      </c>
      <c r="CC42" s="274" t="str">
        <f xml:space="preserve">                    IF(AND((CC$33                                  -Sheep!$N$250                               )&gt;(CC$33-CD$33),(CC$33                                  -Sheep!$N$250                                )&lt;=0),"Born","")
&amp;                   IF(AND((CC$33-Sheep!$R$351-Sheep!$N$250                                )&gt;(CC$33-CD$33),(CC$33-Sheep!$R$351-Sheep!$N$250                                )&lt;=0),"WeanStd","")
&amp;                   IF(AND((CC$33-Sheep!$R$352-Sheep!$N$250                                )&gt;(CC$33-CD$33),(CC$33-Sheep!$R$352-Sheep!$N$250                                )&lt;=0),"WeanAlt1","")
&amp;                   IF(AND((CC$33-Sheep!$R$353-Sheep!$N$250                                )&gt;(CC$33-CD$33),(CC$33-Sheep!$R$353-Sheep!$N$250                                )&lt;=0),"WeanAlt2","")
&amp;IFERROR(IF(AND((CC$33-CC41                                                                                     )&gt;(CC$33-CD$33),(CC$33-CC41                                                                                     )&lt;=0),"Join-"    &amp;CC40,""),"")
&amp;IFERROR(IF(AND((CC$33-CC41-INDEX(Sheep!$V$358:$V$365,CC40,1))&gt;(CC$33-CD$33),(CC$33-CC41-INDEX(Sheep!$V$358:$V$365,CC40,1))&lt;=0),"Scan-"  &amp;CC40,""),"")
&amp;IFERROR(IF(AND((CC$33-CC41-150                                                                            )&gt;(CC$33-CD$33),(CC$33-CC41-150                                                                             )&lt;=0),"Birth-" &amp;CC40,""),"")
&amp;IFERROR(IF(AND((CC$33-CC41-150-Sheep!$R$351                                           )&gt;(CC$33-CD$33),(CC$33-CC41-150-Sheep!$R$351                                            )&lt;=0),"Wean-"&amp;CC40,""),"")
&amp;IFERROR(IF(AND((CC$33-CC41-150-Sheep!$R$352                                           )&gt;(CC$33-CD$33),(CC$33-CC41-150-Sheep!$R$352                                            )&lt;=0),"Alt1-"   &amp;CC40,""),"")
&amp;IFERROR(IF(AND((CC$33-CC41-150-Sheep!$R$353                                           )&gt;(CC$33-CD$33),(CC$33-CC41-150-Sheep!$R$353                                            )&lt;=0),"Alt2-"   &amp;CC40,""),"")</f>
        <v/>
      </c>
      <c r="CD42" s="274" t="str">
        <f xml:space="preserve">                    IF(AND((CD$33                                  -Sheep!$N$250                               )&gt;(CD$33-CE$33),(CD$33                                  -Sheep!$N$250                                )&lt;=0),"Born","")
&amp;                   IF(AND((CD$33-Sheep!$R$351-Sheep!$N$250                                )&gt;(CD$33-CE$33),(CD$33-Sheep!$R$351-Sheep!$N$250                                )&lt;=0),"WeanStd","")
&amp;                   IF(AND((CD$33-Sheep!$R$352-Sheep!$N$250                                )&gt;(CD$33-CE$33),(CD$33-Sheep!$R$352-Sheep!$N$250                                )&lt;=0),"WeanAlt1","")
&amp;                   IF(AND((CD$33-Sheep!$R$353-Sheep!$N$250                                )&gt;(CD$33-CE$33),(CD$33-Sheep!$R$353-Sheep!$N$250                                )&lt;=0),"WeanAlt2","")
&amp;IFERROR(IF(AND((CD$33-CD41                                                                                     )&gt;(CD$33-CE$33),(CD$33-CD41                                                                                     )&lt;=0),"Join-"    &amp;CD40,""),"")
&amp;IFERROR(IF(AND((CD$33-CD41-INDEX(Sheep!$V$358:$V$365,CD40,1))&gt;(CD$33-CE$33),(CD$33-CD41-INDEX(Sheep!$V$358:$V$365,CD40,1))&lt;=0),"Scan-"  &amp;CD40,""),"")
&amp;IFERROR(IF(AND((CD$33-CD41-150                                                                            )&gt;(CD$33-CE$33),(CD$33-CD41-150                                                                             )&lt;=0),"Birth-" &amp;CD40,""),"")
&amp;IFERROR(IF(AND((CD$33-CD41-150-Sheep!$R$351                                           )&gt;(CD$33-CE$33),(CD$33-CD41-150-Sheep!$R$351                                            )&lt;=0),"Wean-"&amp;CD40,""),"")
&amp;IFERROR(IF(AND((CD$33-CD41-150-Sheep!$R$352                                           )&gt;(CD$33-CE$33),(CD$33-CD41-150-Sheep!$R$352                                            )&lt;=0),"Alt1-"   &amp;CD40,""),"")
&amp;IFERROR(IF(AND((CD$33-CD41-150-Sheep!$R$353                                           )&gt;(CD$33-CE$33),(CD$33-CD41-150-Sheep!$R$353                                            )&lt;=0),"Alt2-"   &amp;CD40,""),"")</f>
        <v/>
      </c>
      <c r="CE42" s="274" t="str">
        <f xml:space="preserve">                    IF(AND((CE$33                                  -Sheep!$N$250                               )&gt;(CE$33-CF$33),(CE$33                                  -Sheep!$N$250                                )&lt;=0),"Born","")
&amp;                   IF(AND((CE$33-Sheep!$R$351-Sheep!$N$250                                )&gt;(CE$33-CF$33),(CE$33-Sheep!$R$351-Sheep!$N$250                                )&lt;=0),"WeanStd","")
&amp;                   IF(AND((CE$33-Sheep!$R$352-Sheep!$N$250                                )&gt;(CE$33-CF$33),(CE$33-Sheep!$R$352-Sheep!$N$250                                )&lt;=0),"WeanAlt1","")
&amp;                   IF(AND((CE$33-Sheep!$R$353-Sheep!$N$250                                )&gt;(CE$33-CF$33),(CE$33-Sheep!$R$353-Sheep!$N$250                                )&lt;=0),"WeanAlt2","")
&amp;IFERROR(IF(AND((CE$33-CE41                                                                                     )&gt;(CE$33-CF$33),(CE$33-CE41                                                                                     )&lt;=0),"Join-"    &amp;CE40,""),"")
&amp;IFERROR(IF(AND((CE$33-CE41-INDEX(Sheep!$V$358:$V$365,CE40,1))&gt;(CE$33-CF$33),(CE$33-CE41-INDEX(Sheep!$V$358:$V$365,CE40,1))&lt;=0),"Scan-"  &amp;CE40,""),"")
&amp;IFERROR(IF(AND((CE$33-CE41-150                                                                            )&gt;(CE$33-CF$33),(CE$33-CE41-150                                                                             )&lt;=0),"Birth-" &amp;CE40,""),"")
&amp;IFERROR(IF(AND((CE$33-CE41-150-Sheep!$R$351                                           )&gt;(CE$33-CF$33),(CE$33-CE41-150-Sheep!$R$351                                            )&lt;=0),"Wean-"&amp;CE40,""),"")
&amp;IFERROR(IF(AND((CE$33-CE41-150-Sheep!$R$352                                           )&gt;(CE$33-CF$33),(CE$33-CE41-150-Sheep!$R$352                                            )&lt;=0),"Alt1-"   &amp;CE40,""),"")
&amp;IFERROR(IF(AND((CE$33-CE41-150-Sheep!$R$353                                           )&gt;(CE$33-CF$33),(CE$33-CE41-150-Sheep!$R$353                                            )&lt;=0),"Alt2-"   &amp;CE40,""),"")</f>
        <v/>
      </c>
      <c r="CF42" s="274" t="str">
        <f xml:space="preserve">                    IF(AND((CF$33                                  -Sheep!$N$250                               )&gt;(CF$33-CG$33),(CF$33                                  -Sheep!$N$250                                )&lt;=0),"Born","")
&amp;                   IF(AND((CF$33-Sheep!$R$351-Sheep!$N$250                                )&gt;(CF$33-CG$33),(CF$33-Sheep!$R$351-Sheep!$N$250                                )&lt;=0),"WeanStd","")
&amp;                   IF(AND((CF$33-Sheep!$R$352-Sheep!$N$250                                )&gt;(CF$33-CG$33),(CF$33-Sheep!$R$352-Sheep!$N$250                                )&lt;=0),"WeanAlt1","")
&amp;                   IF(AND((CF$33-Sheep!$R$353-Sheep!$N$250                                )&gt;(CF$33-CG$33),(CF$33-Sheep!$R$353-Sheep!$N$250                                )&lt;=0),"WeanAlt2","")
&amp;IFERROR(IF(AND((CF$33-CF41                                                                                     )&gt;(CF$33-CG$33),(CF$33-CF41                                                                                     )&lt;=0),"Join-"    &amp;CF40,""),"")
&amp;IFERROR(IF(AND((CF$33-CF41-INDEX(Sheep!$V$358:$V$365,CF40,1))&gt;(CF$33-CG$33),(CF$33-CF41-INDEX(Sheep!$V$358:$V$365,CF40,1))&lt;=0),"Scan-"  &amp;CF40,""),"")
&amp;IFERROR(IF(AND((CF$33-CF41-150                                                                            )&gt;(CF$33-CG$33),(CF$33-CF41-150                                                                             )&lt;=0),"Birth-" &amp;CF40,""),"")
&amp;IFERROR(IF(AND((CF$33-CF41-150-Sheep!$R$351                                           )&gt;(CF$33-CG$33),(CF$33-CF41-150-Sheep!$R$351                                            )&lt;=0),"Wean-"&amp;CF40,""),"")
&amp;IFERROR(IF(AND((CF$33-CF41-150-Sheep!$R$352                                           )&gt;(CF$33-CG$33),(CF$33-CF41-150-Sheep!$R$352                                            )&lt;=0),"Alt1-"   &amp;CF40,""),"")
&amp;IFERROR(IF(AND((CF$33-CF41-150-Sheep!$R$353                                           )&gt;(CF$33-CG$33),(CF$33-CF41-150-Sheep!$R$353                                            )&lt;=0),"Alt2-"   &amp;CF40,""),"")</f>
        <v/>
      </c>
      <c r="CG42" s="274" t="str">
        <f xml:space="preserve">                    IF(AND((CG$33                                  -Sheep!$N$250                               )&gt;(CG$33-CH$33),(CG$33                                  -Sheep!$N$250                                )&lt;=0),"Born","")
&amp;                   IF(AND((CG$33-Sheep!$R$351-Sheep!$N$250                                )&gt;(CG$33-CH$33),(CG$33-Sheep!$R$351-Sheep!$N$250                                )&lt;=0),"WeanStd","")
&amp;                   IF(AND((CG$33-Sheep!$R$352-Sheep!$N$250                                )&gt;(CG$33-CH$33),(CG$33-Sheep!$R$352-Sheep!$N$250                                )&lt;=0),"WeanAlt1","")
&amp;                   IF(AND((CG$33-Sheep!$R$353-Sheep!$N$250                                )&gt;(CG$33-CH$33),(CG$33-Sheep!$R$353-Sheep!$N$250                                )&lt;=0),"WeanAlt2","")
&amp;IFERROR(IF(AND((CG$33-CG41                                                                                     )&gt;(CG$33-CH$33),(CG$33-CG41                                                                                     )&lt;=0),"Join-"    &amp;CG40,""),"")
&amp;IFERROR(IF(AND((CG$33-CG41-INDEX(Sheep!$V$358:$V$365,CG40,1))&gt;(CG$33-CH$33),(CG$33-CG41-INDEX(Sheep!$V$358:$V$365,CG40,1))&lt;=0),"Scan-"  &amp;CG40,""),"")
&amp;IFERROR(IF(AND((CG$33-CG41-150                                                                            )&gt;(CG$33-CH$33),(CG$33-CG41-150                                                                             )&lt;=0),"Birth-" &amp;CG40,""),"")
&amp;IFERROR(IF(AND((CG$33-CG41-150-Sheep!$R$351                                           )&gt;(CG$33-CH$33),(CG$33-CG41-150-Sheep!$R$351                                            )&lt;=0),"Wean-"&amp;CG40,""),"")
&amp;IFERROR(IF(AND((CG$33-CG41-150-Sheep!$R$352                                           )&gt;(CG$33-CH$33),(CG$33-CG41-150-Sheep!$R$352                                            )&lt;=0),"Alt1-"   &amp;CG40,""),"")
&amp;IFERROR(IF(AND((CG$33-CG41-150-Sheep!$R$353                                           )&gt;(CG$33-CH$33),(CG$33-CG41-150-Sheep!$R$353                                            )&lt;=0),"Alt2-"   &amp;CG40,""),"")</f>
        <v/>
      </c>
      <c r="CH42" s="274" t="str">
        <f xml:space="preserve">                    IF(AND((CH$33                                  -Sheep!$N$250                               )&gt;(CH$33-CI$33),(CH$33                                  -Sheep!$N$250                                )&lt;=0),"Born","")
&amp;                   IF(AND((CH$33-Sheep!$R$351-Sheep!$N$250                                )&gt;(CH$33-CI$33),(CH$33-Sheep!$R$351-Sheep!$N$250                                )&lt;=0),"WeanStd","")
&amp;                   IF(AND((CH$33-Sheep!$R$352-Sheep!$N$250                                )&gt;(CH$33-CI$33),(CH$33-Sheep!$R$352-Sheep!$N$250                                )&lt;=0),"WeanAlt1","")
&amp;                   IF(AND((CH$33-Sheep!$R$353-Sheep!$N$250                                )&gt;(CH$33-CI$33),(CH$33-Sheep!$R$353-Sheep!$N$250                                )&lt;=0),"WeanAlt2","")
&amp;IFERROR(IF(AND((CH$33-CH41                                                                                     )&gt;(CH$33-CI$33),(CH$33-CH41                                                                                     )&lt;=0),"Join-"    &amp;CH40,""),"")
&amp;IFERROR(IF(AND((CH$33-CH41-INDEX(Sheep!$V$358:$V$365,CH40,1))&gt;(CH$33-CI$33),(CH$33-CH41-INDEX(Sheep!$V$358:$V$365,CH40,1))&lt;=0),"Scan-"  &amp;CH40,""),"")
&amp;IFERROR(IF(AND((CH$33-CH41-150                                                                            )&gt;(CH$33-CI$33),(CH$33-CH41-150                                                                             )&lt;=0),"Birth-" &amp;CH40,""),"")
&amp;IFERROR(IF(AND((CH$33-CH41-150-Sheep!$R$351                                           )&gt;(CH$33-CI$33),(CH$33-CH41-150-Sheep!$R$351                                            )&lt;=0),"Wean-"&amp;CH40,""),"")
&amp;IFERROR(IF(AND((CH$33-CH41-150-Sheep!$R$352                                           )&gt;(CH$33-CI$33),(CH$33-CH41-150-Sheep!$R$352                                            )&lt;=0),"Alt1-"   &amp;CH40,""),"")
&amp;IFERROR(IF(AND((CH$33-CH41-150-Sheep!$R$353                                           )&gt;(CH$33-CI$33),(CH$33-CH41-150-Sheep!$R$353                                            )&lt;=0),"Alt2-"   &amp;CH40,""),"")</f>
        <v/>
      </c>
      <c r="CI42" s="274" t="str">
        <f xml:space="preserve">                    IF(AND((CI$33                                  -Sheep!$N$250                               )&gt;(CI$33-CJ$33),(CI$33                                  -Sheep!$N$250                                )&lt;=0),"Born","")
&amp;                   IF(AND((CI$33-Sheep!$R$351-Sheep!$N$250                                )&gt;(CI$33-CJ$33),(CI$33-Sheep!$R$351-Sheep!$N$250                                )&lt;=0),"WeanStd","")
&amp;                   IF(AND((CI$33-Sheep!$R$352-Sheep!$N$250                                )&gt;(CI$33-CJ$33),(CI$33-Sheep!$R$352-Sheep!$N$250                                )&lt;=0),"WeanAlt1","")
&amp;                   IF(AND((CI$33-Sheep!$R$353-Sheep!$N$250                                )&gt;(CI$33-CJ$33),(CI$33-Sheep!$R$353-Sheep!$N$250                                )&lt;=0),"WeanAlt2","")
&amp;IFERROR(IF(AND((CI$33-CI41                                                                                     )&gt;(CI$33-CJ$33),(CI$33-CI41                                                                                     )&lt;=0),"Join-"    &amp;CI40,""),"")
&amp;IFERROR(IF(AND((CI$33-CI41-INDEX(Sheep!$V$358:$V$365,CI40,1))&gt;(CI$33-CJ$33),(CI$33-CI41-INDEX(Sheep!$V$358:$V$365,CI40,1))&lt;=0),"Scan-"  &amp;CI40,""),"")
&amp;IFERROR(IF(AND((CI$33-CI41-150                                                                            )&gt;(CI$33-CJ$33),(CI$33-CI41-150                                                                             )&lt;=0),"Birth-" &amp;CI40,""),"")
&amp;IFERROR(IF(AND((CI$33-CI41-150-Sheep!$R$351                                           )&gt;(CI$33-CJ$33),(CI$33-CI41-150-Sheep!$R$351                                            )&lt;=0),"Wean-"&amp;CI40,""),"")
&amp;IFERROR(IF(AND((CI$33-CI41-150-Sheep!$R$352                                           )&gt;(CI$33-CJ$33),(CI$33-CI41-150-Sheep!$R$352                                            )&lt;=0),"Alt1-"   &amp;CI40,""),"")
&amp;IFERROR(IF(AND((CI$33-CI41-150-Sheep!$R$353                                           )&gt;(CI$33-CJ$33),(CI$33-CI41-150-Sheep!$R$353                                            )&lt;=0),"Alt2-"   &amp;CI40,""),"")</f>
        <v/>
      </c>
      <c r="CJ42" s="274" t="str">
        <f xml:space="preserve">                    IF(AND((CJ$33                                  -Sheep!$N$250                               )&gt;(CJ$33-CK$33),(CJ$33                                  -Sheep!$N$250                                )&lt;=0),"Born","")
&amp;                   IF(AND((CJ$33-Sheep!$R$351-Sheep!$N$250                                )&gt;(CJ$33-CK$33),(CJ$33-Sheep!$R$351-Sheep!$N$250                                )&lt;=0),"WeanStd","")
&amp;                   IF(AND((CJ$33-Sheep!$R$352-Sheep!$N$250                                )&gt;(CJ$33-CK$33),(CJ$33-Sheep!$R$352-Sheep!$N$250                                )&lt;=0),"WeanAlt1","")
&amp;                   IF(AND((CJ$33-Sheep!$R$353-Sheep!$N$250                                )&gt;(CJ$33-CK$33),(CJ$33-Sheep!$R$353-Sheep!$N$250                                )&lt;=0),"WeanAlt2","")
&amp;IFERROR(IF(AND((CJ$33-CJ41                                                                                     )&gt;(CJ$33-CK$33),(CJ$33-CJ41                                                                                     )&lt;=0),"Join-"    &amp;CJ40,""),"")
&amp;IFERROR(IF(AND((CJ$33-CJ41-INDEX(Sheep!$V$358:$V$365,CJ40,1))&gt;(CJ$33-CK$33),(CJ$33-CJ41-INDEX(Sheep!$V$358:$V$365,CJ40,1))&lt;=0),"Scan-"  &amp;CJ40,""),"")
&amp;IFERROR(IF(AND((CJ$33-CJ41-150                                                                            )&gt;(CJ$33-CK$33),(CJ$33-CJ41-150                                                                             )&lt;=0),"Birth-" &amp;CJ40,""),"")
&amp;IFERROR(IF(AND((CJ$33-CJ41-150-Sheep!$R$351                                           )&gt;(CJ$33-CK$33),(CJ$33-CJ41-150-Sheep!$R$351                                            )&lt;=0),"Wean-"&amp;CJ40,""),"")
&amp;IFERROR(IF(AND((CJ$33-CJ41-150-Sheep!$R$352                                           )&gt;(CJ$33-CK$33),(CJ$33-CJ41-150-Sheep!$R$352                                            )&lt;=0),"Alt1-"   &amp;CJ40,""),"")
&amp;IFERROR(IF(AND((CJ$33-CJ41-150-Sheep!$R$353                                           )&gt;(CJ$33-CK$33),(CJ$33-CJ41-150-Sheep!$R$353                                            )&lt;=0),"Alt2-"   &amp;CJ40,""),"")</f>
        <v/>
      </c>
      <c r="CK42" s="274" t="str">
        <f xml:space="preserve">                    IF(AND((CK$33                                  -Sheep!$N$250                               )&gt;(CK$33-CL$33),(CK$33                                  -Sheep!$N$250                                )&lt;=0),"Born","")
&amp;                   IF(AND((CK$33-Sheep!$R$351-Sheep!$N$250                                )&gt;(CK$33-CL$33),(CK$33-Sheep!$R$351-Sheep!$N$250                                )&lt;=0),"WeanStd","")
&amp;                   IF(AND((CK$33-Sheep!$R$352-Sheep!$N$250                                )&gt;(CK$33-CL$33),(CK$33-Sheep!$R$352-Sheep!$N$250                                )&lt;=0),"WeanAlt1","")
&amp;                   IF(AND((CK$33-Sheep!$R$353-Sheep!$N$250                                )&gt;(CK$33-CL$33),(CK$33-Sheep!$R$353-Sheep!$N$250                                )&lt;=0),"WeanAlt2","")
&amp;IFERROR(IF(AND((CK$33-CK41                                                                                     )&gt;(CK$33-CL$33),(CK$33-CK41                                                                                     )&lt;=0),"Join-"    &amp;CK40,""),"")
&amp;IFERROR(IF(AND((CK$33-CK41-INDEX(Sheep!$V$358:$V$365,CK40,1))&gt;(CK$33-CL$33),(CK$33-CK41-INDEX(Sheep!$V$358:$V$365,CK40,1))&lt;=0),"Scan-"  &amp;CK40,""),"")
&amp;IFERROR(IF(AND((CK$33-CK41-150                                                                            )&gt;(CK$33-CL$33),(CK$33-CK41-150                                                                             )&lt;=0),"Birth-" &amp;CK40,""),"")
&amp;IFERROR(IF(AND((CK$33-CK41-150-Sheep!$R$351                                           )&gt;(CK$33-CL$33),(CK$33-CK41-150-Sheep!$R$351                                            )&lt;=0),"Wean-"&amp;CK40,""),"")
&amp;IFERROR(IF(AND((CK$33-CK41-150-Sheep!$R$352                                           )&gt;(CK$33-CL$33),(CK$33-CK41-150-Sheep!$R$352                                            )&lt;=0),"Alt1-"   &amp;CK40,""),"")
&amp;IFERROR(IF(AND((CK$33-CK41-150-Sheep!$R$353                                           )&gt;(CK$33-CL$33),(CK$33-CK41-150-Sheep!$R$353                                            )&lt;=0),"Alt2-"   &amp;CK40,""),"")</f>
        <v/>
      </c>
      <c r="CL42" s="274" t="str">
        <f xml:space="preserve">                    IF(AND((CL$33                                  -Sheep!$N$250                               )&gt;(CL$33-CM$33),(CL$33                                  -Sheep!$N$250                                )&lt;=0),"Born","")
&amp;                   IF(AND((CL$33-Sheep!$R$351-Sheep!$N$250                                )&gt;(CL$33-CM$33),(CL$33-Sheep!$R$351-Sheep!$N$250                                )&lt;=0),"WeanStd","")
&amp;                   IF(AND((CL$33-Sheep!$R$352-Sheep!$N$250                                )&gt;(CL$33-CM$33),(CL$33-Sheep!$R$352-Sheep!$N$250                                )&lt;=0),"WeanAlt1","")
&amp;                   IF(AND((CL$33-Sheep!$R$353-Sheep!$N$250                                )&gt;(CL$33-CM$33),(CL$33-Sheep!$R$353-Sheep!$N$250                                )&lt;=0),"WeanAlt2","")
&amp;IFERROR(IF(AND((CL$33-CL41                                                                                     )&gt;(CL$33-CM$33),(CL$33-CL41                                                                                     )&lt;=0),"Join-"    &amp;CL40,""),"")
&amp;IFERROR(IF(AND((CL$33-CL41-INDEX(Sheep!$V$358:$V$365,CL40,1))&gt;(CL$33-CM$33),(CL$33-CL41-INDEX(Sheep!$V$358:$V$365,CL40,1))&lt;=0),"Scan-"  &amp;CL40,""),"")
&amp;IFERROR(IF(AND((CL$33-CL41-150                                                                            )&gt;(CL$33-CM$33),(CL$33-CL41-150                                                                             )&lt;=0),"Birth-" &amp;CL40,""),"")
&amp;IFERROR(IF(AND((CL$33-CL41-150-Sheep!$R$351                                           )&gt;(CL$33-CM$33),(CL$33-CL41-150-Sheep!$R$351                                            )&lt;=0),"Wean-"&amp;CL40,""),"")
&amp;IFERROR(IF(AND((CL$33-CL41-150-Sheep!$R$352                                           )&gt;(CL$33-CM$33),(CL$33-CL41-150-Sheep!$R$352                                            )&lt;=0),"Alt1-"   &amp;CL40,""),"")
&amp;IFERROR(IF(AND((CL$33-CL41-150-Sheep!$R$353                                           )&gt;(CL$33-CM$33),(CL$33-CL41-150-Sheep!$R$353                                            )&lt;=0),"Alt2-"   &amp;CL40,""),"")</f>
        <v/>
      </c>
      <c r="CM42" s="274" t="str">
        <f xml:space="preserve">                    IF(AND((CM$33                                  -Sheep!$N$250                               )&gt;(CM$33-CN$33),(CM$33                                  -Sheep!$N$250                                )&lt;=0),"Born","")
&amp;                   IF(AND((CM$33-Sheep!$R$351-Sheep!$N$250                                )&gt;(CM$33-CN$33),(CM$33-Sheep!$R$351-Sheep!$N$250                                )&lt;=0),"WeanStd","")
&amp;                   IF(AND((CM$33-Sheep!$R$352-Sheep!$N$250                                )&gt;(CM$33-CN$33),(CM$33-Sheep!$R$352-Sheep!$N$250                                )&lt;=0),"WeanAlt1","")
&amp;                   IF(AND((CM$33-Sheep!$R$353-Sheep!$N$250                                )&gt;(CM$33-CN$33),(CM$33-Sheep!$R$353-Sheep!$N$250                                )&lt;=0),"WeanAlt2","")
&amp;IFERROR(IF(AND((CM$33-CM41                                                                                     )&gt;(CM$33-CN$33),(CM$33-CM41                                                                                     )&lt;=0),"Join-"    &amp;CM40,""),"")
&amp;IFERROR(IF(AND((CM$33-CM41-INDEX(Sheep!$V$358:$V$365,CM40,1))&gt;(CM$33-CN$33),(CM$33-CM41-INDEX(Sheep!$V$358:$V$365,CM40,1))&lt;=0),"Scan-"  &amp;CM40,""),"")
&amp;IFERROR(IF(AND((CM$33-CM41-150                                                                            )&gt;(CM$33-CN$33),(CM$33-CM41-150                                                                             )&lt;=0),"Birth-" &amp;CM40,""),"")
&amp;IFERROR(IF(AND((CM$33-CM41-150-Sheep!$R$351                                           )&gt;(CM$33-CN$33),(CM$33-CM41-150-Sheep!$R$351                                            )&lt;=0),"Wean-"&amp;CM40,""),"")
&amp;IFERROR(IF(AND((CM$33-CM41-150-Sheep!$R$352                                           )&gt;(CM$33-CN$33),(CM$33-CM41-150-Sheep!$R$352                                            )&lt;=0),"Alt1-"   &amp;CM40,""),"")
&amp;IFERROR(IF(AND((CM$33-CM41-150-Sheep!$R$353                                           )&gt;(CM$33-CN$33),(CM$33-CM41-150-Sheep!$R$353                                            )&lt;=0),"Alt2-"   &amp;CM40,""),"")</f>
        <v/>
      </c>
      <c r="CN42" s="274" t="str">
        <f xml:space="preserve">                    IF(AND((CN$33                                  -Sheep!$N$250                               )&gt;(CN$33-CO$33),(CN$33                                  -Sheep!$N$250                                )&lt;=0),"Born","")
&amp;                   IF(AND((CN$33-Sheep!$R$351-Sheep!$N$250                                )&gt;(CN$33-CO$33),(CN$33-Sheep!$R$351-Sheep!$N$250                                )&lt;=0),"WeanStd","")
&amp;                   IF(AND((CN$33-Sheep!$R$352-Sheep!$N$250                                )&gt;(CN$33-CO$33),(CN$33-Sheep!$R$352-Sheep!$N$250                                )&lt;=0),"WeanAlt1","")
&amp;                   IF(AND((CN$33-Sheep!$R$353-Sheep!$N$250                                )&gt;(CN$33-CO$33),(CN$33-Sheep!$R$353-Sheep!$N$250                                )&lt;=0),"WeanAlt2","")
&amp;IFERROR(IF(AND((CN$33-CN41                                                                                     )&gt;(CN$33-CO$33),(CN$33-CN41                                                                                     )&lt;=0),"Join-"    &amp;CN40,""),"")
&amp;IFERROR(IF(AND((CN$33-CN41-INDEX(Sheep!$V$358:$V$365,CN40,1))&gt;(CN$33-CO$33),(CN$33-CN41-INDEX(Sheep!$V$358:$V$365,CN40,1))&lt;=0),"Scan-"  &amp;CN40,""),"")
&amp;IFERROR(IF(AND((CN$33-CN41-150                                                                            )&gt;(CN$33-CO$33),(CN$33-CN41-150                                                                             )&lt;=0),"Birth-" &amp;CN40,""),"")
&amp;IFERROR(IF(AND((CN$33-CN41-150-Sheep!$R$351                                           )&gt;(CN$33-CO$33),(CN$33-CN41-150-Sheep!$R$351                                            )&lt;=0),"Wean-"&amp;CN40,""),"")
&amp;IFERROR(IF(AND((CN$33-CN41-150-Sheep!$R$352                                           )&gt;(CN$33-CO$33),(CN$33-CN41-150-Sheep!$R$352                                            )&lt;=0),"Alt1-"   &amp;CN40,""),"")
&amp;IFERROR(IF(AND((CN$33-CN41-150-Sheep!$R$353                                           )&gt;(CN$33-CO$33),(CN$33-CN41-150-Sheep!$R$353                                            )&lt;=0),"Alt2-"   &amp;CN40,""),"")</f>
        <v>Birth-1</v>
      </c>
      <c r="CO42" s="274" t="str">
        <f xml:space="preserve">                    IF(AND((CO$33                                  -Sheep!$N$250                               )&gt;(CO$33-CP$33),(CO$33                                  -Sheep!$N$250                                )&lt;=0),"Born","")
&amp;                   IF(AND((CO$33-Sheep!$R$351-Sheep!$N$250                                )&gt;(CO$33-CP$33),(CO$33-Sheep!$R$351-Sheep!$N$250                                )&lt;=0),"WeanStd","")
&amp;                   IF(AND((CO$33-Sheep!$R$352-Sheep!$N$250                                )&gt;(CO$33-CP$33),(CO$33-Sheep!$R$352-Sheep!$N$250                                )&lt;=0),"WeanAlt1","")
&amp;                   IF(AND((CO$33-Sheep!$R$353-Sheep!$N$250                                )&gt;(CO$33-CP$33),(CO$33-Sheep!$R$353-Sheep!$N$250                                )&lt;=0),"WeanAlt2","")
&amp;IFERROR(IF(AND((CO$33-CO41                                                                                     )&gt;(CO$33-CP$33),(CO$33-CO41                                                                                     )&lt;=0),"Join-"    &amp;CO40,""),"")
&amp;IFERROR(IF(AND((CO$33-CO41-INDEX(Sheep!$V$358:$V$365,CO40,1))&gt;(CO$33-CP$33),(CO$33-CO41-INDEX(Sheep!$V$358:$V$365,CO40,1))&lt;=0),"Scan-"  &amp;CO40,""),"")
&amp;IFERROR(IF(AND((CO$33-CO41-150                                                                            )&gt;(CO$33-CP$33),(CO$33-CO41-150                                                                             )&lt;=0),"Birth-" &amp;CO40,""),"")
&amp;IFERROR(IF(AND((CO$33-CO41-150-Sheep!$R$351                                           )&gt;(CO$33-CP$33),(CO$33-CO41-150-Sheep!$R$351                                            )&lt;=0),"Wean-"&amp;CO40,""),"")
&amp;IFERROR(IF(AND((CO$33-CO41-150-Sheep!$R$352                                           )&gt;(CO$33-CP$33),(CO$33-CO41-150-Sheep!$R$352                                            )&lt;=0),"Alt1-"   &amp;CO40,""),"")
&amp;IFERROR(IF(AND((CO$33-CO41-150-Sheep!$R$353                                           )&gt;(CO$33-CP$33),(CO$33-CO41-150-Sheep!$R$353                                            )&lt;=0),"Alt2-"   &amp;CO40,""),"")</f>
        <v/>
      </c>
      <c r="CP42" s="274" t="str">
        <f xml:space="preserve">                    IF(AND((CP$33                                  -Sheep!$N$250                               )&gt;(CP$33-CQ$33),(CP$33                                  -Sheep!$N$250                                )&lt;=0),"Born","")
&amp;                   IF(AND((CP$33-Sheep!$R$351-Sheep!$N$250                                )&gt;(CP$33-CQ$33),(CP$33-Sheep!$R$351-Sheep!$N$250                                )&lt;=0),"WeanStd","")
&amp;                   IF(AND((CP$33-Sheep!$R$352-Sheep!$N$250                                )&gt;(CP$33-CQ$33),(CP$33-Sheep!$R$352-Sheep!$N$250                                )&lt;=0),"WeanAlt1","")
&amp;                   IF(AND((CP$33-Sheep!$R$353-Sheep!$N$250                                )&gt;(CP$33-CQ$33),(CP$33-Sheep!$R$353-Sheep!$N$250                                )&lt;=0),"WeanAlt2","")
&amp;IFERROR(IF(AND((CP$33-CP41                                                                                     )&gt;(CP$33-CQ$33),(CP$33-CP41                                                                                     )&lt;=0),"Join-"    &amp;CP40,""),"")
&amp;IFERROR(IF(AND((CP$33-CP41-INDEX(Sheep!$V$358:$V$365,CP40,1))&gt;(CP$33-CQ$33),(CP$33-CP41-INDEX(Sheep!$V$358:$V$365,CP40,1))&lt;=0),"Scan-"  &amp;CP40,""),"")
&amp;IFERROR(IF(AND((CP$33-CP41-150                                                                            )&gt;(CP$33-CQ$33),(CP$33-CP41-150                                                                             )&lt;=0),"Birth-" &amp;CP40,""),"")
&amp;IFERROR(IF(AND((CP$33-CP41-150-Sheep!$R$351                                           )&gt;(CP$33-CQ$33),(CP$33-CP41-150-Sheep!$R$351                                            )&lt;=0),"Wean-"&amp;CP40,""),"")
&amp;IFERROR(IF(AND((CP$33-CP41-150-Sheep!$R$352                                           )&gt;(CP$33-CQ$33),(CP$33-CP41-150-Sheep!$R$352                                            )&lt;=0),"Alt1-"   &amp;CP40,""),"")
&amp;IFERROR(IF(AND((CP$33-CP41-150-Sheep!$R$353                                           )&gt;(CP$33-CQ$33),(CP$33-CP41-150-Sheep!$R$353                                            )&lt;=0),"Alt2-"   &amp;CP40,""),"")</f>
        <v/>
      </c>
      <c r="CQ42" s="274" t="str">
        <f xml:space="preserve">                    IF(AND((CQ$33                                  -Sheep!$N$250                               )&gt;(CQ$33-CR$33),(CQ$33                                  -Sheep!$N$250                                )&lt;=0),"Born","")
&amp;                   IF(AND((CQ$33-Sheep!$R$351-Sheep!$N$250                                )&gt;(CQ$33-CR$33),(CQ$33-Sheep!$R$351-Sheep!$N$250                                )&lt;=0),"WeanStd","")
&amp;                   IF(AND((CQ$33-Sheep!$R$352-Sheep!$N$250                                )&gt;(CQ$33-CR$33),(CQ$33-Sheep!$R$352-Sheep!$N$250                                )&lt;=0),"WeanAlt1","")
&amp;                   IF(AND((CQ$33-Sheep!$R$353-Sheep!$N$250                                )&gt;(CQ$33-CR$33),(CQ$33-Sheep!$R$353-Sheep!$N$250                                )&lt;=0),"WeanAlt2","")
&amp;IFERROR(IF(AND((CQ$33-CQ41                                                                                     )&gt;(CQ$33-CR$33),(CQ$33-CQ41                                                                                     )&lt;=0),"Join-"    &amp;CQ40,""),"")
&amp;IFERROR(IF(AND((CQ$33-CQ41-INDEX(Sheep!$V$358:$V$365,CQ40,1))&gt;(CQ$33-CR$33),(CQ$33-CQ41-INDEX(Sheep!$V$358:$V$365,CQ40,1))&lt;=0),"Scan-"  &amp;CQ40,""),"")
&amp;IFERROR(IF(AND((CQ$33-CQ41-150                                                                            )&gt;(CQ$33-CR$33),(CQ$33-CQ41-150                                                                             )&lt;=0),"Birth-" &amp;CQ40,""),"")
&amp;IFERROR(IF(AND((CQ$33-CQ41-150-Sheep!$R$351                                           )&gt;(CQ$33-CR$33),(CQ$33-CQ41-150-Sheep!$R$351                                            )&lt;=0),"Wean-"&amp;CQ40,""),"")
&amp;IFERROR(IF(AND((CQ$33-CQ41-150-Sheep!$R$352                                           )&gt;(CQ$33-CR$33),(CQ$33-CQ41-150-Sheep!$R$352                                            )&lt;=0),"Alt1-"   &amp;CQ40,""),"")
&amp;IFERROR(IF(AND((CQ$33-CQ41-150-Sheep!$R$353                                           )&gt;(CQ$33-CR$33),(CQ$33-CQ41-150-Sheep!$R$353                                            )&lt;=0),"Alt2-"   &amp;CQ40,""),"")</f>
        <v/>
      </c>
      <c r="CR42" s="274" t="str">
        <f xml:space="preserve">                    IF(AND((CR$33                                  -Sheep!$N$250                               )&gt;(CR$33-CS$33),(CR$33                                  -Sheep!$N$250                                )&lt;=0),"Born","")
&amp;                   IF(AND((CR$33-Sheep!$R$351-Sheep!$N$250                                )&gt;(CR$33-CS$33),(CR$33-Sheep!$R$351-Sheep!$N$250                                )&lt;=0),"WeanStd","")
&amp;                   IF(AND((CR$33-Sheep!$R$352-Sheep!$N$250                                )&gt;(CR$33-CS$33),(CR$33-Sheep!$R$352-Sheep!$N$250                                )&lt;=0),"WeanAlt1","")
&amp;                   IF(AND((CR$33-Sheep!$R$353-Sheep!$N$250                                )&gt;(CR$33-CS$33),(CR$33-Sheep!$R$353-Sheep!$N$250                                )&lt;=0),"WeanAlt2","")
&amp;IFERROR(IF(AND((CR$33-CR41                                                                                     )&gt;(CR$33-CS$33),(CR$33-CR41                                                                                     )&lt;=0),"Join-"    &amp;CR40,""),"")
&amp;IFERROR(IF(AND((CR$33-CR41-INDEX(Sheep!$V$358:$V$365,CR40,1))&gt;(CR$33-CS$33),(CR$33-CR41-INDEX(Sheep!$V$358:$V$365,CR40,1))&lt;=0),"Scan-"  &amp;CR40,""),"")
&amp;IFERROR(IF(AND((CR$33-CR41-150                                                                            )&gt;(CR$33-CS$33),(CR$33-CR41-150                                                                             )&lt;=0),"Birth-" &amp;CR40,""),"")
&amp;IFERROR(IF(AND((CR$33-CR41-150-Sheep!$R$351                                           )&gt;(CR$33-CS$33),(CR$33-CR41-150-Sheep!$R$351                                            )&lt;=0),"Wean-"&amp;CR40,""),"")
&amp;IFERROR(IF(AND((CR$33-CR41-150-Sheep!$R$352                                           )&gt;(CR$33-CS$33),(CR$33-CR41-150-Sheep!$R$352                                            )&lt;=0),"Alt1-"   &amp;CR40,""),"")
&amp;IFERROR(IF(AND((CR$33-CR41-150-Sheep!$R$353                                           )&gt;(CR$33-CS$33),(CR$33-CR41-150-Sheep!$R$353                                            )&lt;=0),"Alt2-"   &amp;CR40,""),"")</f>
        <v/>
      </c>
      <c r="CS42" s="274" t="str">
        <f xml:space="preserve">                    IF(AND((CS$33                                  -Sheep!$N$250                               )&gt;(CS$33-CT$33),(CS$33                                  -Sheep!$N$250                                )&lt;=0),"Born","")
&amp;                   IF(AND((CS$33-Sheep!$R$351-Sheep!$N$250                                )&gt;(CS$33-CT$33),(CS$33-Sheep!$R$351-Sheep!$N$250                                )&lt;=0),"WeanStd","")
&amp;                   IF(AND((CS$33-Sheep!$R$352-Sheep!$N$250                                )&gt;(CS$33-CT$33),(CS$33-Sheep!$R$352-Sheep!$N$250                                )&lt;=0),"WeanAlt1","")
&amp;                   IF(AND((CS$33-Sheep!$R$353-Sheep!$N$250                                )&gt;(CS$33-CT$33),(CS$33-Sheep!$R$353-Sheep!$N$250                                )&lt;=0),"WeanAlt2","")
&amp;IFERROR(IF(AND((CS$33-CS41                                                                                     )&gt;(CS$33-CT$33),(CS$33-CS41                                                                                     )&lt;=0),"Join-"    &amp;CS40,""),"")
&amp;IFERROR(IF(AND((CS$33-CS41-INDEX(Sheep!$V$358:$V$365,CS40,1))&gt;(CS$33-CT$33),(CS$33-CS41-INDEX(Sheep!$V$358:$V$365,CS40,1))&lt;=0),"Scan-"  &amp;CS40,""),"")
&amp;IFERROR(IF(AND((CS$33-CS41-150                                                                            )&gt;(CS$33-CT$33),(CS$33-CS41-150                                                                             )&lt;=0),"Birth-" &amp;CS40,""),"")
&amp;IFERROR(IF(AND((CS$33-CS41-150-Sheep!$R$351                                           )&gt;(CS$33-CT$33),(CS$33-CS41-150-Sheep!$R$351                                            )&lt;=0),"Wean-"&amp;CS40,""),"")
&amp;IFERROR(IF(AND((CS$33-CS41-150-Sheep!$R$352                                           )&gt;(CS$33-CT$33),(CS$33-CS41-150-Sheep!$R$352                                            )&lt;=0),"Alt1-"   &amp;CS40,""),"")
&amp;IFERROR(IF(AND((CS$33-CS41-150-Sheep!$R$353                                           )&gt;(CS$33-CT$33),(CS$33-CS41-150-Sheep!$R$353                                            )&lt;=0),"Alt2-"   &amp;CS40,""),"")</f>
        <v/>
      </c>
      <c r="CT42" s="274" t="str">
        <f xml:space="preserve">                    IF(AND((CT$33                                  -Sheep!$N$250                               )&gt;(CT$33-CU$33),(CT$33                                  -Sheep!$N$250                                )&lt;=0),"Born","")
&amp;                   IF(AND((CT$33-Sheep!$R$351-Sheep!$N$250                                )&gt;(CT$33-CU$33),(CT$33-Sheep!$R$351-Sheep!$N$250                                )&lt;=0),"WeanStd","")
&amp;                   IF(AND((CT$33-Sheep!$R$352-Sheep!$N$250                                )&gt;(CT$33-CU$33),(CT$33-Sheep!$R$352-Sheep!$N$250                                )&lt;=0),"WeanAlt1","")
&amp;                   IF(AND((CT$33-Sheep!$R$353-Sheep!$N$250                                )&gt;(CT$33-CU$33),(CT$33-Sheep!$R$353-Sheep!$N$250                                )&lt;=0),"WeanAlt2","")
&amp;IFERROR(IF(AND((CT$33-CT41                                                                                     )&gt;(CT$33-CU$33),(CT$33-CT41                                                                                     )&lt;=0),"Join-"    &amp;CT40,""),"")
&amp;IFERROR(IF(AND((CT$33-CT41-INDEX(Sheep!$V$358:$V$365,CT40,1))&gt;(CT$33-CU$33),(CT$33-CT41-INDEX(Sheep!$V$358:$V$365,CT40,1))&lt;=0),"Scan-"  &amp;CT40,""),"")
&amp;IFERROR(IF(AND((CT$33-CT41-150                                                                            )&gt;(CT$33-CU$33),(CT$33-CT41-150                                                                             )&lt;=0),"Birth-" &amp;CT40,""),"")
&amp;IFERROR(IF(AND((CT$33-CT41-150-Sheep!$R$351                                           )&gt;(CT$33-CU$33),(CT$33-CT41-150-Sheep!$R$351                                            )&lt;=0),"Wean-"&amp;CT40,""),"")
&amp;IFERROR(IF(AND((CT$33-CT41-150-Sheep!$R$352                                           )&gt;(CT$33-CU$33),(CT$33-CT41-150-Sheep!$R$352                                            )&lt;=0),"Alt1-"   &amp;CT40,""),"")
&amp;IFERROR(IF(AND((CT$33-CT41-150-Sheep!$R$353                                           )&gt;(CT$33-CU$33),(CT$33-CT41-150-Sheep!$R$353                                            )&lt;=0),"Alt2-"   &amp;CT40,""),"")</f>
        <v/>
      </c>
      <c r="CU42" s="274" t="str">
        <f xml:space="preserve">                    IF(AND((CU$33                                  -Sheep!$N$250                               )&gt;(CU$33-CV$33),(CU$33                                  -Sheep!$N$250                                )&lt;=0),"Born","")
&amp;                   IF(AND((CU$33-Sheep!$R$351-Sheep!$N$250                                )&gt;(CU$33-CV$33),(CU$33-Sheep!$R$351-Sheep!$N$250                                )&lt;=0),"WeanStd","")
&amp;                   IF(AND((CU$33-Sheep!$R$352-Sheep!$N$250                                )&gt;(CU$33-CV$33),(CU$33-Sheep!$R$352-Sheep!$N$250                                )&lt;=0),"WeanAlt1","")
&amp;                   IF(AND((CU$33-Sheep!$R$353-Sheep!$N$250                                )&gt;(CU$33-CV$33),(CU$33-Sheep!$R$353-Sheep!$N$250                                )&lt;=0),"WeanAlt2","")
&amp;IFERROR(IF(AND((CU$33-CU41                                                                                     )&gt;(CU$33-CV$33),(CU$33-CU41                                                                                     )&lt;=0),"Join-"    &amp;CU40,""),"")
&amp;IFERROR(IF(AND((CU$33-CU41-INDEX(Sheep!$V$358:$V$365,CU40,1))&gt;(CU$33-CV$33),(CU$33-CU41-INDEX(Sheep!$V$358:$V$365,CU40,1))&lt;=0),"Scan-"  &amp;CU40,""),"")
&amp;IFERROR(IF(AND((CU$33-CU41-150                                                                            )&gt;(CU$33-CV$33),(CU$33-CU41-150                                                                             )&lt;=0),"Birth-" &amp;CU40,""),"")
&amp;IFERROR(IF(AND((CU$33-CU41-150-Sheep!$R$351                                           )&gt;(CU$33-CV$33),(CU$33-CU41-150-Sheep!$R$351                                            )&lt;=0),"Wean-"&amp;CU40,""),"")
&amp;IFERROR(IF(AND((CU$33-CU41-150-Sheep!$R$352                                           )&gt;(CU$33-CV$33),(CU$33-CU41-150-Sheep!$R$352                                            )&lt;=0),"Alt1-"   &amp;CU40,""),"")
&amp;IFERROR(IF(AND((CU$33-CU41-150-Sheep!$R$353                                           )&gt;(CU$33-CV$33),(CU$33-CU41-150-Sheep!$R$353                                            )&lt;=0),"Alt2-"   &amp;CU40,""),"")</f>
        <v/>
      </c>
      <c r="CV42" s="274" t="str">
        <f xml:space="preserve">                    IF(AND((CV$33                                  -Sheep!$N$250                               )&gt;(CV$33-CW$33),(CV$33                                  -Sheep!$N$250                                )&lt;=0),"Born","")
&amp;                   IF(AND((CV$33-Sheep!$R$351-Sheep!$N$250                                )&gt;(CV$33-CW$33),(CV$33-Sheep!$R$351-Sheep!$N$250                                )&lt;=0),"WeanStd","")
&amp;                   IF(AND((CV$33-Sheep!$R$352-Sheep!$N$250                                )&gt;(CV$33-CW$33),(CV$33-Sheep!$R$352-Sheep!$N$250                                )&lt;=0),"WeanAlt1","")
&amp;                   IF(AND((CV$33-Sheep!$R$353-Sheep!$N$250                                )&gt;(CV$33-CW$33),(CV$33-Sheep!$R$353-Sheep!$N$250                                )&lt;=0),"WeanAlt2","")
&amp;IFERROR(IF(AND((CV$33-CV41                                                                                     )&gt;(CV$33-CW$33),(CV$33-CV41                                                                                     )&lt;=0),"Join-"    &amp;CV40,""),"")
&amp;IFERROR(IF(AND((CV$33-CV41-INDEX(Sheep!$V$358:$V$365,CV40,1))&gt;(CV$33-CW$33),(CV$33-CV41-INDEX(Sheep!$V$358:$V$365,CV40,1))&lt;=0),"Scan-"  &amp;CV40,""),"")
&amp;IFERROR(IF(AND((CV$33-CV41-150                                                                            )&gt;(CV$33-CW$33),(CV$33-CV41-150                                                                             )&lt;=0),"Birth-" &amp;CV40,""),"")
&amp;IFERROR(IF(AND((CV$33-CV41-150-Sheep!$R$351                                           )&gt;(CV$33-CW$33),(CV$33-CV41-150-Sheep!$R$351                                            )&lt;=0),"Wean-"&amp;CV40,""),"")
&amp;IFERROR(IF(AND((CV$33-CV41-150-Sheep!$R$352                                           )&gt;(CV$33-CW$33),(CV$33-CV41-150-Sheep!$R$352                                            )&lt;=0),"Alt1-"   &amp;CV40,""),"")
&amp;IFERROR(IF(AND((CV$33-CV41-150-Sheep!$R$353                                           )&gt;(CV$33-CW$33),(CV$33-CV41-150-Sheep!$R$353                                            )&lt;=0),"Alt2-"   &amp;CV40,""),"")</f>
        <v/>
      </c>
      <c r="CW42" s="274" t="str">
        <f xml:space="preserve">                    IF(AND((CW$33                                  -Sheep!$N$250                               )&gt;(CW$33-CX$33),(CW$33                                  -Sheep!$N$250                                )&lt;=0),"Born","")
&amp;                   IF(AND((CW$33-Sheep!$R$351-Sheep!$N$250                                )&gt;(CW$33-CX$33),(CW$33-Sheep!$R$351-Sheep!$N$250                                )&lt;=0),"WeanStd","")
&amp;                   IF(AND((CW$33-Sheep!$R$352-Sheep!$N$250                                )&gt;(CW$33-CX$33),(CW$33-Sheep!$R$352-Sheep!$N$250                                )&lt;=0),"WeanAlt1","")
&amp;                   IF(AND((CW$33-Sheep!$R$353-Sheep!$N$250                                )&gt;(CW$33-CX$33),(CW$33-Sheep!$R$353-Sheep!$N$250                                )&lt;=0),"WeanAlt2","")
&amp;IFERROR(IF(AND((CW$33-CW41                                                                                     )&gt;(CW$33-CX$33),(CW$33-CW41                                                                                     )&lt;=0),"Join-"    &amp;CW40,""),"")
&amp;IFERROR(IF(AND((CW$33-CW41-INDEX(Sheep!$V$358:$V$365,CW40,1))&gt;(CW$33-CX$33),(CW$33-CW41-INDEX(Sheep!$V$358:$V$365,CW40,1))&lt;=0),"Scan-"  &amp;CW40,""),"")
&amp;IFERROR(IF(AND((CW$33-CW41-150                                                                            )&gt;(CW$33-CX$33),(CW$33-CW41-150                                                                             )&lt;=0),"Birth-" &amp;CW40,""),"")
&amp;IFERROR(IF(AND((CW$33-CW41-150-Sheep!$R$351                                           )&gt;(CW$33-CX$33),(CW$33-CW41-150-Sheep!$R$351                                            )&lt;=0),"Wean-"&amp;CW40,""),"")
&amp;IFERROR(IF(AND((CW$33-CW41-150-Sheep!$R$352                                           )&gt;(CW$33-CX$33),(CW$33-CW41-150-Sheep!$R$352                                            )&lt;=0),"Alt1-"   &amp;CW40,""),"")
&amp;IFERROR(IF(AND((CW$33-CW41-150-Sheep!$R$353                                           )&gt;(CW$33-CX$33),(CW$33-CW41-150-Sheep!$R$353                                            )&lt;=0),"Alt2-"   &amp;CW40,""),"")</f>
        <v/>
      </c>
      <c r="CX42" s="274" t="str">
        <f xml:space="preserve">                    IF(AND((CX$33                                  -Sheep!$N$250                               )&gt;(CX$33-CY$33),(CX$33                                  -Sheep!$N$250                                )&lt;=0),"Born","")
&amp;                   IF(AND((CX$33-Sheep!$R$351-Sheep!$N$250                                )&gt;(CX$33-CY$33),(CX$33-Sheep!$R$351-Sheep!$N$250                                )&lt;=0),"WeanStd","")
&amp;                   IF(AND((CX$33-Sheep!$R$352-Sheep!$N$250                                )&gt;(CX$33-CY$33),(CX$33-Sheep!$R$352-Sheep!$N$250                                )&lt;=0),"WeanAlt1","")
&amp;                   IF(AND((CX$33-Sheep!$R$353-Sheep!$N$250                                )&gt;(CX$33-CY$33),(CX$33-Sheep!$R$353-Sheep!$N$250                                )&lt;=0),"WeanAlt2","")
&amp;IFERROR(IF(AND((CX$33-CX41                                                                                     )&gt;(CX$33-CY$33),(CX$33-CX41                                                                                     )&lt;=0),"Join-"    &amp;CX40,""),"")
&amp;IFERROR(IF(AND((CX$33-CX41-INDEX(Sheep!$V$358:$V$365,CX40,1))&gt;(CX$33-CY$33),(CX$33-CX41-INDEX(Sheep!$V$358:$V$365,CX40,1))&lt;=0),"Scan-"  &amp;CX40,""),"")
&amp;IFERROR(IF(AND((CX$33-CX41-150                                                                            )&gt;(CX$33-CY$33),(CX$33-CX41-150                                                                             )&lt;=0),"Birth-" &amp;CX40,""),"")
&amp;IFERROR(IF(AND((CX$33-CX41-150-Sheep!$R$351                                           )&gt;(CX$33-CY$33),(CX$33-CX41-150-Sheep!$R$351                                            )&lt;=0),"Wean-"&amp;CX40,""),"")
&amp;IFERROR(IF(AND((CX$33-CX41-150-Sheep!$R$352                                           )&gt;(CX$33-CY$33),(CX$33-CX41-150-Sheep!$R$352                                            )&lt;=0),"Alt1-"   &amp;CX40,""),"")
&amp;IFERROR(IF(AND((CX$33-CX41-150-Sheep!$R$353                                           )&gt;(CX$33-CY$33),(CX$33-CX41-150-Sheep!$R$353                                            )&lt;=0),"Alt2-"   &amp;CX40,""),"")</f>
        <v/>
      </c>
      <c r="CY42" s="274" t="str">
        <f xml:space="preserve">                    IF(AND((CY$33                                  -Sheep!$N$250                               )&gt;(CY$33-CZ$33),(CY$33                                  -Sheep!$N$250                                )&lt;=0),"Born","")
&amp;                   IF(AND((CY$33-Sheep!$R$351-Sheep!$N$250                                )&gt;(CY$33-CZ$33),(CY$33-Sheep!$R$351-Sheep!$N$250                                )&lt;=0),"WeanStd","")
&amp;                   IF(AND((CY$33-Sheep!$R$352-Sheep!$N$250                                )&gt;(CY$33-CZ$33),(CY$33-Sheep!$R$352-Sheep!$N$250                                )&lt;=0),"WeanAlt1","")
&amp;                   IF(AND((CY$33-Sheep!$R$353-Sheep!$N$250                                )&gt;(CY$33-CZ$33),(CY$33-Sheep!$R$353-Sheep!$N$250                                )&lt;=0),"WeanAlt2","")
&amp;IFERROR(IF(AND((CY$33-CY41                                                                                     )&gt;(CY$33-CZ$33),(CY$33-CY41                                                                                     )&lt;=0),"Join-"    &amp;CY40,""),"")
&amp;IFERROR(IF(AND((CY$33-CY41-INDEX(Sheep!$V$358:$V$365,CY40,1))&gt;(CY$33-CZ$33),(CY$33-CY41-INDEX(Sheep!$V$358:$V$365,CY40,1))&lt;=0),"Scan-"  &amp;CY40,""),"")
&amp;IFERROR(IF(AND((CY$33-CY41-150                                                                            )&gt;(CY$33-CZ$33),(CY$33-CY41-150                                                                             )&lt;=0),"Birth-" &amp;CY40,""),"")
&amp;IFERROR(IF(AND((CY$33-CY41-150-Sheep!$R$351                                           )&gt;(CY$33-CZ$33),(CY$33-CY41-150-Sheep!$R$351                                            )&lt;=0),"Wean-"&amp;CY40,""),"")
&amp;IFERROR(IF(AND((CY$33-CY41-150-Sheep!$R$352                                           )&gt;(CY$33-CZ$33),(CY$33-CY41-150-Sheep!$R$352                                            )&lt;=0),"Alt1-"   &amp;CY40,""),"")
&amp;IFERROR(IF(AND((CY$33-CY41-150-Sheep!$R$353                                           )&gt;(CY$33-CZ$33),(CY$33-CY41-150-Sheep!$R$353                                            )&lt;=0),"Alt2-"   &amp;CY40,""),"")</f>
        <v/>
      </c>
      <c r="CZ42" s="274" t="str">
        <f xml:space="preserve">                    IF(AND((CZ$33                                  -Sheep!$N$250                               )&gt;(CZ$33-DA$33),(CZ$33                                  -Sheep!$N$250                                )&lt;=0),"Born","")
&amp;                   IF(AND((CZ$33-Sheep!$R$351-Sheep!$N$250                                )&gt;(CZ$33-DA$33),(CZ$33-Sheep!$R$351-Sheep!$N$250                                )&lt;=0),"WeanStd","")
&amp;                   IF(AND((CZ$33-Sheep!$R$352-Sheep!$N$250                                )&gt;(CZ$33-DA$33),(CZ$33-Sheep!$R$352-Sheep!$N$250                                )&lt;=0),"WeanAlt1","")
&amp;                   IF(AND((CZ$33-Sheep!$R$353-Sheep!$N$250                                )&gt;(CZ$33-DA$33),(CZ$33-Sheep!$R$353-Sheep!$N$250                                )&lt;=0),"WeanAlt2","")
&amp;IFERROR(IF(AND((CZ$33-CZ41                                                                                     )&gt;(CZ$33-DA$33),(CZ$33-CZ41                                                                                     )&lt;=0),"Join-"    &amp;CZ40,""),"")
&amp;IFERROR(IF(AND((CZ$33-CZ41-INDEX(Sheep!$V$358:$V$365,CZ40,1))&gt;(CZ$33-DA$33),(CZ$33-CZ41-INDEX(Sheep!$V$358:$V$365,CZ40,1))&lt;=0),"Scan-"  &amp;CZ40,""),"")
&amp;IFERROR(IF(AND((CZ$33-CZ41-150                                                                            )&gt;(CZ$33-DA$33),(CZ$33-CZ41-150                                                                             )&lt;=0),"Birth-" &amp;CZ40,""),"")
&amp;IFERROR(IF(AND((CZ$33-CZ41-150-Sheep!$R$351                                           )&gt;(CZ$33-DA$33),(CZ$33-CZ41-150-Sheep!$R$351                                            )&lt;=0),"Wean-"&amp;CZ40,""),"")
&amp;IFERROR(IF(AND((CZ$33-CZ41-150-Sheep!$R$352                                           )&gt;(CZ$33-DA$33),(CZ$33-CZ41-150-Sheep!$R$352                                            )&lt;=0),"Alt1-"   &amp;CZ40,""),"")
&amp;IFERROR(IF(AND((CZ$33-CZ41-150-Sheep!$R$353                                           )&gt;(CZ$33-DA$33),(CZ$33-CZ41-150-Sheep!$R$353                                            )&lt;=0),"Alt2-"   &amp;CZ40,""),"")</f>
        <v/>
      </c>
      <c r="DA42" s="274" t="str">
        <f xml:space="preserve">                    IF(AND((DA$33                                  -Sheep!$N$250                               )&gt;(DA$33-DB$33),(DA$33                                  -Sheep!$N$250                                )&lt;=0),"Born","")
&amp;                   IF(AND((DA$33-Sheep!$R$351-Sheep!$N$250                                )&gt;(DA$33-DB$33),(DA$33-Sheep!$R$351-Sheep!$N$250                                )&lt;=0),"WeanStd","")
&amp;                   IF(AND((DA$33-Sheep!$R$352-Sheep!$N$250                                )&gt;(DA$33-DB$33),(DA$33-Sheep!$R$352-Sheep!$N$250                                )&lt;=0),"WeanAlt1","")
&amp;                   IF(AND((DA$33-Sheep!$R$353-Sheep!$N$250                                )&gt;(DA$33-DB$33),(DA$33-Sheep!$R$353-Sheep!$N$250                                )&lt;=0),"WeanAlt2","")
&amp;IFERROR(IF(AND((DA$33-DA41                                                                                     )&gt;(DA$33-DB$33),(DA$33-DA41                                                                                     )&lt;=0),"Join-"    &amp;DA40,""),"")
&amp;IFERROR(IF(AND((DA$33-DA41-INDEX(Sheep!$V$358:$V$365,DA40,1))&gt;(DA$33-DB$33),(DA$33-DA41-INDEX(Sheep!$V$358:$V$365,DA40,1))&lt;=0),"Scan-"  &amp;DA40,""),"")
&amp;IFERROR(IF(AND((DA$33-DA41-150                                                                            )&gt;(DA$33-DB$33),(DA$33-DA41-150                                                                             )&lt;=0),"Birth-" &amp;DA40,""),"")
&amp;IFERROR(IF(AND((DA$33-DA41-150-Sheep!$R$351                                           )&gt;(DA$33-DB$33),(DA$33-DA41-150-Sheep!$R$351                                            )&lt;=0),"Wean-"&amp;DA40,""),"")
&amp;IFERROR(IF(AND((DA$33-DA41-150-Sheep!$R$352                                           )&gt;(DA$33-DB$33),(DA$33-DA41-150-Sheep!$R$352                                            )&lt;=0),"Alt1-"   &amp;DA40,""),"")
&amp;IFERROR(IF(AND((DA$33-DA41-150-Sheep!$R$353                                           )&gt;(DA$33-DB$33),(DA$33-DA41-150-Sheep!$R$353                                            )&lt;=0),"Alt2-"   &amp;DA40,""),"")</f>
        <v>Wean-1</v>
      </c>
      <c r="DB42" s="274" t="str">
        <f xml:space="preserve">                    IF(AND((DB$33                                  -Sheep!$N$250                               )&gt;(DB$33-DC$33),(DB$33                                  -Sheep!$N$250                                )&lt;=0),"Born","")
&amp;                   IF(AND((DB$33-Sheep!$R$351-Sheep!$N$250                                )&gt;(DB$33-DC$33),(DB$33-Sheep!$R$351-Sheep!$N$250                                )&lt;=0),"WeanStd","")
&amp;                   IF(AND((DB$33-Sheep!$R$352-Sheep!$N$250                                )&gt;(DB$33-DC$33),(DB$33-Sheep!$R$352-Sheep!$N$250                                )&lt;=0),"WeanAlt1","")
&amp;                   IF(AND((DB$33-Sheep!$R$353-Sheep!$N$250                                )&gt;(DB$33-DC$33),(DB$33-Sheep!$R$353-Sheep!$N$250                                )&lt;=0),"WeanAlt2","")
&amp;IFERROR(IF(AND((DB$33-DB41                                                                                     )&gt;(DB$33-DC$33),(DB$33-DB41                                                                                     )&lt;=0),"Join-"    &amp;DB40,""),"")
&amp;IFERROR(IF(AND((DB$33-DB41-INDEX(Sheep!$V$358:$V$365,DB40,1))&gt;(DB$33-DC$33),(DB$33-DB41-INDEX(Sheep!$V$358:$V$365,DB40,1))&lt;=0),"Scan-"  &amp;DB40,""),"")
&amp;IFERROR(IF(AND((DB$33-DB41-150                                                                            )&gt;(DB$33-DC$33),(DB$33-DB41-150                                                                             )&lt;=0),"Birth-" &amp;DB40,""),"")
&amp;IFERROR(IF(AND((DB$33-DB41-150-Sheep!$R$351                                           )&gt;(DB$33-DC$33),(DB$33-DB41-150-Sheep!$R$351                                            )&lt;=0),"Wean-"&amp;DB40,""),"")
&amp;IFERROR(IF(AND((DB$33-DB41-150-Sheep!$R$352                                           )&gt;(DB$33-DC$33),(DB$33-DB41-150-Sheep!$R$352                                            )&lt;=0),"Alt1-"   &amp;DB40,""),"")
&amp;IFERROR(IF(AND((DB$33-DB41-150-Sheep!$R$353                                           )&gt;(DB$33-DC$33),(DB$33-DB41-150-Sheep!$R$353                                            )&lt;=0),"Alt2-"   &amp;DB40,""),"")</f>
        <v/>
      </c>
      <c r="DC42" s="274" t="str">
        <f xml:space="preserve">                    IF(AND((DC$33                                  -Sheep!$N$250                               )&gt;(DC$33-DD$33),(DC$33                                  -Sheep!$N$250                                )&lt;=0),"Born","")
&amp;                   IF(AND((DC$33-Sheep!$R$351-Sheep!$N$250                                )&gt;(DC$33-DD$33),(DC$33-Sheep!$R$351-Sheep!$N$250                                )&lt;=0),"WeanStd","")
&amp;                   IF(AND((DC$33-Sheep!$R$352-Sheep!$N$250                                )&gt;(DC$33-DD$33),(DC$33-Sheep!$R$352-Sheep!$N$250                                )&lt;=0),"WeanAlt1","")
&amp;                   IF(AND((DC$33-Sheep!$R$353-Sheep!$N$250                                )&gt;(DC$33-DD$33),(DC$33-Sheep!$R$353-Sheep!$N$250                                )&lt;=0),"WeanAlt2","")
&amp;IFERROR(IF(AND((DC$33-DC41                                                                                     )&gt;(DC$33-DD$33),(DC$33-DC41                                                                                     )&lt;=0),"Join-"    &amp;DC40,""),"")
&amp;IFERROR(IF(AND((DC$33-DC41-INDEX(Sheep!$V$358:$V$365,DC40,1))&gt;(DC$33-DD$33),(DC$33-DC41-INDEX(Sheep!$V$358:$V$365,DC40,1))&lt;=0),"Scan-"  &amp;DC40,""),"")
&amp;IFERROR(IF(AND((DC$33-DC41-150                                                                            )&gt;(DC$33-DD$33),(DC$33-DC41-150                                                                             )&lt;=0),"Birth-" &amp;DC40,""),"")
&amp;IFERROR(IF(AND((DC$33-DC41-150-Sheep!$R$351                                           )&gt;(DC$33-DD$33),(DC$33-DC41-150-Sheep!$R$351                                            )&lt;=0),"Wean-"&amp;DC40,""),"")
&amp;IFERROR(IF(AND((DC$33-DC41-150-Sheep!$R$352                                           )&gt;(DC$33-DD$33),(DC$33-DC41-150-Sheep!$R$352                                            )&lt;=0),"Alt1-"   &amp;DC40,""),"")
&amp;IFERROR(IF(AND((DC$33-DC41-150-Sheep!$R$353                                           )&gt;(DC$33-DD$33),(DC$33-DC41-150-Sheep!$R$353                                            )&lt;=0),"Alt2-"   &amp;DC40,""),"")</f>
        <v/>
      </c>
      <c r="DD42" s="274" t="str">
        <f xml:space="preserve">                    IF(AND((DD$33                                  -Sheep!$N$250                               )&gt;(DD$33-DE$33),(DD$33                                  -Sheep!$N$250                                )&lt;=0),"Born","")
&amp;                   IF(AND((DD$33-Sheep!$R$351-Sheep!$N$250                                )&gt;(DD$33-DE$33),(DD$33-Sheep!$R$351-Sheep!$N$250                                )&lt;=0),"WeanStd","")
&amp;                   IF(AND((DD$33-Sheep!$R$352-Sheep!$N$250                                )&gt;(DD$33-DE$33),(DD$33-Sheep!$R$352-Sheep!$N$250                                )&lt;=0),"WeanAlt1","")
&amp;                   IF(AND((DD$33-Sheep!$R$353-Sheep!$N$250                                )&gt;(DD$33-DE$33),(DD$33-Sheep!$R$353-Sheep!$N$250                                )&lt;=0),"WeanAlt2","")
&amp;IFERROR(IF(AND((DD$33-DD41                                                                                     )&gt;(DD$33-DE$33),(DD$33-DD41                                                                                     )&lt;=0),"Join-"    &amp;DD40,""),"")
&amp;IFERROR(IF(AND((DD$33-DD41-INDEX(Sheep!$V$358:$V$365,DD40,1))&gt;(DD$33-DE$33),(DD$33-DD41-INDEX(Sheep!$V$358:$V$365,DD40,1))&lt;=0),"Scan-"  &amp;DD40,""),"")
&amp;IFERROR(IF(AND((DD$33-DD41-150                                                                            )&gt;(DD$33-DE$33),(DD$33-DD41-150                                                                             )&lt;=0),"Birth-" &amp;DD40,""),"")
&amp;IFERROR(IF(AND((DD$33-DD41-150-Sheep!$R$351                                           )&gt;(DD$33-DE$33),(DD$33-DD41-150-Sheep!$R$351                                            )&lt;=0),"Wean-"&amp;DD40,""),"")
&amp;IFERROR(IF(AND((DD$33-DD41-150-Sheep!$R$352                                           )&gt;(DD$33-DE$33),(DD$33-DD41-150-Sheep!$R$352                                            )&lt;=0),"Alt1-"   &amp;DD40,""),"")
&amp;IFERROR(IF(AND((DD$33-DD41-150-Sheep!$R$353                                           )&gt;(DD$33-DE$33),(DD$33-DD41-150-Sheep!$R$353                                            )&lt;=0),"Alt2-"   &amp;DD40,""),"")</f>
        <v/>
      </c>
      <c r="DE42" s="274" t="str">
        <f xml:space="preserve">                    IF(AND((DE$33                                  -Sheep!$N$250                               )&gt;(DE$33-DF$33),(DE$33                                  -Sheep!$N$250                                )&lt;=0),"Born","")
&amp;                   IF(AND((DE$33-Sheep!$R$351-Sheep!$N$250                                )&gt;(DE$33-DF$33),(DE$33-Sheep!$R$351-Sheep!$N$250                                )&lt;=0),"WeanStd","")
&amp;                   IF(AND((DE$33-Sheep!$R$352-Sheep!$N$250                                )&gt;(DE$33-DF$33),(DE$33-Sheep!$R$352-Sheep!$N$250                                )&lt;=0),"WeanAlt1","")
&amp;                   IF(AND((DE$33-Sheep!$R$353-Sheep!$N$250                                )&gt;(DE$33-DF$33),(DE$33-Sheep!$R$353-Sheep!$N$250                                )&lt;=0),"WeanAlt2","")
&amp;IFERROR(IF(AND((DE$33-DE41                                                                                     )&gt;(DE$33-DF$33),(DE$33-DE41                                                                                     )&lt;=0),"Join-"    &amp;DE40,""),"")
&amp;IFERROR(IF(AND((DE$33-DE41-INDEX(Sheep!$V$358:$V$365,DE40,1))&gt;(DE$33-DF$33),(DE$33-DE41-INDEX(Sheep!$V$358:$V$365,DE40,1))&lt;=0),"Scan-"  &amp;DE40,""),"")
&amp;IFERROR(IF(AND((DE$33-DE41-150                                                                            )&gt;(DE$33-DF$33),(DE$33-DE41-150                                                                             )&lt;=0),"Birth-" &amp;DE40,""),"")
&amp;IFERROR(IF(AND((DE$33-DE41-150-Sheep!$R$351                                           )&gt;(DE$33-DF$33),(DE$33-DE41-150-Sheep!$R$351                                            )&lt;=0),"Wean-"&amp;DE40,""),"")
&amp;IFERROR(IF(AND((DE$33-DE41-150-Sheep!$R$352                                           )&gt;(DE$33-DF$33),(DE$33-DE41-150-Sheep!$R$352                                            )&lt;=0),"Alt1-"   &amp;DE40,""),"")
&amp;IFERROR(IF(AND((DE$33-DE41-150-Sheep!$R$353                                           )&gt;(DE$33-DF$33),(DE$33-DE41-150-Sheep!$R$353                                            )&lt;=0),"Alt2-"   &amp;DE40,""),"")</f>
        <v>Alt1-1</v>
      </c>
      <c r="DF42" s="274" t="str">
        <f xml:space="preserve">                    IF(AND((DF$33                                  -Sheep!$N$250                               )&gt;(DF$33-DG$33),(DF$33                                  -Sheep!$N$250                                )&lt;=0),"Born","")
&amp;                   IF(AND((DF$33-Sheep!$R$351-Sheep!$N$250                                )&gt;(DF$33-DG$33),(DF$33-Sheep!$R$351-Sheep!$N$250                                )&lt;=0),"WeanStd","")
&amp;                   IF(AND((DF$33-Sheep!$R$352-Sheep!$N$250                                )&gt;(DF$33-DG$33),(DF$33-Sheep!$R$352-Sheep!$N$250                                )&lt;=0),"WeanAlt1","")
&amp;                   IF(AND((DF$33-Sheep!$R$353-Sheep!$N$250                                )&gt;(DF$33-DG$33),(DF$33-Sheep!$R$353-Sheep!$N$250                                )&lt;=0),"WeanAlt2","")
&amp;IFERROR(IF(AND((DF$33-DF41                                                                                     )&gt;(DF$33-DG$33),(DF$33-DF41                                                                                     )&lt;=0),"Join-"    &amp;DF40,""),"")
&amp;IFERROR(IF(AND((DF$33-DF41-INDEX(Sheep!$V$358:$V$365,DF40,1))&gt;(DF$33-DG$33),(DF$33-DF41-INDEX(Sheep!$V$358:$V$365,DF40,1))&lt;=0),"Scan-"  &amp;DF40,""),"")
&amp;IFERROR(IF(AND((DF$33-DF41-150                                                                            )&gt;(DF$33-DG$33),(DF$33-DF41-150                                                                             )&lt;=0),"Birth-" &amp;DF40,""),"")
&amp;IFERROR(IF(AND((DF$33-DF41-150-Sheep!$R$351                                           )&gt;(DF$33-DG$33),(DF$33-DF41-150-Sheep!$R$351                                            )&lt;=0),"Wean-"&amp;DF40,""),"")
&amp;IFERROR(IF(AND((DF$33-DF41-150-Sheep!$R$352                                           )&gt;(DF$33-DG$33),(DF$33-DF41-150-Sheep!$R$352                                            )&lt;=0),"Alt1-"   &amp;DF40,""),"")
&amp;IFERROR(IF(AND((DF$33-DF41-150-Sheep!$R$353                                           )&gt;(DF$33-DG$33),(DF$33-DF41-150-Sheep!$R$353                                            )&lt;=0),"Alt2-"   &amp;DF40,""),"")</f>
        <v/>
      </c>
      <c r="DG42" s="274" t="str">
        <f xml:space="preserve">                    IF(AND((DG$33                                  -Sheep!$N$250                               )&gt;(DG$33-DH$33),(DG$33                                  -Sheep!$N$250                                )&lt;=0),"Born","")
&amp;                   IF(AND((DG$33-Sheep!$R$351-Sheep!$N$250                                )&gt;(DG$33-DH$33),(DG$33-Sheep!$R$351-Sheep!$N$250                                )&lt;=0),"WeanStd","")
&amp;                   IF(AND((DG$33-Sheep!$R$352-Sheep!$N$250                                )&gt;(DG$33-DH$33),(DG$33-Sheep!$R$352-Sheep!$N$250                                )&lt;=0),"WeanAlt1","")
&amp;                   IF(AND((DG$33-Sheep!$R$353-Sheep!$N$250                                )&gt;(DG$33-DH$33),(DG$33-Sheep!$R$353-Sheep!$N$250                                )&lt;=0),"WeanAlt2","")
&amp;IFERROR(IF(AND((DG$33-DG41                                                                                     )&gt;(DG$33-DH$33),(DG$33-DG41                                                                                     )&lt;=0),"Join-"    &amp;DG40,""),"")
&amp;IFERROR(IF(AND((DG$33-DG41-INDEX(Sheep!$V$358:$V$365,DG40,1))&gt;(DG$33-DH$33),(DG$33-DG41-INDEX(Sheep!$V$358:$V$365,DG40,1))&lt;=0),"Scan-"  &amp;DG40,""),"")
&amp;IFERROR(IF(AND((DG$33-DG41-150                                                                            )&gt;(DG$33-DH$33),(DG$33-DG41-150                                                                             )&lt;=0),"Birth-" &amp;DG40,""),"")
&amp;IFERROR(IF(AND((DG$33-DG41-150-Sheep!$R$351                                           )&gt;(DG$33-DH$33),(DG$33-DG41-150-Sheep!$R$351                                            )&lt;=0),"Wean-"&amp;DG40,""),"")
&amp;IFERROR(IF(AND((DG$33-DG41-150-Sheep!$R$352                                           )&gt;(DG$33-DH$33),(DG$33-DG41-150-Sheep!$R$352                                            )&lt;=0),"Alt1-"   &amp;DG40,""),"")
&amp;IFERROR(IF(AND((DG$33-DG41-150-Sheep!$R$353                                           )&gt;(DG$33-DH$33),(DG$33-DG41-150-Sheep!$R$353                                            )&lt;=0),"Alt2-"   &amp;DG40,""),"")</f>
        <v/>
      </c>
      <c r="DH42" s="274" t="str">
        <f xml:space="preserve">                    IF(AND((DH$33                                  -Sheep!$N$250                               )&gt;(DH$33-DI$33),(DH$33                                  -Sheep!$N$250                                )&lt;=0),"Born","")
&amp;                   IF(AND((DH$33-Sheep!$R$351-Sheep!$N$250                                )&gt;(DH$33-DI$33),(DH$33-Sheep!$R$351-Sheep!$N$250                                )&lt;=0),"WeanStd","")
&amp;                   IF(AND((DH$33-Sheep!$R$352-Sheep!$N$250                                )&gt;(DH$33-DI$33),(DH$33-Sheep!$R$352-Sheep!$N$250                                )&lt;=0),"WeanAlt1","")
&amp;                   IF(AND((DH$33-Sheep!$R$353-Sheep!$N$250                                )&gt;(DH$33-DI$33),(DH$33-Sheep!$R$353-Sheep!$N$250                                )&lt;=0),"WeanAlt2","")
&amp;IFERROR(IF(AND((DH$33-DH41                                                                                     )&gt;(DH$33-DI$33),(DH$33-DH41                                                                                     )&lt;=0),"Join-"    &amp;DH40,""),"")
&amp;IFERROR(IF(AND((DH$33-DH41-INDEX(Sheep!$V$358:$V$365,DH40,1))&gt;(DH$33-DI$33),(DH$33-DH41-INDEX(Sheep!$V$358:$V$365,DH40,1))&lt;=0),"Scan-"  &amp;DH40,""),"")
&amp;IFERROR(IF(AND((DH$33-DH41-150                                                                            )&gt;(DH$33-DI$33),(DH$33-DH41-150                                                                             )&lt;=0),"Birth-" &amp;DH40,""),"")
&amp;IFERROR(IF(AND((DH$33-DH41-150-Sheep!$R$351                                           )&gt;(DH$33-DI$33),(DH$33-DH41-150-Sheep!$R$351                                            )&lt;=0),"Wean-"&amp;DH40,""),"")
&amp;IFERROR(IF(AND((DH$33-DH41-150-Sheep!$R$352                                           )&gt;(DH$33-DI$33),(DH$33-DH41-150-Sheep!$R$352                                            )&lt;=0),"Alt1-"   &amp;DH40,""),"")
&amp;IFERROR(IF(AND((DH$33-DH41-150-Sheep!$R$353                                           )&gt;(DH$33-DI$33),(DH$33-DH41-150-Sheep!$R$353                                            )&lt;=0),"Alt2-"   &amp;DH40,""),"")</f>
        <v/>
      </c>
      <c r="DI42" s="274" t="str">
        <f xml:space="preserve">                    IF(AND((DI$33                                  -Sheep!$N$250                               )&gt;(DI$33-DJ$33),(DI$33                                  -Sheep!$N$250                                )&lt;=0),"Born","")
&amp;                   IF(AND((DI$33-Sheep!$R$351-Sheep!$N$250                                )&gt;(DI$33-DJ$33),(DI$33-Sheep!$R$351-Sheep!$N$250                                )&lt;=0),"WeanStd","")
&amp;                   IF(AND((DI$33-Sheep!$R$352-Sheep!$N$250                                )&gt;(DI$33-DJ$33),(DI$33-Sheep!$R$352-Sheep!$N$250                                )&lt;=0),"WeanAlt1","")
&amp;                   IF(AND((DI$33-Sheep!$R$353-Sheep!$N$250                                )&gt;(DI$33-DJ$33),(DI$33-Sheep!$R$353-Sheep!$N$250                                )&lt;=0),"WeanAlt2","")
&amp;IFERROR(IF(AND((DI$33-DI41                                                                                     )&gt;(DI$33-DJ$33),(DI$33-DI41                                                                                     )&lt;=0),"Join-"    &amp;DI40,""),"")
&amp;IFERROR(IF(AND((DI$33-DI41-INDEX(Sheep!$V$358:$V$365,DI40,1))&gt;(DI$33-DJ$33),(DI$33-DI41-INDEX(Sheep!$V$358:$V$365,DI40,1))&lt;=0),"Scan-"  &amp;DI40,""),"")
&amp;IFERROR(IF(AND((DI$33-DI41-150                                                                            )&gt;(DI$33-DJ$33),(DI$33-DI41-150                                                                             )&lt;=0),"Birth-" &amp;DI40,""),"")
&amp;IFERROR(IF(AND((DI$33-DI41-150-Sheep!$R$351                                           )&gt;(DI$33-DJ$33),(DI$33-DI41-150-Sheep!$R$351                                            )&lt;=0),"Wean-"&amp;DI40,""),"")
&amp;IFERROR(IF(AND((DI$33-DI41-150-Sheep!$R$352                                           )&gt;(DI$33-DJ$33),(DI$33-DI41-150-Sheep!$R$352                                            )&lt;=0),"Alt1-"   &amp;DI40,""),"")
&amp;IFERROR(IF(AND((DI$33-DI41-150-Sheep!$R$353                                           )&gt;(DI$33-DJ$33),(DI$33-DI41-150-Sheep!$R$353                                            )&lt;=0),"Alt2-"   &amp;DI40,""),"")</f>
        <v>Alt2-1</v>
      </c>
      <c r="DJ42" s="274" t="str">
        <f xml:space="preserve">                    IF(AND((DJ$33                                  -Sheep!$N$250                               )&gt;(DJ$33-DK$33),(DJ$33                                  -Sheep!$N$250                                )&lt;=0),"Born","")
&amp;                   IF(AND((DJ$33-Sheep!$R$351-Sheep!$N$250                                )&gt;(DJ$33-DK$33),(DJ$33-Sheep!$R$351-Sheep!$N$250                                )&lt;=0),"WeanStd","")
&amp;                   IF(AND((DJ$33-Sheep!$R$352-Sheep!$N$250                                )&gt;(DJ$33-DK$33),(DJ$33-Sheep!$R$352-Sheep!$N$250                                )&lt;=0),"WeanAlt1","")
&amp;                   IF(AND((DJ$33-Sheep!$R$353-Sheep!$N$250                                )&gt;(DJ$33-DK$33),(DJ$33-Sheep!$R$353-Sheep!$N$250                                )&lt;=0),"WeanAlt2","")
&amp;IFERROR(IF(AND((DJ$33-DJ41                                                                                     )&gt;(DJ$33-DK$33),(DJ$33-DJ41                                                                                     )&lt;=0),"Join-"    &amp;DJ40,""),"")
&amp;IFERROR(IF(AND((DJ$33-DJ41-INDEX(Sheep!$V$358:$V$365,DJ40,1))&gt;(DJ$33-DK$33),(DJ$33-DJ41-INDEX(Sheep!$V$358:$V$365,DJ40,1))&lt;=0),"Scan-"  &amp;DJ40,""),"")
&amp;IFERROR(IF(AND((DJ$33-DJ41-150                                                                            )&gt;(DJ$33-DK$33),(DJ$33-DJ41-150                                                                             )&lt;=0),"Birth-" &amp;DJ40,""),"")
&amp;IFERROR(IF(AND((DJ$33-DJ41-150-Sheep!$R$351                                           )&gt;(DJ$33-DK$33),(DJ$33-DJ41-150-Sheep!$R$351                                            )&lt;=0),"Wean-"&amp;DJ40,""),"")
&amp;IFERROR(IF(AND((DJ$33-DJ41-150-Sheep!$R$352                                           )&gt;(DJ$33-DK$33),(DJ$33-DJ41-150-Sheep!$R$352                                            )&lt;=0),"Alt1-"   &amp;DJ40,""),"")
&amp;IFERROR(IF(AND((DJ$33-DJ41-150-Sheep!$R$353                                           )&gt;(DJ$33-DK$33),(DJ$33-DJ41-150-Sheep!$R$353                                            )&lt;=0),"Alt2-"   &amp;DJ40,""),"")</f>
        <v/>
      </c>
      <c r="DK42" s="274" t="str">
        <f xml:space="preserve">                    IF(AND((DK$33                                  -Sheep!$N$250                               )&gt;(DK$33-DL$33),(DK$33                                  -Sheep!$N$250                                )&lt;=0),"Born","")
&amp;                   IF(AND((DK$33-Sheep!$R$351-Sheep!$N$250                                )&gt;(DK$33-DL$33),(DK$33-Sheep!$R$351-Sheep!$N$250                                )&lt;=0),"WeanStd","")
&amp;                   IF(AND((DK$33-Sheep!$R$352-Sheep!$N$250                                )&gt;(DK$33-DL$33),(DK$33-Sheep!$R$352-Sheep!$N$250                                )&lt;=0),"WeanAlt1","")
&amp;                   IF(AND((DK$33-Sheep!$R$353-Sheep!$N$250                                )&gt;(DK$33-DL$33),(DK$33-Sheep!$R$353-Sheep!$N$250                                )&lt;=0),"WeanAlt2","")
&amp;IFERROR(IF(AND((DK$33-DK41                                                                                     )&gt;(DK$33-DL$33),(DK$33-DK41                                                                                     )&lt;=0),"Join-"    &amp;DK40,""),"")
&amp;IFERROR(IF(AND((DK$33-DK41-INDEX(Sheep!$V$358:$V$365,DK40,1))&gt;(DK$33-DL$33),(DK$33-DK41-INDEX(Sheep!$V$358:$V$365,DK40,1))&lt;=0),"Scan-"  &amp;DK40,""),"")
&amp;IFERROR(IF(AND((DK$33-DK41-150                                                                            )&gt;(DK$33-DL$33),(DK$33-DK41-150                                                                             )&lt;=0),"Birth-" &amp;DK40,""),"")
&amp;IFERROR(IF(AND((DK$33-DK41-150-Sheep!$R$351                                           )&gt;(DK$33-DL$33),(DK$33-DK41-150-Sheep!$R$351                                            )&lt;=0),"Wean-"&amp;DK40,""),"")
&amp;IFERROR(IF(AND((DK$33-DK41-150-Sheep!$R$352                                           )&gt;(DK$33-DL$33),(DK$33-DK41-150-Sheep!$R$352                                            )&lt;=0),"Alt1-"   &amp;DK40,""),"")
&amp;IFERROR(IF(AND((DK$33-DK41-150-Sheep!$R$353                                           )&gt;(DK$33-DL$33),(DK$33-DK41-150-Sheep!$R$353                                            )&lt;=0),"Alt2-"   &amp;DK40,""),"")</f>
        <v/>
      </c>
      <c r="DL42" s="274" t="str">
        <f xml:space="preserve">                    IF(AND((DL$33                                  -Sheep!$N$250                               )&gt;(DL$33-DM$33),(DL$33                                  -Sheep!$N$250                                )&lt;=0),"Born","")
&amp;                   IF(AND((DL$33-Sheep!$R$351-Sheep!$N$250                                )&gt;(DL$33-DM$33),(DL$33-Sheep!$R$351-Sheep!$N$250                                )&lt;=0),"WeanStd","")
&amp;                   IF(AND((DL$33-Sheep!$R$352-Sheep!$N$250                                )&gt;(DL$33-DM$33),(DL$33-Sheep!$R$352-Sheep!$N$250                                )&lt;=0),"WeanAlt1","")
&amp;                   IF(AND((DL$33-Sheep!$R$353-Sheep!$N$250                                )&gt;(DL$33-DM$33),(DL$33-Sheep!$R$353-Sheep!$N$250                                )&lt;=0),"WeanAlt2","")
&amp;IFERROR(IF(AND((DL$33-DL41                                                                                     )&gt;(DL$33-DM$33),(DL$33-DL41                                                                                     )&lt;=0),"Join-"    &amp;DL40,""),"")
&amp;IFERROR(IF(AND((DL$33-DL41-INDEX(Sheep!$V$358:$V$365,DL40,1))&gt;(DL$33-DM$33),(DL$33-DL41-INDEX(Sheep!$V$358:$V$365,DL40,1))&lt;=0),"Scan-"  &amp;DL40,""),"")
&amp;IFERROR(IF(AND((DL$33-DL41-150                                                                            )&gt;(DL$33-DM$33),(DL$33-DL41-150                                                                             )&lt;=0),"Birth-" &amp;DL40,""),"")
&amp;IFERROR(IF(AND((DL$33-DL41-150-Sheep!$R$351                                           )&gt;(DL$33-DM$33),(DL$33-DL41-150-Sheep!$R$351                                            )&lt;=0),"Wean-"&amp;DL40,""),"")
&amp;IFERROR(IF(AND((DL$33-DL41-150-Sheep!$R$352                                           )&gt;(DL$33-DM$33),(DL$33-DL41-150-Sheep!$R$352                                            )&lt;=0),"Alt1-"   &amp;DL40,""),"")
&amp;IFERROR(IF(AND((DL$33-DL41-150-Sheep!$R$353                                           )&gt;(DL$33-DM$33),(DL$33-DL41-150-Sheep!$R$353                                            )&lt;=0),"Alt2-"   &amp;DL40,""),"")</f>
        <v/>
      </c>
      <c r="DM42" s="274" t="str">
        <f xml:space="preserve">                    IF(AND((DM$33                                  -Sheep!$N$250                               )&gt;(DM$33-DN$33),(DM$33                                  -Sheep!$N$250                                )&lt;=0),"Born","")
&amp;                   IF(AND((DM$33-Sheep!$R$351-Sheep!$N$250                                )&gt;(DM$33-DN$33),(DM$33-Sheep!$R$351-Sheep!$N$250                                )&lt;=0),"WeanStd","")
&amp;                   IF(AND((DM$33-Sheep!$R$352-Sheep!$N$250                                )&gt;(DM$33-DN$33),(DM$33-Sheep!$R$352-Sheep!$N$250                                )&lt;=0),"WeanAlt1","")
&amp;                   IF(AND((DM$33-Sheep!$R$353-Sheep!$N$250                                )&gt;(DM$33-DN$33),(DM$33-Sheep!$R$353-Sheep!$N$250                                )&lt;=0),"WeanAlt2","")
&amp;IFERROR(IF(AND((DM$33-DM41                                                                                     )&gt;(DM$33-DN$33),(DM$33-DM41                                                                                     )&lt;=0),"Join-"    &amp;DM40,""),"")
&amp;IFERROR(IF(AND((DM$33-DM41-INDEX(Sheep!$V$358:$V$365,DM40,1))&gt;(DM$33-DN$33),(DM$33-DM41-INDEX(Sheep!$V$358:$V$365,DM40,1))&lt;=0),"Scan-"  &amp;DM40,""),"")
&amp;IFERROR(IF(AND((DM$33-DM41-150                                                                            )&gt;(DM$33-DN$33),(DM$33-DM41-150                                                                             )&lt;=0),"Birth-" &amp;DM40,""),"")
&amp;IFERROR(IF(AND((DM$33-DM41-150-Sheep!$R$351                                           )&gt;(DM$33-DN$33),(DM$33-DM41-150-Sheep!$R$351                                            )&lt;=0),"Wean-"&amp;DM40,""),"")
&amp;IFERROR(IF(AND((DM$33-DM41-150-Sheep!$R$352                                           )&gt;(DM$33-DN$33),(DM$33-DM41-150-Sheep!$R$352                                            )&lt;=0),"Alt1-"   &amp;DM40,""),"")
&amp;IFERROR(IF(AND((DM$33-DM41-150-Sheep!$R$353                                           )&gt;(DM$33-DN$33),(DM$33-DM41-150-Sheep!$R$353                                            )&lt;=0),"Alt2-"   &amp;DM40,""),"")</f>
        <v/>
      </c>
      <c r="DN42" s="274" t="str">
        <f xml:space="preserve">                    IF(AND((DN$33                                  -Sheep!$N$250                               )&gt;(DN$33-DO$33),(DN$33                                  -Sheep!$N$250                                )&lt;=0),"Born","")
&amp;                   IF(AND((DN$33-Sheep!$R$351-Sheep!$N$250                                )&gt;(DN$33-DO$33),(DN$33-Sheep!$R$351-Sheep!$N$250                                )&lt;=0),"WeanStd","")
&amp;                   IF(AND((DN$33-Sheep!$R$352-Sheep!$N$250                                )&gt;(DN$33-DO$33),(DN$33-Sheep!$R$352-Sheep!$N$250                                )&lt;=0),"WeanAlt1","")
&amp;                   IF(AND((DN$33-Sheep!$R$353-Sheep!$N$250                                )&gt;(DN$33-DO$33),(DN$33-Sheep!$R$353-Sheep!$N$250                                )&lt;=0),"WeanAlt2","")
&amp;IFERROR(IF(AND((DN$33-DN41                                                                                     )&gt;(DN$33-DO$33),(DN$33-DN41                                                                                     )&lt;=0),"Join-"    &amp;DN40,""),"")
&amp;IFERROR(IF(AND((DN$33-DN41-INDEX(Sheep!$V$358:$V$365,DN40,1))&gt;(DN$33-DO$33),(DN$33-DN41-INDEX(Sheep!$V$358:$V$365,DN40,1))&lt;=0),"Scan-"  &amp;DN40,""),"")
&amp;IFERROR(IF(AND((DN$33-DN41-150                                                                            )&gt;(DN$33-DO$33),(DN$33-DN41-150                                                                             )&lt;=0),"Birth-" &amp;DN40,""),"")
&amp;IFERROR(IF(AND((DN$33-DN41-150-Sheep!$R$351                                           )&gt;(DN$33-DO$33),(DN$33-DN41-150-Sheep!$R$351                                            )&lt;=0),"Wean-"&amp;DN40,""),"")
&amp;IFERROR(IF(AND((DN$33-DN41-150-Sheep!$R$352                                           )&gt;(DN$33-DO$33),(DN$33-DN41-150-Sheep!$R$352                                            )&lt;=0),"Alt1-"   &amp;DN40,""),"")
&amp;IFERROR(IF(AND((DN$33-DN41-150-Sheep!$R$353                                           )&gt;(DN$33-DO$33),(DN$33-DN41-150-Sheep!$R$353                                            )&lt;=0),"Alt2-"   &amp;DN40,""),"")</f>
        <v/>
      </c>
      <c r="DO42" s="274" t="str">
        <f xml:space="preserve">                    IF(AND((DO$33                                  -Sheep!$N$250                               )&gt;(DO$33-DP$33),(DO$33                                  -Sheep!$N$250                                )&lt;=0),"Born","")
&amp;                   IF(AND((DO$33-Sheep!$R$351-Sheep!$N$250                                )&gt;(DO$33-DP$33),(DO$33-Sheep!$R$351-Sheep!$N$250                                )&lt;=0),"WeanStd","")
&amp;                   IF(AND((DO$33-Sheep!$R$352-Sheep!$N$250                                )&gt;(DO$33-DP$33),(DO$33-Sheep!$R$352-Sheep!$N$250                                )&lt;=0),"WeanAlt1","")
&amp;                   IF(AND((DO$33-Sheep!$R$353-Sheep!$N$250                                )&gt;(DO$33-DP$33),(DO$33-Sheep!$R$353-Sheep!$N$250                                )&lt;=0),"WeanAlt2","")
&amp;IFERROR(IF(AND((DO$33-DO41                                                                                     )&gt;(DO$33-DP$33),(DO$33-DO41                                                                                     )&lt;=0),"Join-"    &amp;DO40,""),"")
&amp;IFERROR(IF(AND((DO$33-DO41-INDEX(Sheep!$V$358:$V$365,DO40,1))&gt;(DO$33-DP$33),(DO$33-DO41-INDEX(Sheep!$V$358:$V$365,DO40,1))&lt;=0),"Scan-"  &amp;DO40,""),"")
&amp;IFERROR(IF(AND((DO$33-DO41-150                                                                            )&gt;(DO$33-DP$33),(DO$33-DO41-150                                                                             )&lt;=0),"Birth-" &amp;DO40,""),"")
&amp;IFERROR(IF(AND((DO$33-DO41-150-Sheep!$R$351                                           )&gt;(DO$33-DP$33),(DO$33-DO41-150-Sheep!$R$351                                            )&lt;=0),"Wean-"&amp;DO40,""),"")
&amp;IFERROR(IF(AND((DO$33-DO41-150-Sheep!$R$352                                           )&gt;(DO$33-DP$33),(DO$33-DO41-150-Sheep!$R$352                                            )&lt;=0),"Alt1-"   &amp;DO40,""),"")
&amp;IFERROR(IF(AND((DO$33-DO41-150-Sheep!$R$353                                           )&gt;(DO$33-DP$33),(DO$33-DO41-150-Sheep!$R$353                                            )&lt;=0),"Alt2-"   &amp;DO40,""),"")</f>
        <v/>
      </c>
      <c r="DP42" s="274" t="str">
        <f xml:space="preserve">                    IF(AND((DP$33                                  -Sheep!$N$250                               )&gt;(DP$33-DQ$33),(DP$33                                  -Sheep!$N$250                                )&lt;=0),"Born","")
&amp;                   IF(AND((DP$33-Sheep!$R$351-Sheep!$N$250                                )&gt;(DP$33-DQ$33),(DP$33-Sheep!$R$351-Sheep!$N$250                                )&lt;=0),"WeanStd","")
&amp;                   IF(AND((DP$33-Sheep!$R$352-Sheep!$N$250                                )&gt;(DP$33-DQ$33),(DP$33-Sheep!$R$352-Sheep!$N$250                                )&lt;=0),"WeanAlt1","")
&amp;                   IF(AND((DP$33-Sheep!$R$353-Sheep!$N$250                                )&gt;(DP$33-DQ$33),(DP$33-Sheep!$R$353-Sheep!$N$250                                )&lt;=0),"WeanAlt2","")
&amp;IFERROR(IF(AND((DP$33-DP41                                                                                     )&gt;(DP$33-DQ$33),(DP$33-DP41                                                                                     )&lt;=0),"Join-"    &amp;DP40,""),"")
&amp;IFERROR(IF(AND((DP$33-DP41-INDEX(Sheep!$V$358:$V$365,DP40,1))&gt;(DP$33-DQ$33),(DP$33-DP41-INDEX(Sheep!$V$358:$V$365,DP40,1))&lt;=0),"Scan-"  &amp;DP40,""),"")
&amp;IFERROR(IF(AND((DP$33-DP41-150                                                                            )&gt;(DP$33-DQ$33),(DP$33-DP41-150                                                                             )&lt;=0),"Birth-" &amp;DP40,""),"")
&amp;IFERROR(IF(AND((DP$33-DP41-150-Sheep!$R$351                                           )&gt;(DP$33-DQ$33),(DP$33-DP41-150-Sheep!$R$351                                            )&lt;=0),"Wean-"&amp;DP40,""),"")
&amp;IFERROR(IF(AND((DP$33-DP41-150-Sheep!$R$352                                           )&gt;(DP$33-DQ$33),(DP$33-DP41-150-Sheep!$R$352                                            )&lt;=0),"Alt1-"   &amp;DP40,""),"")
&amp;IFERROR(IF(AND((DP$33-DP41-150-Sheep!$R$353                                           )&gt;(DP$33-DQ$33),(DP$33-DP41-150-Sheep!$R$353                                            )&lt;=0),"Alt2-"   &amp;DP40,""),"")</f>
        <v/>
      </c>
      <c r="DQ42" s="274" t="str">
        <f xml:space="preserve">                    IF(AND((DQ$33                                  -Sheep!$N$250                               )&gt;(DQ$33-DR$33),(DQ$33                                  -Sheep!$N$250                                )&lt;=0),"Born","")
&amp;                   IF(AND((DQ$33-Sheep!$R$351-Sheep!$N$250                                )&gt;(DQ$33-DR$33),(DQ$33-Sheep!$R$351-Sheep!$N$250                                )&lt;=0),"WeanStd","")
&amp;                   IF(AND((DQ$33-Sheep!$R$352-Sheep!$N$250                                )&gt;(DQ$33-DR$33),(DQ$33-Sheep!$R$352-Sheep!$N$250                                )&lt;=0),"WeanAlt1","")
&amp;                   IF(AND((DQ$33-Sheep!$R$353-Sheep!$N$250                                )&gt;(DQ$33-DR$33),(DQ$33-Sheep!$R$353-Sheep!$N$250                                )&lt;=0),"WeanAlt2","")
&amp;IFERROR(IF(AND((DQ$33-DQ41                                                                                     )&gt;(DQ$33-DR$33),(DQ$33-DQ41                                                                                     )&lt;=0),"Join-"    &amp;DQ40,""),"")
&amp;IFERROR(IF(AND((DQ$33-DQ41-INDEX(Sheep!$V$358:$V$365,DQ40,1))&gt;(DQ$33-DR$33),(DQ$33-DQ41-INDEX(Sheep!$V$358:$V$365,DQ40,1))&lt;=0),"Scan-"  &amp;DQ40,""),"")
&amp;IFERROR(IF(AND((DQ$33-DQ41-150                                                                            )&gt;(DQ$33-DR$33),(DQ$33-DQ41-150                                                                             )&lt;=0),"Birth-" &amp;DQ40,""),"")
&amp;IFERROR(IF(AND((DQ$33-DQ41-150-Sheep!$R$351                                           )&gt;(DQ$33-DR$33),(DQ$33-DQ41-150-Sheep!$R$351                                            )&lt;=0),"Wean-"&amp;DQ40,""),"")
&amp;IFERROR(IF(AND((DQ$33-DQ41-150-Sheep!$R$352                                           )&gt;(DQ$33-DR$33),(DQ$33-DQ41-150-Sheep!$R$352                                            )&lt;=0),"Alt1-"   &amp;DQ40,""),"")
&amp;IFERROR(IF(AND((DQ$33-DQ41-150-Sheep!$R$353                                           )&gt;(DQ$33-DR$33),(DQ$33-DQ41-150-Sheep!$R$353                                            )&lt;=0),"Alt2-"   &amp;DQ40,""),"")</f>
        <v/>
      </c>
      <c r="DR42" s="274" t="str">
        <f xml:space="preserve">                    IF(AND((DR$33                                  -Sheep!$N$250                               )&gt;(DR$33-DS$33),(DR$33                                  -Sheep!$N$250                                )&lt;=0),"Born","")
&amp;                   IF(AND((DR$33-Sheep!$R$351-Sheep!$N$250                                )&gt;(DR$33-DS$33),(DR$33-Sheep!$R$351-Sheep!$N$250                                )&lt;=0),"WeanStd","")
&amp;                   IF(AND((DR$33-Sheep!$R$352-Sheep!$N$250                                )&gt;(DR$33-DS$33),(DR$33-Sheep!$R$352-Sheep!$N$250                                )&lt;=0),"WeanAlt1","")
&amp;                   IF(AND((DR$33-Sheep!$R$353-Sheep!$N$250                                )&gt;(DR$33-DS$33),(DR$33-Sheep!$R$353-Sheep!$N$250                                )&lt;=0),"WeanAlt2","")
&amp;IFERROR(IF(AND((DR$33-DR41                                                                                     )&gt;(DR$33-DS$33),(DR$33-DR41                                                                                     )&lt;=0),"Join-"    &amp;DR40,""),"")
&amp;IFERROR(IF(AND((DR$33-DR41-INDEX(Sheep!$V$358:$V$365,DR40,1))&gt;(DR$33-DS$33),(DR$33-DR41-INDEX(Sheep!$V$358:$V$365,DR40,1))&lt;=0),"Scan-"  &amp;DR40,""),"")
&amp;IFERROR(IF(AND((DR$33-DR41-150                                                                            )&gt;(DR$33-DS$33),(DR$33-DR41-150                                                                             )&lt;=0),"Birth-" &amp;DR40,""),"")
&amp;IFERROR(IF(AND((DR$33-DR41-150-Sheep!$R$351                                           )&gt;(DR$33-DS$33),(DR$33-DR41-150-Sheep!$R$351                                            )&lt;=0),"Wean-"&amp;DR40,""),"")
&amp;IFERROR(IF(AND((DR$33-DR41-150-Sheep!$R$352                                           )&gt;(DR$33-DS$33),(DR$33-DR41-150-Sheep!$R$352                                            )&lt;=0),"Alt1-"   &amp;DR40,""),"")
&amp;IFERROR(IF(AND((DR$33-DR41-150-Sheep!$R$353                                           )&gt;(DR$33-DS$33),(DR$33-DR41-150-Sheep!$R$353                                            )&lt;=0),"Alt2-"   &amp;DR40,""),"")</f>
        <v>Join-2</v>
      </c>
      <c r="DS42" s="274" t="str">
        <f xml:space="preserve">                    IF(AND((DS$33                                  -Sheep!$N$250                               )&gt;(DS$33-DT$33),(DS$33                                  -Sheep!$N$250                                )&lt;=0),"Born","")
&amp;                   IF(AND((DS$33-Sheep!$R$351-Sheep!$N$250                                )&gt;(DS$33-DT$33),(DS$33-Sheep!$R$351-Sheep!$N$250                                )&lt;=0),"WeanStd","")
&amp;                   IF(AND((DS$33-Sheep!$R$352-Sheep!$N$250                                )&gt;(DS$33-DT$33),(DS$33-Sheep!$R$352-Sheep!$N$250                                )&lt;=0),"WeanAlt1","")
&amp;                   IF(AND((DS$33-Sheep!$R$353-Sheep!$N$250                                )&gt;(DS$33-DT$33),(DS$33-Sheep!$R$353-Sheep!$N$250                                )&lt;=0),"WeanAlt2","")
&amp;IFERROR(IF(AND((DS$33-DS41                                                                                     )&gt;(DS$33-DT$33),(DS$33-DS41                                                                                     )&lt;=0),"Join-"    &amp;DS40,""),"")
&amp;IFERROR(IF(AND((DS$33-DS41-INDEX(Sheep!$V$358:$V$365,DS40,1))&gt;(DS$33-DT$33),(DS$33-DS41-INDEX(Sheep!$V$358:$V$365,DS40,1))&lt;=0),"Scan-"  &amp;DS40,""),"")
&amp;IFERROR(IF(AND((DS$33-DS41-150                                                                            )&gt;(DS$33-DT$33),(DS$33-DS41-150                                                                             )&lt;=0),"Birth-" &amp;DS40,""),"")
&amp;IFERROR(IF(AND((DS$33-DS41-150-Sheep!$R$351                                           )&gt;(DS$33-DT$33),(DS$33-DS41-150-Sheep!$R$351                                            )&lt;=0),"Wean-"&amp;DS40,""),"")
&amp;IFERROR(IF(AND((DS$33-DS41-150-Sheep!$R$352                                           )&gt;(DS$33-DT$33),(DS$33-DS41-150-Sheep!$R$352                                            )&lt;=0),"Alt1-"   &amp;DS40,""),"")
&amp;IFERROR(IF(AND((DS$33-DS41-150-Sheep!$R$353                                           )&gt;(DS$33-DT$33),(DS$33-DS41-150-Sheep!$R$353                                            )&lt;=0),"Alt2-"   &amp;DS40,""),"")</f>
        <v/>
      </c>
      <c r="DT42" s="274" t="str">
        <f xml:space="preserve">                    IF(AND((DT$33                                  -Sheep!$N$250                               )&gt;(DT$33-DU$33),(DT$33                                  -Sheep!$N$250                                )&lt;=0),"Born","")
&amp;                   IF(AND((DT$33-Sheep!$R$351-Sheep!$N$250                                )&gt;(DT$33-DU$33),(DT$33-Sheep!$R$351-Sheep!$N$250                                )&lt;=0),"WeanStd","")
&amp;                   IF(AND((DT$33-Sheep!$R$352-Sheep!$N$250                                )&gt;(DT$33-DU$33),(DT$33-Sheep!$R$352-Sheep!$N$250                                )&lt;=0),"WeanAlt1","")
&amp;                   IF(AND((DT$33-Sheep!$R$353-Sheep!$N$250                                )&gt;(DT$33-DU$33),(DT$33-Sheep!$R$353-Sheep!$N$250                                )&lt;=0),"WeanAlt2","")
&amp;IFERROR(IF(AND((DT$33-DT41                                                                                     )&gt;(DT$33-DU$33),(DT$33-DT41                                                                                     )&lt;=0),"Join-"    &amp;DT40,""),"")
&amp;IFERROR(IF(AND((DT$33-DT41-INDEX(Sheep!$V$358:$V$365,DT40,1))&gt;(DT$33-DU$33),(DT$33-DT41-INDEX(Sheep!$V$358:$V$365,DT40,1))&lt;=0),"Scan-"  &amp;DT40,""),"")
&amp;IFERROR(IF(AND((DT$33-DT41-150                                                                            )&gt;(DT$33-DU$33),(DT$33-DT41-150                                                                             )&lt;=0),"Birth-" &amp;DT40,""),"")
&amp;IFERROR(IF(AND((DT$33-DT41-150-Sheep!$R$351                                           )&gt;(DT$33-DU$33),(DT$33-DT41-150-Sheep!$R$351                                            )&lt;=0),"Wean-"&amp;DT40,""),"")
&amp;IFERROR(IF(AND((DT$33-DT41-150-Sheep!$R$352                                           )&gt;(DT$33-DU$33),(DT$33-DT41-150-Sheep!$R$352                                            )&lt;=0),"Alt1-"   &amp;DT40,""),"")
&amp;IFERROR(IF(AND((DT$33-DT41-150-Sheep!$R$353                                           )&gt;(DT$33-DU$33),(DT$33-DT41-150-Sheep!$R$353                                            )&lt;=0),"Alt2-"   &amp;DT40,""),"")</f>
        <v/>
      </c>
      <c r="DU42" s="274" t="str">
        <f xml:space="preserve">                    IF(AND((DU$33                                  -Sheep!$N$250                               )&gt;(DU$33-DV$33),(DU$33                                  -Sheep!$N$250                                )&lt;=0),"Born","")
&amp;                   IF(AND((DU$33-Sheep!$R$351-Sheep!$N$250                                )&gt;(DU$33-DV$33),(DU$33-Sheep!$R$351-Sheep!$N$250                                )&lt;=0),"WeanStd","")
&amp;                   IF(AND((DU$33-Sheep!$R$352-Sheep!$N$250                                )&gt;(DU$33-DV$33),(DU$33-Sheep!$R$352-Sheep!$N$250                                )&lt;=0),"WeanAlt1","")
&amp;                   IF(AND((DU$33-Sheep!$R$353-Sheep!$N$250                                )&gt;(DU$33-DV$33),(DU$33-Sheep!$R$353-Sheep!$N$250                                )&lt;=0),"WeanAlt2","")
&amp;IFERROR(IF(AND((DU$33-DU41                                                                                     )&gt;(DU$33-DV$33),(DU$33-DU41                                                                                     )&lt;=0),"Join-"    &amp;DU40,""),"")
&amp;IFERROR(IF(AND((DU$33-DU41-INDEX(Sheep!$V$358:$V$365,DU40,1))&gt;(DU$33-DV$33),(DU$33-DU41-INDEX(Sheep!$V$358:$V$365,DU40,1))&lt;=0),"Scan-"  &amp;DU40,""),"")
&amp;IFERROR(IF(AND((DU$33-DU41-150                                                                            )&gt;(DU$33-DV$33),(DU$33-DU41-150                                                                             )&lt;=0),"Birth-" &amp;DU40,""),"")
&amp;IFERROR(IF(AND((DU$33-DU41-150-Sheep!$R$351                                           )&gt;(DU$33-DV$33),(DU$33-DU41-150-Sheep!$R$351                                            )&lt;=0),"Wean-"&amp;DU40,""),"")
&amp;IFERROR(IF(AND((DU$33-DU41-150-Sheep!$R$352                                           )&gt;(DU$33-DV$33),(DU$33-DU41-150-Sheep!$R$352                                            )&lt;=0),"Alt1-"   &amp;DU40,""),"")
&amp;IFERROR(IF(AND((DU$33-DU41-150-Sheep!$R$353                                           )&gt;(DU$33-DV$33),(DU$33-DU41-150-Sheep!$R$353                                            )&lt;=0),"Alt2-"   &amp;DU40,""),"")</f>
        <v/>
      </c>
      <c r="DV42" s="274" t="str">
        <f xml:space="preserve">                    IF(AND((DV$33                                  -Sheep!$N$250                               )&gt;(DV$33-DW$33),(DV$33                                  -Sheep!$N$250                                )&lt;=0),"Born","")
&amp;                   IF(AND((DV$33-Sheep!$R$351-Sheep!$N$250                                )&gt;(DV$33-DW$33),(DV$33-Sheep!$R$351-Sheep!$N$250                                )&lt;=0),"WeanStd","")
&amp;                   IF(AND((DV$33-Sheep!$R$352-Sheep!$N$250                                )&gt;(DV$33-DW$33),(DV$33-Sheep!$R$352-Sheep!$N$250                                )&lt;=0),"WeanAlt1","")
&amp;                   IF(AND((DV$33-Sheep!$R$353-Sheep!$N$250                                )&gt;(DV$33-DW$33),(DV$33-Sheep!$R$353-Sheep!$N$250                                )&lt;=0),"WeanAlt2","")
&amp;IFERROR(IF(AND((DV$33-DV41                                                                                     )&gt;(DV$33-DW$33),(DV$33-DV41                                                                                     )&lt;=0),"Join-"    &amp;DV40,""),"")
&amp;IFERROR(IF(AND((DV$33-DV41-INDEX(Sheep!$V$358:$V$365,DV40,1))&gt;(DV$33-DW$33),(DV$33-DV41-INDEX(Sheep!$V$358:$V$365,DV40,1))&lt;=0),"Scan-"  &amp;DV40,""),"")
&amp;IFERROR(IF(AND((DV$33-DV41-150                                                                            )&gt;(DV$33-DW$33),(DV$33-DV41-150                                                                             )&lt;=0),"Birth-" &amp;DV40,""),"")
&amp;IFERROR(IF(AND((DV$33-DV41-150-Sheep!$R$351                                           )&gt;(DV$33-DW$33),(DV$33-DV41-150-Sheep!$R$351                                            )&lt;=0),"Wean-"&amp;DV40,""),"")
&amp;IFERROR(IF(AND((DV$33-DV41-150-Sheep!$R$352                                           )&gt;(DV$33-DW$33),(DV$33-DV41-150-Sheep!$R$352                                            )&lt;=0),"Alt1-"   &amp;DV40,""),"")
&amp;IFERROR(IF(AND((DV$33-DV41-150-Sheep!$R$353                                           )&gt;(DV$33-DW$33),(DV$33-DV41-150-Sheep!$R$353                                            )&lt;=0),"Alt2-"   &amp;DV40,""),"")</f>
        <v/>
      </c>
      <c r="DW42" s="274" t="str">
        <f xml:space="preserve">                    IF(AND((DW$33                                  -Sheep!$N$250                               )&gt;(DW$33-DX$33),(DW$33                                  -Sheep!$N$250                                )&lt;=0),"Born","")
&amp;                   IF(AND((DW$33-Sheep!$R$351-Sheep!$N$250                                )&gt;(DW$33-DX$33),(DW$33-Sheep!$R$351-Sheep!$N$250                                )&lt;=0),"WeanStd","")
&amp;                   IF(AND((DW$33-Sheep!$R$352-Sheep!$N$250                                )&gt;(DW$33-DX$33),(DW$33-Sheep!$R$352-Sheep!$N$250                                )&lt;=0),"WeanAlt1","")
&amp;                   IF(AND((DW$33-Sheep!$R$353-Sheep!$N$250                                )&gt;(DW$33-DX$33),(DW$33-Sheep!$R$353-Sheep!$N$250                                )&lt;=0),"WeanAlt2","")
&amp;IFERROR(IF(AND((DW$33-DW41                                                                                     )&gt;(DW$33-DX$33),(DW$33-DW41                                                                                     )&lt;=0),"Join-"    &amp;DW40,""),"")
&amp;IFERROR(IF(AND((DW$33-DW41-INDEX(Sheep!$V$358:$V$365,DW40,1))&gt;(DW$33-DX$33),(DW$33-DW41-INDEX(Sheep!$V$358:$V$365,DW40,1))&lt;=0),"Scan-"  &amp;DW40,""),"")
&amp;IFERROR(IF(AND((DW$33-DW41-150                                                                            )&gt;(DW$33-DX$33),(DW$33-DW41-150                                                                             )&lt;=0),"Birth-" &amp;DW40,""),"")
&amp;IFERROR(IF(AND((DW$33-DW41-150-Sheep!$R$351                                           )&gt;(DW$33-DX$33),(DW$33-DW41-150-Sheep!$R$351                                            )&lt;=0),"Wean-"&amp;DW40,""),"")
&amp;IFERROR(IF(AND((DW$33-DW41-150-Sheep!$R$352                                           )&gt;(DW$33-DX$33),(DW$33-DW41-150-Sheep!$R$352                                            )&lt;=0),"Alt1-"   &amp;DW40,""),"")
&amp;IFERROR(IF(AND((DW$33-DW41-150-Sheep!$R$353                                           )&gt;(DW$33-DX$33),(DW$33-DW41-150-Sheep!$R$353                                            )&lt;=0),"Alt2-"   &amp;DW40,""),"")</f>
        <v/>
      </c>
      <c r="DX42" s="274" t="str">
        <f xml:space="preserve">                    IF(AND((DX$33                                  -Sheep!$N$250                               )&gt;(DX$33-DY$33),(DX$33                                  -Sheep!$N$250                                )&lt;=0),"Born","")
&amp;                   IF(AND((DX$33-Sheep!$R$351-Sheep!$N$250                                )&gt;(DX$33-DY$33),(DX$33-Sheep!$R$351-Sheep!$N$250                                )&lt;=0),"WeanStd","")
&amp;                   IF(AND((DX$33-Sheep!$R$352-Sheep!$N$250                                )&gt;(DX$33-DY$33),(DX$33-Sheep!$R$352-Sheep!$N$250                                )&lt;=0),"WeanAlt1","")
&amp;                   IF(AND((DX$33-Sheep!$R$353-Sheep!$N$250                                )&gt;(DX$33-DY$33),(DX$33-Sheep!$R$353-Sheep!$N$250                                )&lt;=0),"WeanAlt2","")
&amp;IFERROR(IF(AND((DX$33-DX41                                                                                     )&gt;(DX$33-DY$33),(DX$33-DX41                                                                                     )&lt;=0),"Join-"    &amp;DX40,""),"")
&amp;IFERROR(IF(AND((DX$33-DX41-INDEX(Sheep!$V$358:$V$365,DX40,1))&gt;(DX$33-DY$33),(DX$33-DX41-INDEX(Sheep!$V$358:$V$365,DX40,1))&lt;=0),"Scan-"  &amp;DX40,""),"")
&amp;IFERROR(IF(AND((DX$33-DX41-150                                                                            )&gt;(DX$33-DY$33),(DX$33-DX41-150                                                                             )&lt;=0),"Birth-" &amp;DX40,""),"")
&amp;IFERROR(IF(AND((DX$33-DX41-150-Sheep!$R$351                                           )&gt;(DX$33-DY$33),(DX$33-DX41-150-Sheep!$R$351                                            )&lt;=0),"Wean-"&amp;DX40,""),"")
&amp;IFERROR(IF(AND((DX$33-DX41-150-Sheep!$R$352                                           )&gt;(DX$33-DY$33),(DX$33-DX41-150-Sheep!$R$352                                            )&lt;=0),"Alt1-"   &amp;DX40,""),"")
&amp;IFERROR(IF(AND((DX$33-DX41-150-Sheep!$R$353                                           )&gt;(DX$33-DY$33),(DX$33-DX41-150-Sheep!$R$353                                            )&lt;=0),"Alt2-"   &amp;DX40,""),"")</f>
        <v/>
      </c>
      <c r="DY42" s="274" t="str">
        <f xml:space="preserve">                    IF(AND((DY$33                                  -Sheep!$N$250                               )&gt;(DY$33-DZ$33),(DY$33                                  -Sheep!$N$250                                )&lt;=0),"Born","")
&amp;                   IF(AND((DY$33-Sheep!$R$351-Sheep!$N$250                                )&gt;(DY$33-DZ$33),(DY$33-Sheep!$R$351-Sheep!$N$250                                )&lt;=0),"WeanStd","")
&amp;                   IF(AND((DY$33-Sheep!$R$352-Sheep!$N$250                                )&gt;(DY$33-DZ$33),(DY$33-Sheep!$R$352-Sheep!$N$250                                )&lt;=0),"WeanAlt1","")
&amp;                   IF(AND((DY$33-Sheep!$R$353-Sheep!$N$250                                )&gt;(DY$33-DZ$33),(DY$33-Sheep!$R$353-Sheep!$N$250                                )&lt;=0),"WeanAlt2","")
&amp;IFERROR(IF(AND((DY$33-DY41                                                                                     )&gt;(DY$33-DZ$33),(DY$33-DY41                                                                                     )&lt;=0),"Join-"    &amp;DY40,""),"")
&amp;IFERROR(IF(AND((DY$33-DY41-INDEX(Sheep!$V$358:$V$365,DY40,1))&gt;(DY$33-DZ$33),(DY$33-DY41-INDEX(Sheep!$V$358:$V$365,DY40,1))&lt;=0),"Scan-"  &amp;DY40,""),"")
&amp;IFERROR(IF(AND((DY$33-DY41-150                                                                            )&gt;(DY$33-DZ$33),(DY$33-DY41-150                                                                             )&lt;=0),"Birth-" &amp;DY40,""),"")
&amp;IFERROR(IF(AND((DY$33-DY41-150-Sheep!$R$351                                           )&gt;(DY$33-DZ$33),(DY$33-DY41-150-Sheep!$R$351                                            )&lt;=0),"Wean-"&amp;DY40,""),"")
&amp;IFERROR(IF(AND((DY$33-DY41-150-Sheep!$R$352                                           )&gt;(DY$33-DZ$33),(DY$33-DY41-150-Sheep!$R$352                                            )&lt;=0),"Alt1-"   &amp;DY40,""),"")
&amp;IFERROR(IF(AND((DY$33-DY41-150-Sheep!$R$353                                           )&gt;(DY$33-DZ$33),(DY$33-DY41-150-Sheep!$R$353                                            )&lt;=0),"Alt2-"   &amp;DY40,""),"")</f>
        <v/>
      </c>
      <c r="DZ42" s="274" t="str">
        <f xml:space="preserve">                    IF(AND((DZ$33                                  -Sheep!$N$250                               )&gt;(DZ$33-EA$33),(DZ$33                                  -Sheep!$N$250                                )&lt;=0),"Born","")
&amp;                   IF(AND((DZ$33-Sheep!$R$351-Sheep!$N$250                                )&gt;(DZ$33-EA$33),(DZ$33-Sheep!$R$351-Sheep!$N$250                                )&lt;=0),"WeanStd","")
&amp;                   IF(AND((DZ$33-Sheep!$R$352-Sheep!$N$250                                )&gt;(DZ$33-EA$33),(DZ$33-Sheep!$R$352-Sheep!$N$250                                )&lt;=0),"WeanAlt1","")
&amp;                   IF(AND((DZ$33-Sheep!$R$353-Sheep!$N$250                                )&gt;(DZ$33-EA$33),(DZ$33-Sheep!$R$353-Sheep!$N$250                                )&lt;=0),"WeanAlt2","")
&amp;IFERROR(IF(AND((DZ$33-DZ41                                                                                     )&gt;(DZ$33-EA$33),(DZ$33-DZ41                                                                                     )&lt;=0),"Join-"    &amp;DZ40,""),"")
&amp;IFERROR(IF(AND((DZ$33-DZ41-INDEX(Sheep!$V$358:$V$365,DZ40,1))&gt;(DZ$33-EA$33),(DZ$33-DZ41-INDEX(Sheep!$V$358:$V$365,DZ40,1))&lt;=0),"Scan-"  &amp;DZ40,""),"")
&amp;IFERROR(IF(AND((DZ$33-DZ41-150                                                                            )&gt;(DZ$33-EA$33),(DZ$33-DZ41-150                                                                             )&lt;=0),"Birth-" &amp;DZ40,""),"")
&amp;IFERROR(IF(AND((DZ$33-DZ41-150-Sheep!$R$351                                           )&gt;(DZ$33-EA$33),(DZ$33-DZ41-150-Sheep!$R$351                                            )&lt;=0),"Wean-"&amp;DZ40,""),"")
&amp;IFERROR(IF(AND((DZ$33-DZ41-150-Sheep!$R$352                                           )&gt;(DZ$33-EA$33),(DZ$33-DZ41-150-Sheep!$R$352                                            )&lt;=0),"Alt1-"   &amp;DZ40,""),"")
&amp;IFERROR(IF(AND((DZ$33-DZ41-150-Sheep!$R$353                                           )&gt;(DZ$33-EA$33),(DZ$33-DZ41-150-Sheep!$R$353                                            )&lt;=0),"Alt2-"   &amp;DZ40,""),"")</f>
        <v/>
      </c>
      <c r="EA42" s="274" t="str">
        <f xml:space="preserve">                    IF(AND((EA$33                                  -Sheep!$N$250                               )&gt;(EA$33-EB$33),(EA$33                                  -Sheep!$N$250                                )&lt;=0),"Born","")
&amp;                   IF(AND((EA$33-Sheep!$R$351-Sheep!$N$250                                )&gt;(EA$33-EB$33),(EA$33-Sheep!$R$351-Sheep!$N$250                                )&lt;=0),"WeanStd","")
&amp;                   IF(AND((EA$33-Sheep!$R$352-Sheep!$N$250                                )&gt;(EA$33-EB$33),(EA$33-Sheep!$R$352-Sheep!$N$250                                )&lt;=0),"WeanAlt1","")
&amp;                   IF(AND((EA$33-Sheep!$R$353-Sheep!$N$250                                )&gt;(EA$33-EB$33),(EA$33-Sheep!$R$353-Sheep!$N$250                                )&lt;=0),"WeanAlt2","")
&amp;IFERROR(IF(AND((EA$33-EA41                                                                                     )&gt;(EA$33-EB$33),(EA$33-EA41                                                                                     )&lt;=0),"Join-"    &amp;EA40,""),"")
&amp;IFERROR(IF(AND((EA$33-EA41-INDEX(Sheep!$V$358:$V$365,EA40,1))&gt;(EA$33-EB$33),(EA$33-EA41-INDEX(Sheep!$V$358:$V$365,EA40,1))&lt;=0),"Scan-"  &amp;EA40,""),"")
&amp;IFERROR(IF(AND((EA$33-EA41-150                                                                            )&gt;(EA$33-EB$33),(EA$33-EA41-150                                                                             )&lt;=0),"Birth-" &amp;EA40,""),"")
&amp;IFERROR(IF(AND((EA$33-EA41-150-Sheep!$R$351                                           )&gt;(EA$33-EB$33),(EA$33-EA41-150-Sheep!$R$351                                            )&lt;=0),"Wean-"&amp;EA40,""),"")
&amp;IFERROR(IF(AND((EA$33-EA41-150-Sheep!$R$352                                           )&gt;(EA$33-EB$33),(EA$33-EA41-150-Sheep!$R$352                                            )&lt;=0),"Alt1-"   &amp;EA40,""),"")
&amp;IFERROR(IF(AND((EA$33-EA41-150-Sheep!$R$353                                           )&gt;(EA$33-EB$33),(EA$33-EA41-150-Sheep!$R$353                                            )&lt;=0),"Alt2-"   &amp;EA40,""),"")</f>
        <v/>
      </c>
      <c r="EB42" s="274" t="str">
        <f xml:space="preserve">                    IF(AND((EB$33                                  -Sheep!$N$250                               )&gt;(EB$33-EC$33),(EB$33                                  -Sheep!$N$250                                )&lt;=0),"Born","")
&amp;                   IF(AND((EB$33-Sheep!$R$351-Sheep!$N$250                                )&gt;(EB$33-EC$33),(EB$33-Sheep!$R$351-Sheep!$N$250                                )&lt;=0),"WeanStd","")
&amp;                   IF(AND((EB$33-Sheep!$R$352-Sheep!$N$250                                )&gt;(EB$33-EC$33),(EB$33-Sheep!$R$352-Sheep!$N$250                                )&lt;=0),"WeanAlt1","")
&amp;                   IF(AND((EB$33-Sheep!$R$353-Sheep!$N$250                                )&gt;(EB$33-EC$33),(EB$33-Sheep!$R$353-Sheep!$N$250                                )&lt;=0),"WeanAlt2","")
&amp;IFERROR(IF(AND((EB$33-EB41                                                                                     )&gt;(EB$33-EC$33),(EB$33-EB41                                                                                     )&lt;=0),"Join-"    &amp;EB40,""),"")
&amp;IFERROR(IF(AND((EB$33-EB41-INDEX(Sheep!$V$358:$V$365,EB40,1))&gt;(EB$33-EC$33),(EB$33-EB41-INDEX(Sheep!$V$358:$V$365,EB40,1))&lt;=0),"Scan-"  &amp;EB40,""),"")
&amp;IFERROR(IF(AND((EB$33-EB41-150                                                                            )&gt;(EB$33-EC$33),(EB$33-EB41-150                                                                             )&lt;=0),"Birth-" &amp;EB40,""),"")
&amp;IFERROR(IF(AND((EB$33-EB41-150-Sheep!$R$351                                           )&gt;(EB$33-EC$33),(EB$33-EB41-150-Sheep!$R$351                                            )&lt;=0),"Wean-"&amp;EB40,""),"")
&amp;IFERROR(IF(AND((EB$33-EB41-150-Sheep!$R$352                                           )&gt;(EB$33-EC$33),(EB$33-EB41-150-Sheep!$R$352                                            )&lt;=0),"Alt1-"   &amp;EB40,""),"")
&amp;IFERROR(IF(AND((EB$33-EB41-150-Sheep!$R$353                                           )&gt;(EB$33-EC$33),(EB$33-EB41-150-Sheep!$R$353                                            )&lt;=0),"Alt2-"   &amp;EB40,""),"")</f>
        <v>Scan-2</v>
      </c>
      <c r="EC42" s="274" t="str">
        <f xml:space="preserve">                    IF(AND((EC$33                                  -Sheep!$N$250                               )&gt;(EC$33-ED$33),(EC$33                                  -Sheep!$N$250                                )&lt;=0),"Born","")
&amp;                   IF(AND((EC$33-Sheep!$R$351-Sheep!$N$250                                )&gt;(EC$33-ED$33),(EC$33-Sheep!$R$351-Sheep!$N$250                                )&lt;=0),"WeanStd","")
&amp;                   IF(AND((EC$33-Sheep!$R$352-Sheep!$N$250                                )&gt;(EC$33-ED$33),(EC$33-Sheep!$R$352-Sheep!$N$250                                )&lt;=0),"WeanAlt1","")
&amp;                   IF(AND((EC$33-Sheep!$R$353-Sheep!$N$250                                )&gt;(EC$33-ED$33),(EC$33-Sheep!$R$353-Sheep!$N$250                                )&lt;=0),"WeanAlt2","")
&amp;IFERROR(IF(AND((EC$33-EC41                                                                                     )&gt;(EC$33-ED$33),(EC$33-EC41                                                                                     )&lt;=0),"Join-"    &amp;EC40,""),"")
&amp;IFERROR(IF(AND((EC$33-EC41-INDEX(Sheep!$V$358:$V$365,EC40,1))&gt;(EC$33-ED$33),(EC$33-EC41-INDEX(Sheep!$V$358:$V$365,EC40,1))&lt;=0),"Scan-"  &amp;EC40,""),"")
&amp;IFERROR(IF(AND((EC$33-EC41-150                                                                            )&gt;(EC$33-ED$33),(EC$33-EC41-150                                                                             )&lt;=0),"Birth-" &amp;EC40,""),"")
&amp;IFERROR(IF(AND((EC$33-EC41-150-Sheep!$R$351                                           )&gt;(EC$33-ED$33),(EC$33-EC41-150-Sheep!$R$351                                            )&lt;=0),"Wean-"&amp;EC40,""),"")
&amp;IFERROR(IF(AND((EC$33-EC41-150-Sheep!$R$352                                           )&gt;(EC$33-ED$33),(EC$33-EC41-150-Sheep!$R$352                                            )&lt;=0),"Alt1-"   &amp;EC40,""),"")
&amp;IFERROR(IF(AND((EC$33-EC41-150-Sheep!$R$353                                           )&gt;(EC$33-ED$33),(EC$33-EC41-150-Sheep!$R$353                                            )&lt;=0),"Alt2-"   &amp;EC40,""),"")</f>
        <v/>
      </c>
      <c r="ED42" s="274" t="str">
        <f xml:space="preserve">                    IF(AND((ED$33                                  -Sheep!$N$250                               )&gt;(ED$33-EE$33),(ED$33                                  -Sheep!$N$250                                )&lt;=0),"Born","")
&amp;                   IF(AND((ED$33-Sheep!$R$351-Sheep!$N$250                                )&gt;(ED$33-EE$33),(ED$33-Sheep!$R$351-Sheep!$N$250                                )&lt;=0),"WeanStd","")
&amp;                   IF(AND((ED$33-Sheep!$R$352-Sheep!$N$250                                )&gt;(ED$33-EE$33),(ED$33-Sheep!$R$352-Sheep!$N$250                                )&lt;=0),"WeanAlt1","")
&amp;                   IF(AND((ED$33-Sheep!$R$353-Sheep!$N$250                                )&gt;(ED$33-EE$33),(ED$33-Sheep!$R$353-Sheep!$N$250                                )&lt;=0),"WeanAlt2","")
&amp;IFERROR(IF(AND((ED$33-ED41                                                                                     )&gt;(ED$33-EE$33),(ED$33-ED41                                                                                     )&lt;=0),"Join-"    &amp;ED40,""),"")
&amp;IFERROR(IF(AND((ED$33-ED41-INDEX(Sheep!$V$358:$V$365,ED40,1))&gt;(ED$33-EE$33),(ED$33-ED41-INDEX(Sheep!$V$358:$V$365,ED40,1))&lt;=0),"Scan-"  &amp;ED40,""),"")
&amp;IFERROR(IF(AND((ED$33-ED41-150                                                                            )&gt;(ED$33-EE$33),(ED$33-ED41-150                                                                             )&lt;=0),"Birth-" &amp;ED40,""),"")
&amp;IFERROR(IF(AND((ED$33-ED41-150-Sheep!$R$351                                           )&gt;(ED$33-EE$33),(ED$33-ED41-150-Sheep!$R$351                                            )&lt;=0),"Wean-"&amp;ED40,""),"")
&amp;IFERROR(IF(AND((ED$33-ED41-150-Sheep!$R$352                                           )&gt;(ED$33-EE$33),(ED$33-ED41-150-Sheep!$R$352                                            )&lt;=0),"Alt1-"   &amp;ED40,""),"")
&amp;IFERROR(IF(AND((ED$33-ED41-150-Sheep!$R$353                                           )&gt;(ED$33-EE$33),(ED$33-ED41-150-Sheep!$R$353                                            )&lt;=0),"Alt2-"   &amp;ED40,""),"")</f>
        <v/>
      </c>
      <c r="EE42" s="274" t="str">
        <f xml:space="preserve">                    IF(AND((EE$33                                  -Sheep!$N$250                               )&gt;(EE$33-EF$33),(EE$33                                  -Sheep!$N$250                                )&lt;=0),"Born","")
&amp;                   IF(AND((EE$33-Sheep!$R$351-Sheep!$N$250                                )&gt;(EE$33-EF$33),(EE$33-Sheep!$R$351-Sheep!$N$250                                )&lt;=0),"WeanStd","")
&amp;                   IF(AND((EE$33-Sheep!$R$352-Sheep!$N$250                                )&gt;(EE$33-EF$33),(EE$33-Sheep!$R$352-Sheep!$N$250                                )&lt;=0),"WeanAlt1","")
&amp;                   IF(AND((EE$33-Sheep!$R$353-Sheep!$N$250                                )&gt;(EE$33-EF$33),(EE$33-Sheep!$R$353-Sheep!$N$250                                )&lt;=0),"WeanAlt2","")
&amp;IFERROR(IF(AND((EE$33-EE41                                                                                     )&gt;(EE$33-EF$33),(EE$33-EE41                                                                                     )&lt;=0),"Join-"    &amp;EE40,""),"")
&amp;IFERROR(IF(AND((EE$33-EE41-INDEX(Sheep!$V$358:$V$365,EE40,1))&gt;(EE$33-EF$33),(EE$33-EE41-INDEX(Sheep!$V$358:$V$365,EE40,1))&lt;=0),"Scan-"  &amp;EE40,""),"")
&amp;IFERROR(IF(AND((EE$33-EE41-150                                                                            )&gt;(EE$33-EF$33),(EE$33-EE41-150                                                                             )&lt;=0),"Birth-" &amp;EE40,""),"")
&amp;IFERROR(IF(AND((EE$33-EE41-150-Sheep!$R$351                                           )&gt;(EE$33-EF$33),(EE$33-EE41-150-Sheep!$R$351                                            )&lt;=0),"Wean-"&amp;EE40,""),"")
&amp;IFERROR(IF(AND((EE$33-EE41-150-Sheep!$R$352                                           )&gt;(EE$33-EF$33),(EE$33-EE41-150-Sheep!$R$352                                            )&lt;=0),"Alt1-"   &amp;EE40,""),"")
&amp;IFERROR(IF(AND((EE$33-EE41-150-Sheep!$R$353                                           )&gt;(EE$33-EF$33),(EE$33-EE41-150-Sheep!$R$353                                            )&lt;=0),"Alt2-"   &amp;EE40,""),"")</f>
        <v/>
      </c>
      <c r="EF42" s="274" t="str">
        <f xml:space="preserve">                    IF(AND((EF$33                                  -Sheep!$N$250                               )&gt;(EF$33-EG$33),(EF$33                                  -Sheep!$N$250                                )&lt;=0),"Born","")
&amp;                   IF(AND((EF$33-Sheep!$R$351-Sheep!$N$250                                )&gt;(EF$33-EG$33),(EF$33-Sheep!$R$351-Sheep!$N$250                                )&lt;=0),"WeanStd","")
&amp;                   IF(AND((EF$33-Sheep!$R$352-Sheep!$N$250                                )&gt;(EF$33-EG$33),(EF$33-Sheep!$R$352-Sheep!$N$250                                )&lt;=0),"WeanAlt1","")
&amp;                   IF(AND((EF$33-Sheep!$R$353-Sheep!$N$250                                )&gt;(EF$33-EG$33),(EF$33-Sheep!$R$353-Sheep!$N$250                                )&lt;=0),"WeanAlt2","")
&amp;IFERROR(IF(AND((EF$33-EF41                                                                                     )&gt;(EF$33-EG$33),(EF$33-EF41                                                                                     )&lt;=0),"Join-"    &amp;EF40,""),"")
&amp;IFERROR(IF(AND((EF$33-EF41-INDEX(Sheep!$V$358:$V$365,EF40,1))&gt;(EF$33-EG$33),(EF$33-EF41-INDEX(Sheep!$V$358:$V$365,EF40,1))&lt;=0),"Scan-"  &amp;EF40,""),"")
&amp;IFERROR(IF(AND((EF$33-EF41-150                                                                            )&gt;(EF$33-EG$33),(EF$33-EF41-150                                                                             )&lt;=0),"Birth-" &amp;EF40,""),"")
&amp;IFERROR(IF(AND((EF$33-EF41-150-Sheep!$R$351                                           )&gt;(EF$33-EG$33),(EF$33-EF41-150-Sheep!$R$351                                            )&lt;=0),"Wean-"&amp;EF40,""),"")
&amp;IFERROR(IF(AND((EF$33-EF41-150-Sheep!$R$352                                           )&gt;(EF$33-EG$33),(EF$33-EF41-150-Sheep!$R$352                                            )&lt;=0),"Alt1-"   &amp;EF40,""),"")
&amp;IFERROR(IF(AND((EF$33-EF41-150-Sheep!$R$353                                           )&gt;(EF$33-EG$33),(EF$33-EF41-150-Sheep!$R$353                                            )&lt;=0),"Alt2-"   &amp;EF40,""),"")</f>
        <v/>
      </c>
      <c r="EG42" s="274" t="str">
        <f xml:space="preserve">                    IF(AND((EG$33                                  -Sheep!$N$250                               )&gt;(EG$33-EH$33),(EG$33                                  -Sheep!$N$250                                )&lt;=0),"Born","")
&amp;                   IF(AND((EG$33-Sheep!$R$351-Sheep!$N$250                                )&gt;(EG$33-EH$33),(EG$33-Sheep!$R$351-Sheep!$N$250                                )&lt;=0),"WeanStd","")
&amp;                   IF(AND((EG$33-Sheep!$R$352-Sheep!$N$250                                )&gt;(EG$33-EH$33),(EG$33-Sheep!$R$352-Sheep!$N$250                                )&lt;=0),"WeanAlt1","")
&amp;                   IF(AND((EG$33-Sheep!$R$353-Sheep!$N$250                                )&gt;(EG$33-EH$33),(EG$33-Sheep!$R$353-Sheep!$N$250                                )&lt;=0),"WeanAlt2","")
&amp;IFERROR(IF(AND((EG$33-EG41                                                                                     )&gt;(EG$33-EH$33),(EG$33-EG41                                                                                     )&lt;=0),"Join-"    &amp;EG40,""),"")
&amp;IFERROR(IF(AND((EG$33-EG41-INDEX(Sheep!$V$358:$V$365,EG40,1))&gt;(EG$33-EH$33),(EG$33-EG41-INDEX(Sheep!$V$358:$V$365,EG40,1))&lt;=0),"Scan-"  &amp;EG40,""),"")
&amp;IFERROR(IF(AND((EG$33-EG41-150                                                                            )&gt;(EG$33-EH$33),(EG$33-EG41-150                                                                             )&lt;=0),"Birth-" &amp;EG40,""),"")
&amp;IFERROR(IF(AND((EG$33-EG41-150-Sheep!$R$351                                           )&gt;(EG$33-EH$33),(EG$33-EG41-150-Sheep!$R$351                                            )&lt;=0),"Wean-"&amp;EG40,""),"")
&amp;IFERROR(IF(AND((EG$33-EG41-150-Sheep!$R$352                                           )&gt;(EG$33-EH$33),(EG$33-EG41-150-Sheep!$R$352                                            )&lt;=0),"Alt1-"   &amp;EG40,""),"")
&amp;IFERROR(IF(AND((EG$33-EG41-150-Sheep!$R$353                                           )&gt;(EG$33-EH$33),(EG$33-EG41-150-Sheep!$R$353                                            )&lt;=0),"Alt2-"   &amp;EG40,""),"")</f>
        <v/>
      </c>
      <c r="EH42" s="274" t="str">
        <f xml:space="preserve">                    IF(AND((EH$33                                  -Sheep!$N$250                               )&gt;(EH$33-EI$33),(EH$33                                  -Sheep!$N$250                                )&lt;=0),"Born","")
&amp;                   IF(AND((EH$33-Sheep!$R$351-Sheep!$N$250                                )&gt;(EH$33-EI$33),(EH$33-Sheep!$R$351-Sheep!$N$250                                )&lt;=0),"WeanStd","")
&amp;                   IF(AND((EH$33-Sheep!$R$352-Sheep!$N$250                                )&gt;(EH$33-EI$33),(EH$33-Sheep!$R$352-Sheep!$N$250                                )&lt;=0),"WeanAlt1","")
&amp;                   IF(AND((EH$33-Sheep!$R$353-Sheep!$N$250                                )&gt;(EH$33-EI$33),(EH$33-Sheep!$R$353-Sheep!$N$250                                )&lt;=0),"WeanAlt2","")
&amp;IFERROR(IF(AND((EH$33-EH41                                                                                     )&gt;(EH$33-EI$33),(EH$33-EH41                                                                                     )&lt;=0),"Join-"    &amp;EH40,""),"")
&amp;IFERROR(IF(AND((EH$33-EH41-INDEX(Sheep!$V$358:$V$365,EH40,1))&gt;(EH$33-EI$33),(EH$33-EH41-INDEX(Sheep!$V$358:$V$365,EH40,1))&lt;=0),"Scan-"  &amp;EH40,""),"")
&amp;IFERROR(IF(AND((EH$33-EH41-150                                                                            )&gt;(EH$33-EI$33),(EH$33-EH41-150                                                                             )&lt;=0),"Birth-" &amp;EH40,""),"")
&amp;IFERROR(IF(AND((EH$33-EH41-150-Sheep!$R$351                                           )&gt;(EH$33-EI$33),(EH$33-EH41-150-Sheep!$R$351                                            )&lt;=0),"Wean-"&amp;EH40,""),"")
&amp;IFERROR(IF(AND((EH$33-EH41-150-Sheep!$R$352                                           )&gt;(EH$33-EI$33),(EH$33-EH41-150-Sheep!$R$352                                            )&lt;=0),"Alt1-"   &amp;EH40,""),"")
&amp;IFERROR(IF(AND((EH$33-EH41-150-Sheep!$R$353                                           )&gt;(EH$33-EI$33),(EH$33-EH41-150-Sheep!$R$353                                            )&lt;=0),"Alt2-"   &amp;EH40,""),"")</f>
        <v/>
      </c>
      <c r="EI42" s="274" t="str">
        <f xml:space="preserve">                    IF(AND((EI$33                                  -Sheep!$N$250                               )&gt;(EI$33-EJ$33),(EI$33                                  -Sheep!$N$250                                )&lt;=0),"Born","")
&amp;                   IF(AND((EI$33-Sheep!$R$351-Sheep!$N$250                                )&gt;(EI$33-EJ$33),(EI$33-Sheep!$R$351-Sheep!$N$250                                )&lt;=0),"WeanStd","")
&amp;                   IF(AND((EI$33-Sheep!$R$352-Sheep!$N$250                                )&gt;(EI$33-EJ$33),(EI$33-Sheep!$R$352-Sheep!$N$250                                )&lt;=0),"WeanAlt1","")
&amp;                   IF(AND((EI$33-Sheep!$R$353-Sheep!$N$250                                )&gt;(EI$33-EJ$33),(EI$33-Sheep!$R$353-Sheep!$N$250                                )&lt;=0),"WeanAlt2","")
&amp;IFERROR(IF(AND((EI$33-EI41                                                                                     )&gt;(EI$33-EJ$33),(EI$33-EI41                                                                                     )&lt;=0),"Join-"    &amp;EI40,""),"")
&amp;IFERROR(IF(AND((EI$33-EI41-INDEX(Sheep!$V$358:$V$365,EI40,1))&gt;(EI$33-EJ$33),(EI$33-EI41-INDEX(Sheep!$V$358:$V$365,EI40,1))&lt;=0),"Scan-"  &amp;EI40,""),"")
&amp;IFERROR(IF(AND((EI$33-EI41-150                                                                            )&gt;(EI$33-EJ$33),(EI$33-EI41-150                                                                             )&lt;=0),"Birth-" &amp;EI40,""),"")
&amp;IFERROR(IF(AND((EI$33-EI41-150-Sheep!$R$351                                           )&gt;(EI$33-EJ$33),(EI$33-EI41-150-Sheep!$R$351                                            )&lt;=0),"Wean-"&amp;EI40,""),"")
&amp;IFERROR(IF(AND((EI$33-EI41-150-Sheep!$R$352                                           )&gt;(EI$33-EJ$33),(EI$33-EI41-150-Sheep!$R$352                                            )&lt;=0),"Alt1-"   &amp;EI40,""),"")
&amp;IFERROR(IF(AND((EI$33-EI41-150-Sheep!$R$353                                           )&gt;(EI$33-EJ$33),(EI$33-EI41-150-Sheep!$R$353                                            )&lt;=0),"Alt2-"   &amp;EI40,""),"")</f>
        <v/>
      </c>
      <c r="EJ42" s="274" t="str">
        <f xml:space="preserve">                    IF(AND((EJ$33                                  -Sheep!$N$250                               )&gt;(EJ$33-EK$33),(EJ$33                                  -Sheep!$N$250                                )&lt;=0),"Born","")
&amp;                   IF(AND((EJ$33-Sheep!$R$351-Sheep!$N$250                                )&gt;(EJ$33-EK$33),(EJ$33-Sheep!$R$351-Sheep!$N$250                                )&lt;=0),"WeanStd","")
&amp;                   IF(AND((EJ$33-Sheep!$R$352-Sheep!$N$250                                )&gt;(EJ$33-EK$33),(EJ$33-Sheep!$R$352-Sheep!$N$250                                )&lt;=0),"WeanAlt1","")
&amp;                   IF(AND((EJ$33-Sheep!$R$353-Sheep!$N$250                                )&gt;(EJ$33-EK$33),(EJ$33-Sheep!$R$353-Sheep!$N$250                                )&lt;=0),"WeanAlt2","")
&amp;IFERROR(IF(AND((EJ$33-EJ41                                                                                     )&gt;(EJ$33-EK$33),(EJ$33-EJ41                                                                                     )&lt;=0),"Join-"    &amp;EJ40,""),"")
&amp;IFERROR(IF(AND((EJ$33-EJ41-INDEX(Sheep!$V$358:$V$365,EJ40,1))&gt;(EJ$33-EK$33),(EJ$33-EJ41-INDEX(Sheep!$V$358:$V$365,EJ40,1))&lt;=0),"Scan-"  &amp;EJ40,""),"")
&amp;IFERROR(IF(AND((EJ$33-EJ41-150                                                                            )&gt;(EJ$33-EK$33),(EJ$33-EJ41-150                                                                             )&lt;=0),"Birth-" &amp;EJ40,""),"")
&amp;IFERROR(IF(AND((EJ$33-EJ41-150-Sheep!$R$351                                           )&gt;(EJ$33-EK$33),(EJ$33-EJ41-150-Sheep!$R$351                                            )&lt;=0),"Wean-"&amp;EJ40,""),"")
&amp;IFERROR(IF(AND((EJ$33-EJ41-150-Sheep!$R$352                                           )&gt;(EJ$33-EK$33),(EJ$33-EJ41-150-Sheep!$R$352                                            )&lt;=0),"Alt1-"   &amp;EJ40,""),"")
&amp;IFERROR(IF(AND((EJ$33-EJ41-150-Sheep!$R$353                                           )&gt;(EJ$33-EK$33),(EJ$33-EJ41-150-Sheep!$R$353                                            )&lt;=0),"Alt2-"   &amp;EJ40,""),"")</f>
        <v/>
      </c>
      <c r="EK42" s="274" t="str">
        <f xml:space="preserve">                    IF(AND((EK$33                                  -Sheep!$N$250                               )&gt;(EK$33-EL$33),(EK$33                                  -Sheep!$N$250                                )&lt;=0),"Born","")
&amp;                   IF(AND((EK$33-Sheep!$R$351-Sheep!$N$250                                )&gt;(EK$33-EL$33),(EK$33-Sheep!$R$351-Sheep!$N$250                                )&lt;=0),"WeanStd","")
&amp;                   IF(AND((EK$33-Sheep!$R$352-Sheep!$N$250                                )&gt;(EK$33-EL$33),(EK$33-Sheep!$R$352-Sheep!$N$250                                )&lt;=0),"WeanAlt1","")
&amp;                   IF(AND((EK$33-Sheep!$R$353-Sheep!$N$250                                )&gt;(EK$33-EL$33),(EK$33-Sheep!$R$353-Sheep!$N$250                                )&lt;=0),"WeanAlt2","")
&amp;IFERROR(IF(AND((EK$33-EK41                                                                                     )&gt;(EK$33-EL$33),(EK$33-EK41                                                                                     )&lt;=0),"Join-"    &amp;EK40,""),"")
&amp;IFERROR(IF(AND((EK$33-EK41-INDEX(Sheep!$V$358:$V$365,EK40,1))&gt;(EK$33-EL$33),(EK$33-EK41-INDEX(Sheep!$V$358:$V$365,EK40,1))&lt;=0),"Scan-"  &amp;EK40,""),"")
&amp;IFERROR(IF(AND((EK$33-EK41-150                                                                            )&gt;(EK$33-EL$33),(EK$33-EK41-150                                                                             )&lt;=0),"Birth-" &amp;EK40,""),"")
&amp;IFERROR(IF(AND((EK$33-EK41-150-Sheep!$R$351                                           )&gt;(EK$33-EL$33),(EK$33-EK41-150-Sheep!$R$351                                            )&lt;=0),"Wean-"&amp;EK40,""),"")
&amp;IFERROR(IF(AND((EK$33-EK41-150-Sheep!$R$352                                           )&gt;(EK$33-EL$33),(EK$33-EK41-150-Sheep!$R$352                                            )&lt;=0),"Alt1-"   &amp;EK40,""),"")
&amp;IFERROR(IF(AND((EK$33-EK41-150-Sheep!$R$353                                           )&gt;(EK$33-EL$33),(EK$33-EK41-150-Sheep!$R$353                                            )&lt;=0),"Alt2-"   &amp;EK40,""),"")</f>
        <v/>
      </c>
      <c r="EL42" s="274" t="str">
        <f xml:space="preserve">                    IF(AND((EL$33                                  -Sheep!$N$250                               )&gt;(EL$33-EM$33),(EL$33                                  -Sheep!$N$250                                )&lt;=0),"Born","")
&amp;                   IF(AND((EL$33-Sheep!$R$351-Sheep!$N$250                                )&gt;(EL$33-EM$33),(EL$33-Sheep!$R$351-Sheep!$N$250                                )&lt;=0),"WeanStd","")
&amp;                   IF(AND((EL$33-Sheep!$R$352-Sheep!$N$250                                )&gt;(EL$33-EM$33),(EL$33-Sheep!$R$352-Sheep!$N$250                                )&lt;=0),"WeanAlt1","")
&amp;                   IF(AND((EL$33-Sheep!$R$353-Sheep!$N$250                                )&gt;(EL$33-EM$33),(EL$33-Sheep!$R$353-Sheep!$N$250                                )&lt;=0),"WeanAlt2","")
&amp;IFERROR(IF(AND((EL$33-EL41                                                                                     )&gt;(EL$33-EM$33),(EL$33-EL41                                                                                     )&lt;=0),"Join-"    &amp;EL40,""),"")
&amp;IFERROR(IF(AND((EL$33-EL41-INDEX(Sheep!$V$358:$V$365,EL40,1))&gt;(EL$33-EM$33),(EL$33-EL41-INDEX(Sheep!$V$358:$V$365,EL40,1))&lt;=0),"Scan-"  &amp;EL40,""),"")
&amp;IFERROR(IF(AND((EL$33-EL41-150                                                                            )&gt;(EL$33-EM$33),(EL$33-EL41-150                                                                             )&lt;=0),"Birth-" &amp;EL40,""),"")
&amp;IFERROR(IF(AND((EL$33-EL41-150-Sheep!$R$351                                           )&gt;(EL$33-EM$33),(EL$33-EL41-150-Sheep!$R$351                                            )&lt;=0),"Wean-"&amp;EL40,""),"")
&amp;IFERROR(IF(AND((EL$33-EL41-150-Sheep!$R$352                                           )&gt;(EL$33-EM$33),(EL$33-EL41-150-Sheep!$R$352                                            )&lt;=0),"Alt1-"   &amp;EL40,""),"")
&amp;IFERROR(IF(AND((EL$33-EL41-150-Sheep!$R$353                                           )&gt;(EL$33-EM$33),(EL$33-EL41-150-Sheep!$R$353                                            )&lt;=0),"Alt2-"   &amp;EL40,""),"")</f>
        <v/>
      </c>
      <c r="EM42" s="274" t="str">
        <f xml:space="preserve">                    IF(AND((EM$33                                  -Sheep!$N$250                               )&gt;(EM$33-EN$33),(EM$33                                  -Sheep!$N$250                                )&lt;=0),"Born","")
&amp;                   IF(AND((EM$33-Sheep!$R$351-Sheep!$N$250                                )&gt;(EM$33-EN$33),(EM$33-Sheep!$R$351-Sheep!$N$250                                )&lt;=0),"WeanStd","")
&amp;                   IF(AND((EM$33-Sheep!$R$352-Sheep!$N$250                                )&gt;(EM$33-EN$33),(EM$33-Sheep!$R$352-Sheep!$N$250                                )&lt;=0),"WeanAlt1","")
&amp;                   IF(AND((EM$33-Sheep!$R$353-Sheep!$N$250                                )&gt;(EM$33-EN$33),(EM$33-Sheep!$R$353-Sheep!$N$250                                )&lt;=0),"WeanAlt2","")
&amp;IFERROR(IF(AND((EM$33-EM41                                                                                     )&gt;(EM$33-EN$33),(EM$33-EM41                                                                                     )&lt;=0),"Join-"    &amp;EM40,""),"")
&amp;IFERROR(IF(AND((EM$33-EM41-INDEX(Sheep!$V$358:$V$365,EM40,1))&gt;(EM$33-EN$33),(EM$33-EM41-INDEX(Sheep!$V$358:$V$365,EM40,1))&lt;=0),"Scan-"  &amp;EM40,""),"")
&amp;IFERROR(IF(AND((EM$33-EM41-150                                                                            )&gt;(EM$33-EN$33),(EM$33-EM41-150                                                                             )&lt;=0),"Birth-" &amp;EM40,""),"")
&amp;IFERROR(IF(AND((EM$33-EM41-150-Sheep!$R$351                                           )&gt;(EM$33-EN$33),(EM$33-EM41-150-Sheep!$R$351                                            )&lt;=0),"Wean-"&amp;EM40,""),"")
&amp;IFERROR(IF(AND((EM$33-EM41-150-Sheep!$R$352                                           )&gt;(EM$33-EN$33),(EM$33-EM41-150-Sheep!$R$352                                            )&lt;=0),"Alt1-"   &amp;EM40,""),"")
&amp;IFERROR(IF(AND((EM$33-EM41-150-Sheep!$R$353                                           )&gt;(EM$33-EN$33),(EM$33-EM41-150-Sheep!$R$353                                            )&lt;=0),"Alt2-"   &amp;EM40,""),"")</f>
        <v/>
      </c>
      <c r="EN42" s="274" t="str">
        <f xml:space="preserve">                    IF(AND((EN$33                                  -Sheep!$N$250                               )&gt;(EN$33-EO$33),(EN$33                                  -Sheep!$N$250                                )&lt;=0),"Born","")
&amp;                   IF(AND((EN$33-Sheep!$R$351-Sheep!$N$250                                )&gt;(EN$33-EO$33),(EN$33-Sheep!$R$351-Sheep!$N$250                                )&lt;=0),"WeanStd","")
&amp;                   IF(AND((EN$33-Sheep!$R$352-Sheep!$N$250                                )&gt;(EN$33-EO$33),(EN$33-Sheep!$R$352-Sheep!$N$250                                )&lt;=0),"WeanAlt1","")
&amp;                   IF(AND((EN$33-Sheep!$R$353-Sheep!$N$250                                )&gt;(EN$33-EO$33),(EN$33-Sheep!$R$353-Sheep!$N$250                                )&lt;=0),"WeanAlt2","")
&amp;IFERROR(IF(AND((EN$33-EN41                                                                                     )&gt;(EN$33-EO$33),(EN$33-EN41                                                                                     )&lt;=0),"Join-"    &amp;EN40,""),"")
&amp;IFERROR(IF(AND((EN$33-EN41-INDEX(Sheep!$V$358:$V$365,EN40,1))&gt;(EN$33-EO$33),(EN$33-EN41-INDEX(Sheep!$V$358:$V$365,EN40,1))&lt;=0),"Scan-"  &amp;EN40,""),"")
&amp;IFERROR(IF(AND((EN$33-EN41-150                                                                            )&gt;(EN$33-EO$33),(EN$33-EN41-150                                                                             )&lt;=0),"Birth-" &amp;EN40,""),"")
&amp;IFERROR(IF(AND((EN$33-EN41-150-Sheep!$R$351                                           )&gt;(EN$33-EO$33),(EN$33-EN41-150-Sheep!$R$351                                            )&lt;=0),"Wean-"&amp;EN40,""),"")
&amp;IFERROR(IF(AND((EN$33-EN41-150-Sheep!$R$352                                           )&gt;(EN$33-EO$33),(EN$33-EN41-150-Sheep!$R$352                                            )&lt;=0),"Alt1-"   &amp;EN40,""),"")
&amp;IFERROR(IF(AND((EN$33-EN41-150-Sheep!$R$353                                           )&gt;(EN$33-EO$33),(EN$33-EN41-150-Sheep!$R$353                                            )&lt;=0),"Alt2-"   &amp;EN40,""),"")</f>
        <v>Birth-2</v>
      </c>
      <c r="EO42" s="274" t="str">
        <f xml:space="preserve">                    IF(AND((EO$33                                  -Sheep!$N$250                               )&gt;(EO$33-EP$33),(EO$33                                  -Sheep!$N$250                                )&lt;=0),"Born","")
&amp;                   IF(AND((EO$33-Sheep!$R$351-Sheep!$N$250                                )&gt;(EO$33-EP$33),(EO$33-Sheep!$R$351-Sheep!$N$250                                )&lt;=0),"WeanStd","")
&amp;                   IF(AND((EO$33-Sheep!$R$352-Sheep!$N$250                                )&gt;(EO$33-EP$33),(EO$33-Sheep!$R$352-Sheep!$N$250                                )&lt;=0),"WeanAlt1","")
&amp;                   IF(AND((EO$33-Sheep!$R$353-Sheep!$N$250                                )&gt;(EO$33-EP$33),(EO$33-Sheep!$R$353-Sheep!$N$250                                )&lt;=0),"WeanAlt2","")
&amp;IFERROR(IF(AND((EO$33-EO41                                                                                     )&gt;(EO$33-EP$33),(EO$33-EO41                                                                                     )&lt;=0),"Join-"    &amp;EO40,""),"")
&amp;IFERROR(IF(AND((EO$33-EO41-INDEX(Sheep!$V$358:$V$365,EO40,1))&gt;(EO$33-EP$33),(EO$33-EO41-INDEX(Sheep!$V$358:$V$365,EO40,1))&lt;=0),"Scan-"  &amp;EO40,""),"")
&amp;IFERROR(IF(AND((EO$33-EO41-150                                                                            )&gt;(EO$33-EP$33),(EO$33-EO41-150                                                                             )&lt;=0),"Birth-" &amp;EO40,""),"")
&amp;IFERROR(IF(AND((EO$33-EO41-150-Sheep!$R$351                                           )&gt;(EO$33-EP$33),(EO$33-EO41-150-Sheep!$R$351                                            )&lt;=0),"Wean-"&amp;EO40,""),"")
&amp;IFERROR(IF(AND((EO$33-EO41-150-Sheep!$R$352                                           )&gt;(EO$33-EP$33),(EO$33-EO41-150-Sheep!$R$352                                            )&lt;=0),"Alt1-"   &amp;EO40,""),"")
&amp;IFERROR(IF(AND((EO$33-EO41-150-Sheep!$R$353                                           )&gt;(EO$33-EP$33),(EO$33-EO41-150-Sheep!$R$353                                            )&lt;=0),"Alt2-"   &amp;EO40,""),"")</f>
        <v/>
      </c>
      <c r="EP42" s="274" t="str">
        <f xml:space="preserve">                    IF(AND((EP$33                                  -Sheep!$N$250                               )&gt;(EP$33-EQ$33),(EP$33                                  -Sheep!$N$250                                )&lt;=0),"Born","")
&amp;                   IF(AND((EP$33-Sheep!$R$351-Sheep!$N$250                                )&gt;(EP$33-EQ$33),(EP$33-Sheep!$R$351-Sheep!$N$250                                )&lt;=0),"WeanStd","")
&amp;                   IF(AND((EP$33-Sheep!$R$352-Sheep!$N$250                                )&gt;(EP$33-EQ$33),(EP$33-Sheep!$R$352-Sheep!$N$250                                )&lt;=0),"WeanAlt1","")
&amp;                   IF(AND((EP$33-Sheep!$R$353-Sheep!$N$250                                )&gt;(EP$33-EQ$33),(EP$33-Sheep!$R$353-Sheep!$N$250                                )&lt;=0),"WeanAlt2","")
&amp;IFERROR(IF(AND((EP$33-EP41                                                                                     )&gt;(EP$33-EQ$33),(EP$33-EP41                                                                                     )&lt;=0),"Join-"    &amp;EP40,""),"")
&amp;IFERROR(IF(AND((EP$33-EP41-INDEX(Sheep!$V$358:$V$365,EP40,1))&gt;(EP$33-EQ$33),(EP$33-EP41-INDEX(Sheep!$V$358:$V$365,EP40,1))&lt;=0),"Scan-"  &amp;EP40,""),"")
&amp;IFERROR(IF(AND((EP$33-EP41-150                                                                            )&gt;(EP$33-EQ$33),(EP$33-EP41-150                                                                             )&lt;=0),"Birth-" &amp;EP40,""),"")
&amp;IFERROR(IF(AND((EP$33-EP41-150-Sheep!$R$351                                           )&gt;(EP$33-EQ$33),(EP$33-EP41-150-Sheep!$R$351                                            )&lt;=0),"Wean-"&amp;EP40,""),"")
&amp;IFERROR(IF(AND((EP$33-EP41-150-Sheep!$R$352                                           )&gt;(EP$33-EQ$33),(EP$33-EP41-150-Sheep!$R$352                                            )&lt;=0),"Alt1-"   &amp;EP40,""),"")
&amp;IFERROR(IF(AND((EP$33-EP41-150-Sheep!$R$353                                           )&gt;(EP$33-EQ$33),(EP$33-EP41-150-Sheep!$R$353                                            )&lt;=0),"Alt2-"   &amp;EP40,""),"")</f>
        <v/>
      </c>
      <c r="EQ42" s="274" t="str">
        <f xml:space="preserve">                    IF(AND((EQ$33                                  -Sheep!$N$250                               )&gt;(EQ$33-ER$33),(EQ$33                                  -Sheep!$N$250                                )&lt;=0),"Born","")
&amp;                   IF(AND((EQ$33-Sheep!$R$351-Sheep!$N$250                                )&gt;(EQ$33-ER$33),(EQ$33-Sheep!$R$351-Sheep!$N$250                                )&lt;=0),"WeanStd","")
&amp;                   IF(AND((EQ$33-Sheep!$R$352-Sheep!$N$250                                )&gt;(EQ$33-ER$33),(EQ$33-Sheep!$R$352-Sheep!$N$250                                )&lt;=0),"WeanAlt1","")
&amp;                   IF(AND((EQ$33-Sheep!$R$353-Sheep!$N$250                                )&gt;(EQ$33-ER$33),(EQ$33-Sheep!$R$353-Sheep!$N$250                                )&lt;=0),"WeanAlt2","")
&amp;IFERROR(IF(AND((EQ$33-EQ41                                                                                     )&gt;(EQ$33-ER$33),(EQ$33-EQ41                                                                                     )&lt;=0),"Join-"    &amp;EQ40,""),"")
&amp;IFERROR(IF(AND((EQ$33-EQ41-INDEX(Sheep!$V$358:$V$365,EQ40,1))&gt;(EQ$33-ER$33),(EQ$33-EQ41-INDEX(Sheep!$V$358:$V$365,EQ40,1))&lt;=0),"Scan-"  &amp;EQ40,""),"")
&amp;IFERROR(IF(AND((EQ$33-EQ41-150                                                                            )&gt;(EQ$33-ER$33),(EQ$33-EQ41-150                                                                             )&lt;=0),"Birth-" &amp;EQ40,""),"")
&amp;IFERROR(IF(AND((EQ$33-EQ41-150-Sheep!$R$351                                           )&gt;(EQ$33-ER$33),(EQ$33-EQ41-150-Sheep!$R$351                                            )&lt;=0),"Wean-"&amp;EQ40,""),"")
&amp;IFERROR(IF(AND((EQ$33-EQ41-150-Sheep!$R$352                                           )&gt;(EQ$33-ER$33),(EQ$33-EQ41-150-Sheep!$R$352                                            )&lt;=0),"Alt1-"   &amp;EQ40,""),"")
&amp;IFERROR(IF(AND((EQ$33-EQ41-150-Sheep!$R$353                                           )&gt;(EQ$33-ER$33),(EQ$33-EQ41-150-Sheep!$R$353                                            )&lt;=0),"Alt2-"   &amp;EQ40,""),"")</f>
        <v/>
      </c>
      <c r="ER42" s="274" t="str">
        <f xml:space="preserve">                    IF(AND((ER$33                                  -Sheep!$N$250                               )&gt;(ER$33-ES$33),(ER$33                                  -Sheep!$N$250                                )&lt;=0),"Born","")
&amp;                   IF(AND((ER$33-Sheep!$R$351-Sheep!$N$250                                )&gt;(ER$33-ES$33),(ER$33-Sheep!$R$351-Sheep!$N$250                                )&lt;=0),"WeanStd","")
&amp;                   IF(AND((ER$33-Sheep!$R$352-Sheep!$N$250                                )&gt;(ER$33-ES$33),(ER$33-Sheep!$R$352-Sheep!$N$250                                )&lt;=0),"WeanAlt1","")
&amp;                   IF(AND((ER$33-Sheep!$R$353-Sheep!$N$250                                )&gt;(ER$33-ES$33),(ER$33-Sheep!$R$353-Sheep!$N$250                                )&lt;=0),"WeanAlt2","")
&amp;IFERROR(IF(AND((ER$33-ER41                                                                                     )&gt;(ER$33-ES$33),(ER$33-ER41                                                                                     )&lt;=0),"Join-"    &amp;ER40,""),"")
&amp;IFERROR(IF(AND((ER$33-ER41-INDEX(Sheep!$V$358:$V$365,ER40,1))&gt;(ER$33-ES$33),(ER$33-ER41-INDEX(Sheep!$V$358:$V$365,ER40,1))&lt;=0),"Scan-"  &amp;ER40,""),"")
&amp;IFERROR(IF(AND((ER$33-ER41-150                                                                            )&gt;(ER$33-ES$33),(ER$33-ER41-150                                                                             )&lt;=0),"Birth-" &amp;ER40,""),"")
&amp;IFERROR(IF(AND((ER$33-ER41-150-Sheep!$R$351                                           )&gt;(ER$33-ES$33),(ER$33-ER41-150-Sheep!$R$351                                            )&lt;=0),"Wean-"&amp;ER40,""),"")
&amp;IFERROR(IF(AND((ER$33-ER41-150-Sheep!$R$352                                           )&gt;(ER$33-ES$33),(ER$33-ER41-150-Sheep!$R$352                                            )&lt;=0),"Alt1-"   &amp;ER40,""),"")
&amp;IFERROR(IF(AND((ER$33-ER41-150-Sheep!$R$353                                           )&gt;(ER$33-ES$33),(ER$33-ER41-150-Sheep!$R$353                                            )&lt;=0),"Alt2-"   &amp;ER40,""),"")</f>
        <v/>
      </c>
      <c r="ES42" s="274" t="str">
        <f xml:space="preserve">                    IF(AND((ES$33                                  -Sheep!$N$250                               )&gt;(ES$33-ET$33),(ES$33                                  -Sheep!$N$250                                )&lt;=0),"Born","")
&amp;                   IF(AND((ES$33-Sheep!$R$351-Sheep!$N$250                                )&gt;(ES$33-ET$33),(ES$33-Sheep!$R$351-Sheep!$N$250                                )&lt;=0),"WeanStd","")
&amp;                   IF(AND((ES$33-Sheep!$R$352-Sheep!$N$250                                )&gt;(ES$33-ET$33),(ES$33-Sheep!$R$352-Sheep!$N$250                                )&lt;=0),"WeanAlt1","")
&amp;                   IF(AND((ES$33-Sheep!$R$353-Sheep!$N$250                                )&gt;(ES$33-ET$33),(ES$33-Sheep!$R$353-Sheep!$N$250                                )&lt;=0),"WeanAlt2","")
&amp;IFERROR(IF(AND((ES$33-ES41                                                                                     )&gt;(ES$33-ET$33),(ES$33-ES41                                                                                     )&lt;=0),"Join-"    &amp;ES40,""),"")
&amp;IFERROR(IF(AND((ES$33-ES41-INDEX(Sheep!$V$358:$V$365,ES40,1))&gt;(ES$33-ET$33),(ES$33-ES41-INDEX(Sheep!$V$358:$V$365,ES40,1))&lt;=0),"Scan-"  &amp;ES40,""),"")
&amp;IFERROR(IF(AND((ES$33-ES41-150                                                                            )&gt;(ES$33-ET$33),(ES$33-ES41-150                                                                             )&lt;=0),"Birth-" &amp;ES40,""),"")
&amp;IFERROR(IF(AND((ES$33-ES41-150-Sheep!$R$351                                           )&gt;(ES$33-ET$33),(ES$33-ES41-150-Sheep!$R$351                                            )&lt;=0),"Wean-"&amp;ES40,""),"")
&amp;IFERROR(IF(AND((ES$33-ES41-150-Sheep!$R$352                                           )&gt;(ES$33-ET$33),(ES$33-ES41-150-Sheep!$R$352                                            )&lt;=0),"Alt1-"   &amp;ES40,""),"")
&amp;IFERROR(IF(AND((ES$33-ES41-150-Sheep!$R$353                                           )&gt;(ES$33-ET$33),(ES$33-ES41-150-Sheep!$R$353                                            )&lt;=0),"Alt2-"   &amp;ES40,""),"")</f>
        <v/>
      </c>
      <c r="ET42" s="274" t="str">
        <f xml:space="preserve">                    IF(AND((ET$33                                  -Sheep!$N$250                               )&gt;(ET$33-EU$33),(ET$33                                  -Sheep!$N$250                                )&lt;=0),"Born","")
&amp;                   IF(AND((ET$33-Sheep!$R$351-Sheep!$N$250                                )&gt;(ET$33-EU$33),(ET$33-Sheep!$R$351-Sheep!$N$250                                )&lt;=0),"WeanStd","")
&amp;                   IF(AND((ET$33-Sheep!$R$352-Sheep!$N$250                                )&gt;(ET$33-EU$33),(ET$33-Sheep!$R$352-Sheep!$N$250                                )&lt;=0),"WeanAlt1","")
&amp;                   IF(AND((ET$33-Sheep!$R$353-Sheep!$N$250                                )&gt;(ET$33-EU$33),(ET$33-Sheep!$R$353-Sheep!$N$250                                )&lt;=0),"WeanAlt2","")
&amp;IFERROR(IF(AND((ET$33-ET41                                                                                     )&gt;(ET$33-EU$33),(ET$33-ET41                                                                                     )&lt;=0),"Join-"    &amp;ET40,""),"")
&amp;IFERROR(IF(AND((ET$33-ET41-INDEX(Sheep!$V$358:$V$365,ET40,1))&gt;(ET$33-EU$33),(ET$33-ET41-INDEX(Sheep!$V$358:$V$365,ET40,1))&lt;=0),"Scan-"  &amp;ET40,""),"")
&amp;IFERROR(IF(AND((ET$33-ET41-150                                                                            )&gt;(ET$33-EU$33),(ET$33-ET41-150                                                                             )&lt;=0),"Birth-" &amp;ET40,""),"")
&amp;IFERROR(IF(AND((ET$33-ET41-150-Sheep!$R$351                                           )&gt;(ET$33-EU$33),(ET$33-ET41-150-Sheep!$R$351                                            )&lt;=0),"Wean-"&amp;ET40,""),"")
&amp;IFERROR(IF(AND((ET$33-ET41-150-Sheep!$R$352                                           )&gt;(ET$33-EU$33),(ET$33-ET41-150-Sheep!$R$352                                            )&lt;=0),"Alt1-"   &amp;ET40,""),"")
&amp;IFERROR(IF(AND((ET$33-ET41-150-Sheep!$R$353                                           )&gt;(ET$33-EU$33),(ET$33-ET41-150-Sheep!$R$353                                            )&lt;=0),"Alt2-"   &amp;ET40,""),"")</f>
        <v/>
      </c>
      <c r="EU42" s="274" t="str">
        <f xml:space="preserve">                    IF(AND((EU$33                                  -Sheep!$N$250                               )&gt;(EU$33-EV$33),(EU$33                                  -Sheep!$N$250                                )&lt;=0),"Born","")
&amp;                   IF(AND((EU$33-Sheep!$R$351-Sheep!$N$250                                )&gt;(EU$33-EV$33),(EU$33-Sheep!$R$351-Sheep!$N$250                                )&lt;=0),"WeanStd","")
&amp;                   IF(AND((EU$33-Sheep!$R$352-Sheep!$N$250                                )&gt;(EU$33-EV$33),(EU$33-Sheep!$R$352-Sheep!$N$250                                )&lt;=0),"WeanAlt1","")
&amp;                   IF(AND((EU$33-Sheep!$R$353-Sheep!$N$250                                )&gt;(EU$33-EV$33),(EU$33-Sheep!$R$353-Sheep!$N$250                                )&lt;=0),"WeanAlt2","")
&amp;IFERROR(IF(AND((EU$33-EU41                                                                                     )&gt;(EU$33-EV$33),(EU$33-EU41                                                                                     )&lt;=0),"Join-"    &amp;EU40,""),"")
&amp;IFERROR(IF(AND((EU$33-EU41-INDEX(Sheep!$V$358:$V$365,EU40,1))&gt;(EU$33-EV$33),(EU$33-EU41-INDEX(Sheep!$V$358:$V$365,EU40,1))&lt;=0),"Scan-"  &amp;EU40,""),"")
&amp;IFERROR(IF(AND((EU$33-EU41-150                                                                            )&gt;(EU$33-EV$33),(EU$33-EU41-150                                                                             )&lt;=0),"Birth-" &amp;EU40,""),"")
&amp;IFERROR(IF(AND((EU$33-EU41-150-Sheep!$R$351                                           )&gt;(EU$33-EV$33),(EU$33-EU41-150-Sheep!$R$351                                            )&lt;=0),"Wean-"&amp;EU40,""),"")
&amp;IFERROR(IF(AND((EU$33-EU41-150-Sheep!$R$352                                           )&gt;(EU$33-EV$33),(EU$33-EU41-150-Sheep!$R$352                                            )&lt;=0),"Alt1-"   &amp;EU40,""),"")
&amp;IFERROR(IF(AND((EU$33-EU41-150-Sheep!$R$353                                           )&gt;(EU$33-EV$33),(EU$33-EU41-150-Sheep!$R$353                                            )&lt;=0),"Alt2-"   &amp;EU40,""),"")</f>
        <v/>
      </c>
      <c r="EV42" s="274" t="str">
        <f xml:space="preserve">                    IF(AND((EV$33                                  -Sheep!$N$250                               )&gt;(EV$33-EW$33),(EV$33                                  -Sheep!$N$250                                )&lt;=0),"Born","")
&amp;                   IF(AND((EV$33-Sheep!$R$351-Sheep!$N$250                                )&gt;(EV$33-EW$33),(EV$33-Sheep!$R$351-Sheep!$N$250                                )&lt;=0),"WeanStd","")
&amp;                   IF(AND((EV$33-Sheep!$R$352-Sheep!$N$250                                )&gt;(EV$33-EW$33),(EV$33-Sheep!$R$352-Sheep!$N$250                                )&lt;=0),"WeanAlt1","")
&amp;                   IF(AND((EV$33-Sheep!$R$353-Sheep!$N$250                                )&gt;(EV$33-EW$33),(EV$33-Sheep!$R$353-Sheep!$N$250                                )&lt;=0),"WeanAlt2","")
&amp;IFERROR(IF(AND((EV$33-EV41                                                                                     )&gt;(EV$33-EW$33),(EV$33-EV41                                                                                     )&lt;=0),"Join-"    &amp;EV40,""),"")
&amp;IFERROR(IF(AND((EV$33-EV41-INDEX(Sheep!$V$358:$V$365,EV40,1))&gt;(EV$33-EW$33),(EV$33-EV41-INDEX(Sheep!$V$358:$V$365,EV40,1))&lt;=0),"Scan-"  &amp;EV40,""),"")
&amp;IFERROR(IF(AND((EV$33-EV41-150                                                                            )&gt;(EV$33-EW$33),(EV$33-EV41-150                                                                             )&lt;=0),"Birth-" &amp;EV40,""),"")
&amp;IFERROR(IF(AND((EV$33-EV41-150-Sheep!$R$351                                           )&gt;(EV$33-EW$33),(EV$33-EV41-150-Sheep!$R$351                                            )&lt;=0),"Wean-"&amp;EV40,""),"")
&amp;IFERROR(IF(AND((EV$33-EV41-150-Sheep!$R$352                                           )&gt;(EV$33-EW$33),(EV$33-EV41-150-Sheep!$R$352                                            )&lt;=0),"Alt1-"   &amp;EV40,""),"")
&amp;IFERROR(IF(AND((EV$33-EV41-150-Sheep!$R$353                                           )&gt;(EV$33-EW$33),(EV$33-EV41-150-Sheep!$R$353                                            )&lt;=0),"Alt2-"   &amp;EV40,""),"")</f>
        <v/>
      </c>
      <c r="EW42" s="274" t="str">
        <f xml:space="preserve">                    IF(AND((EW$33                                  -Sheep!$N$250                               )&gt;(EW$33-EX$33),(EW$33                                  -Sheep!$N$250                                )&lt;=0),"Born","")
&amp;                   IF(AND((EW$33-Sheep!$R$351-Sheep!$N$250                                )&gt;(EW$33-EX$33),(EW$33-Sheep!$R$351-Sheep!$N$250                                )&lt;=0),"WeanStd","")
&amp;                   IF(AND((EW$33-Sheep!$R$352-Sheep!$N$250                                )&gt;(EW$33-EX$33),(EW$33-Sheep!$R$352-Sheep!$N$250                                )&lt;=0),"WeanAlt1","")
&amp;                   IF(AND((EW$33-Sheep!$R$353-Sheep!$N$250                                )&gt;(EW$33-EX$33),(EW$33-Sheep!$R$353-Sheep!$N$250                                )&lt;=0),"WeanAlt2","")
&amp;IFERROR(IF(AND((EW$33-EW41                                                                                     )&gt;(EW$33-EX$33),(EW$33-EW41                                                                                     )&lt;=0),"Join-"    &amp;EW40,""),"")
&amp;IFERROR(IF(AND((EW$33-EW41-INDEX(Sheep!$V$358:$V$365,EW40,1))&gt;(EW$33-EX$33),(EW$33-EW41-INDEX(Sheep!$V$358:$V$365,EW40,1))&lt;=0),"Scan-"  &amp;EW40,""),"")
&amp;IFERROR(IF(AND((EW$33-EW41-150                                                                            )&gt;(EW$33-EX$33),(EW$33-EW41-150                                                                             )&lt;=0),"Birth-" &amp;EW40,""),"")
&amp;IFERROR(IF(AND((EW$33-EW41-150-Sheep!$R$351                                           )&gt;(EW$33-EX$33),(EW$33-EW41-150-Sheep!$R$351                                            )&lt;=0),"Wean-"&amp;EW40,""),"")
&amp;IFERROR(IF(AND((EW$33-EW41-150-Sheep!$R$352                                           )&gt;(EW$33-EX$33),(EW$33-EW41-150-Sheep!$R$352                                            )&lt;=0),"Alt1-"   &amp;EW40,""),"")
&amp;IFERROR(IF(AND((EW$33-EW41-150-Sheep!$R$353                                           )&gt;(EW$33-EX$33),(EW$33-EW41-150-Sheep!$R$353                                            )&lt;=0),"Alt2-"   &amp;EW40,""),"")</f>
        <v/>
      </c>
      <c r="EX42" s="274" t="str">
        <f xml:space="preserve">                    IF(AND((EX$33                                  -Sheep!$N$250                               )&gt;(EX$33-EY$33),(EX$33                                  -Sheep!$N$250                                )&lt;=0),"Born","")
&amp;                   IF(AND((EX$33-Sheep!$R$351-Sheep!$N$250                                )&gt;(EX$33-EY$33),(EX$33-Sheep!$R$351-Sheep!$N$250                                )&lt;=0),"WeanStd","")
&amp;                   IF(AND((EX$33-Sheep!$R$352-Sheep!$N$250                                )&gt;(EX$33-EY$33),(EX$33-Sheep!$R$352-Sheep!$N$250                                )&lt;=0),"WeanAlt1","")
&amp;                   IF(AND((EX$33-Sheep!$R$353-Sheep!$N$250                                )&gt;(EX$33-EY$33),(EX$33-Sheep!$R$353-Sheep!$N$250                                )&lt;=0),"WeanAlt2","")
&amp;IFERROR(IF(AND((EX$33-EX41                                                                                     )&gt;(EX$33-EY$33),(EX$33-EX41                                                                                     )&lt;=0),"Join-"    &amp;EX40,""),"")
&amp;IFERROR(IF(AND((EX$33-EX41-INDEX(Sheep!$V$358:$V$365,EX40,1))&gt;(EX$33-EY$33),(EX$33-EX41-INDEX(Sheep!$V$358:$V$365,EX40,1))&lt;=0),"Scan-"  &amp;EX40,""),"")
&amp;IFERROR(IF(AND((EX$33-EX41-150                                                                            )&gt;(EX$33-EY$33),(EX$33-EX41-150                                                                             )&lt;=0),"Birth-" &amp;EX40,""),"")
&amp;IFERROR(IF(AND((EX$33-EX41-150-Sheep!$R$351                                           )&gt;(EX$33-EY$33),(EX$33-EX41-150-Sheep!$R$351                                            )&lt;=0),"Wean-"&amp;EX40,""),"")
&amp;IFERROR(IF(AND((EX$33-EX41-150-Sheep!$R$352                                           )&gt;(EX$33-EY$33),(EX$33-EX41-150-Sheep!$R$352                                            )&lt;=0),"Alt1-"   &amp;EX40,""),"")
&amp;IFERROR(IF(AND((EX$33-EX41-150-Sheep!$R$353                                           )&gt;(EX$33-EY$33),(EX$33-EX41-150-Sheep!$R$353                                            )&lt;=0),"Alt2-"   &amp;EX40,""),"")</f>
        <v/>
      </c>
      <c r="EY42" s="274" t="str">
        <f xml:space="preserve">                    IF(AND((EY$33                                  -Sheep!$N$250                               )&gt;(EY$33-EZ$33),(EY$33                                  -Sheep!$N$250                                )&lt;=0),"Born","")
&amp;                   IF(AND((EY$33-Sheep!$R$351-Sheep!$N$250                                )&gt;(EY$33-EZ$33),(EY$33-Sheep!$R$351-Sheep!$N$250                                )&lt;=0),"WeanStd","")
&amp;                   IF(AND((EY$33-Sheep!$R$352-Sheep!$N$250                                )&gt;(EY$33-EZ$33),(EY$33-Sheep!$R$352-Sheep!$N$250                                )&lt;=0),"WeanAlt1","")
&amp;                   IF(AND((EY$33-Sheep!$R$353-Sheep!$N$250                                )&gt;(EY$33-EZ$33),(EY$33-Sheep!$R$353-Sheep!$N$250                                )&lt;=0),"WeanAlt2","")
&amp;IFERROR(IF(AND((EY$33-EY41                                                                                     )&gt;(EY$33-EZ$33),(EY$33-EY41                                                                                     )&lt;=0),"Join-"    &amp;EY40,""),"")
&amp;IFERROR(IF(AND((EY$33-EY41-INDEX(Sheep!$V$358:$V$365,EY40,1))&gt;(EY$33-EZ$33),(EY$33-EY41-INDEX(Sheep!$V$358:$V$365,EY40,1))&lt;=0),"Scan-"  &amp;EY40,""),"")
&amp;IFERROR(IF(AND((EY$33-EY41-150                                                                            )&gt;(EY$33-EZ$33),(EY$33-EY41-150                                                                             )&lt;=0),"Birth-" &amp;EY40,""),"")
&amp;IFERROR(IF(AND((EY$33-EY41-150-Sheep!$R$351                                           )&gt;(EY$33-EZ$33),(EY$33-EY41-150-Sheep!$R$351                                            )&lt;=0),"Wean-"&amp;EY40,""),"")
&amp;IFERROR(IF(AND((EY$33-EY41-150-Sheep!$R$352                                           )&gt;(EY$33-EZ$33),(EY$33-EY41-150-Sheep!$R$352                                            )&lt;=0),"Alt1-"   &amp;EY40,""),"")
&amp;IFERROR(IF(AND((EY$33-EY41-150-Sheep!$R$353                                           )&gt;(EY$33-EZ$33),(EY$33-EY41-150-Sheep!$R$353                                            )&lt;=0),"Alt2-"   &amp;EY40,""),"")</f>
        <v/>
      </c>
      <c r="EZ42" s="274" t="str">
        <f xml:space="preserve">                    IF(AND((EZ$33                                  -Sheep!$N$250                               )&gt;(EZ$33-FA$33),(EZ$33                                  -Sheep!$N$250                                )&lt;=0),"Born","")
&amp;                   IF(AND((EZ$33-Sheep!$R$351-Sheep!$N$250                                )&gt;(EZ$33-FA$33),(EZ$33-Sheep!$R$351-Sheep!$N$250                                )&lt;=0),"WeanStd","")
&amp;                   IF(AND((EZ$33-Sheep!$R$352-Sheep!$N$250                                )&gt;(EZ$33-FA$33),(EZ$33-Sheep!$R$352-Sheep!$N$250                                )&lt;=0),"WeanAlt1","")
&amp;                   IF(AND((EZ$33-Sheep!$R$353-Sheep!$N$250                                )&gt;(EZ$33-FA$33),(EZ$33-Sheep!$R$353-Sheep!$N$250                                )&lt;=0),"WeanAlt2","")
&amp;IFERROR(IF(AND((EZ$33-EZ41                                                                                     )&gt;(EZ$33-FA$33),(EZ$33-EZ41                                                                                     )&lt;=0),"Join-"    &amp;EZ40,""),"")
&amp;IFERROR(IF(AND((EZ$33-EZ41-INDEX(Sheep!$V$358:$V$365,EZ40,1))&gt;(EZ$33-FA$33),(EZ$33-EZ41-INDEX(Sheep!$V$358:$V$365,EZ40,1))&lt;=0),"Scan-"  &amp;EZ40,""),"")
&amp;IFERROR(IF(AND((EZ$33-EZ41-150                                                                            )&gt;(EZ$33-FA$33),(EZ$33-EZ41-150                                                                             )&lt;=0),"Birth-" &amp;EZ40,""),"")
&amp;IFERROR(IF(AND((EZ$33-EZ41-150-Sheep!$R$351                                           )&gt;(EZ$33-FA$33),(EZ$33-EZ41-150-Sheep!$R$351                                            )&lt;=0),"Wean-"&amp;EZ40,""),"")
&amp;IFERROR(IF(AND((EZ$33-EZ41-150-Sheep!$R$352                                           )&gt;(EZ$33-FA$33),(EZ$33-EZ41-150-Sheep!$R$352                                            )&lt;=0),"Alt1-"   &amp;EZ40,""),"")
&amp;IFERROR(IF(AND((EZ$33-EZ41-150-Sheep!$R$353                                           )&gt;(EZ$33-FA$33),(EZ$33-EZ41-150-Sheep!$R$353                                            )&lt;=0),"Alt2-"   &amp;EZ40,""),"")</f>
        <v/>
      </c>
      <c r="FA42" s="274" t="str">
        <f xml:space="preserve">                    IF(AND((FA$33                                  -Sheep!$N$250                               )&gt;(FA$33-FB$33),(FA$33                                  -Sheep!$N$250                                )&lt;=0),"Born","")
&amp;                   IF(AND((FA$33-Sheep!$R$351-Sheep!$N$250                                )&gt;(FA$33-FB$33),(FA$33-Sheep!$R$351-Sheep!$N$250                                )&lt;=0),"WeanStd","")
&amp;                   IF(AND((FA$33-Sheep!$R$352-Sheep!$N$250                                )&gt;(FA$33-FB$33),(FA$33-Sheep!$R$352-Sheep!$N$250                                )&lt;=0),"WeanAlt1","")
&amp;                   IF(AND((FA$33-Sheep!$R$353-Sheep!$N$250                                )&gt;(FA$33-FB$33),(FA$33-Sheep!$R$353-Sheep!$N$250                                )&lt;=0),"WeanAlt2","")
&amp;IFERROR(IF(AND((FA$33-FA41                                                                                     )&gt;(FA$33-FB$33),(FA$33-FA41                                                                                     )&lt;=0),"Join-"    &amp;FA40,""),"")
&amp;IFERROR(IF(AND((FA$33-FA41-INDEX(Sheep!$V$358:$V$365,FA40,1))&gt;(FA$33-FB$33),(FA$33-FA41-INDEX(Sheep!$V$358:$V$365,FA40,1))&lt;=0),"Scan-"  &amp;FA40,""),"")
&amp;IFERROR(IF(AND((FA$33-FA41-150                                                                            )&gt;(FA$33-FB$33),(FA$33-FA41-150                                                                             )&lt;=0),"Birth-" &amp;FA40,""),"")
&amp;IFERROR(IF(AND((FA$33-FA41-150-Sheep!$R$351                                           )&gt;(FA$33-FB$33),(FA$33-FA41-150-Sheep!$R$351                                            )&lt;=0),"Wean-"&amp;FA40,""),"")
&amp;IFERROR(IF(AND((FA$33-FA41-150-Sheep!$R$352                                           )&gt;(FA$33-FB$33),(FA$33-FA41-150-Sheep!$R$352                                            )&lt;=0),"Alt1-"   &amp;FA40,""),"")
&amp;IFERROR(IF(AND((FA$33-FA41-150-Sheep!$R$353                                           )&gt;(FA$33-FB$33),(FA$33-FA41-150-Sheep!$R$353                                            )&lt;=0),"Alt2-"   &amp;FA40,""),"")</f>
        <v>Wean-2</v>
      </c>
      <c r="FB42" s="274" t="str">
        <f xml:space="preserve">                    IF(AND((FB$33                                  -Sheep!$N$250                               )&gt;(FB$33-FC$33),(FB$33                                  -Sheep!$N$250                                )&lt;=0),"Born","")
&amp;                   IF(AND((FB$33-Sheep!$R$351-Sheep!$N$250                                )&gt;(FB$33-FC$33),(FB$33-Sheep!$R$351-Sheep!$N$250                                )&lt;=0),"WeanStd","")
&amp;                   IF(AND((FB$33-Sheep!$R$352-Sheep!$N$250                                )&gt;(FB$33-FC$33),(FB$33-Sheep!$R$352-Sheep!$N$250                                )&lt;=0),"WeanAlt1","")
&amp;                   IF(AND((FB$33-Sheep!$R$353-Sheep!$N$250                                )&gt;(FB$33-FC$33),(FB$33-Sheep!$R$353-Sheep!$N$250                                )&lt;=0),"WeanAlt2","")
&amp;IFERROR(IF(AND((FB$33-FB41                                                                                     )&gt;(FB$33-FC$33),(FB$33-FB41                                                                                     )&lt;=0),"Join-"    &amp;FB40,""),"")
&amp;IFERROR(IF(AND((FB$33-FB41-INDEX(Sheep!$V$358:$V$365,FB40,1))&gt;(FB$33-FC$33),(FB$33-FB41-INDEX(Sheep!$V$358:$V$365,FB40,1))&lt;=0),"Scan-"  &amp;FB40,""),"")
&amp;IFERROR(IF(AND((FB$33-FB41-150                                                                            )&gt;(FB$33-FC$33),(FB$33-FB41-150                                                                             )&lt;=0),"Birth-" &amp;FB40,""),"")
&amp;IFERROR(IF(AND((FB$33-FB41-150-Sheep!$R$351                                           )&gt;(FB$33-FC$33),(FB$33-FB41-150-Sheep!$R$351                                            )&lt;=0),"Wean-"&amp;FB40,""),"")
&amp;IFERROR(IF(AND((FB$33-FB41-150-Sheep!$R$352                                           )&gt;(FB$33-FC$33),(FB$33-FB41-150-Sheep!$R$352                                            )&lt;=0),"Alt1-"   &amp;FB40,""),"")
&amp;IFERROR(IF(AND((FB$33-FB41-150-Sheep!$R$353                                           )&gt;(FB$33-FC$33),(FB$33-FB41-150-Sheep!$R$353                                            )&lt;=0),"Alt2-"   &amp;FB40,""),"")</f>
        <v/>
      </c>
      <c r="FC42" s="274" t="str">
        <f xml:space="preserve">                    IF(AND((FC$33                                  -Sheep!$N$250                               )&gt;(FC$33-FD$33),(FC$33                                  -Sheep!$N$250                                )&lt;=0),"Born","")
&amp;                   IF(AND((FC$33-Sheep!$R$351-Sheep!$N$250                                )&gt;(FC$33-FD$33),(FC$33-Sheep!$R$351-Sheep!$N$250                                )&lt;=0),"WeanStd","")
&amp;                   IF(AND((FC$33-Sheep!$R$352-Sheep!$N$250                                )&gt;(FC$33-FD$33),(FC$33-Sheep!$R$352-Sheep!$N$250                                )&lt;=0),"WeanAlt1","")
&amp;                   IF(AND((FC$33-Sheep!$R$353-Sheep!$N$250                                )&gt;(FC$33-FD$33),(FC$33-Sheep!$R$353-Sheep!$N$250                                )&lt;=0),"WeanAlt2","")
&amp;IFERROR(IF(AND((FC$33-FC41                                                                                     )&gt;(FC$33-FD$33),(FC$33-FC41                                                                                     )&lt;=0),"Join-"    &amp;FC40,""),"")
&amp;IFERROR(IF(AND((FC$33-FC41-INDEX(Sheep!$V$358:$V$365,FC40,1))&gt;(FC$33-FD$33),(FC$33-FC41-INDEX(Sheep!$V$358:$V$365,FC40,1))&lt;=0),"Scan-"  &amp;FC40,""),"")
&amp;IFERROR(IF(AND((FC$33-FC41-150                                                                            )&gt;(FC$33-FD$33),(FC$33-FC41-150                                                                             )&lt;=0),"Birth-" &amp;FC40,""),"")
&amp;IFERROR(IF(AND((FC$33-FC41-150-Sheep!$R$351                                           )&gt;(FC$33-FD$33),(FC$33-FC41-150-Sheep!$R$351                                            )&lt;=0),"Wean-"&amp;FC40,""),"")
&amp;IFERROR(IF(AND((FC$33-FC41-150-Sheep!$R$352                                           )&gt;(FC$33-FD$33),(FC$33-FC41-150-Sheep!$R$352                                            )&lt;=0),"Alt1-"   &amp;FC40,""),"")
&amp;IFERROR(IF(AND((FC$33-FC41-150-Sheep!$R$353                                           )&gt;(FC$33-FD$33),(FC$33-FC41-150-Sheep!$R$353                                            )&lt;=0),"Alt2-"   &amp;FC40,""),"")</f>
        <v/>
      </c>
      <c r="FD42" s="274" t="str">
        <f xml:space="preserve">                    IF(AND((FD$33                                  -Sheep!$N$250                               )&gt;(FD$33-FE$33),(FD$33                                  -Sheep!$N$250                                )&lt;=0),"Born","")
&amp;                   IF(AND((FD$33-Sheep!$R$351-Sheep!$N$250                                )&gt;(FD$33-FE$33),(FD$33-Sheep!$R$351-Sheep!$N$250                                )&lt;=0),"WeanStd","")
&amp;                   IF(AND((FD$33-Sheep!$R$352-Sheep!$N$250                                )&gt;(FD$33-FE$33),(FD$33-Sheep!$R$352-Sheep!$N$250                                )&lt;=0),"WeanAlt1","")
&amp;                   IF(AND((FD$33-Sheep!$R$353-Sheep!$N$250                                )&gt;(FD$33-FE$33),(FD$33-Sheep!$R$353-Sheep!$N$250                                )&lt;=0),"WeanAlt2","")
&amp;IFERROR(IF(AND((FD$33-FD41                                                                                     )&gt;(FD$33-FE$33),(FD$33-FD41                                                                                     )&lt;=0),"Join-"    &amp;FD40,""),"")
&amp;IFERROR(IF(AND((FD$33-FD41-INDEX(Sheep!$V$358:$V$365,FD40,1))&gt;(FD$33-FE$33),(FD$33-FD41-INDEX(Sheep!$V$358:$V$365,FD40,1))&lt;=0),"Scan-"  &amp;FD40,""),"")
&amp;IFERROR(IF(AND((FD$33-FD41-150                                                                            )&gt;(FD$33-FE$33),(FD$33-FD41-150                                                                             )&lt;=0),"Birth-" &amp;FD40,""),"")
&amp;IFERROR(IF(AND((FD$33-FD41-150-Sheep!$R$351                                           )&gt;(FD$33-FE$33),(FD$33-FD41-150-Sheep!$R$351                                            )&lt;=0),"Wean-"&amp;FD40,""),"")
&amp;IFERROR(IF(AND((FD$33-FD41-150-Sheep!$R$352                                           )&gt;(FD$33-FE$33),(FD$33-FD41-150-Sheep!$R$352                                            )&lt;=0),"Alt1-"   &amp;FD40,""),"")
&amp;IFERROR(IF(AND((FD$33-FD41-150-Sheep!$R$353                                           )&gt;(FD$33-FE$33),(FD$33-FD41-150-Sheep!$R$353                                            )&lt;=0),"Alt2-"   &amp;FD40,""),"")</f>
        <v/>
      </c>
      <c r="FE42" s="274" t="str">
        <f xml:space="preserve">                    IF(AND((FE$33                                  -Sheep!$N$250                               )&gt;(FE$33-FF$33),(FE$33                                  -Sheep!$N$250                                )&lt;=0),"Born","")
&amp;                   IF(AND((FE$33-Sheep!$R$351-Sheep!$N$250                                )&gt;(FE$33-FF$33),(FE$33-Sheep!$R$351-Sheep!$N$250                                )&lt;=0),"WeanStd","")
&amp;                   IF(AND((FE$33-Sheep!$R$352-Sheep!$N$250                                )&gt;(FE$33-FF$33),(FE$33-Sheep!$R$352-Sheep!$N$250                                )&lt;=0),"WeanAlt1","")
&amp;                   IF(AND((FE$33-Sheep!$R$353-Sheep!$N$250                                )&gt;(FE$33-FF$33),(FE$33-Sheep!$R$353-Sheep!$N$250                                )&lt;=0),"WeanAlt2","")
&amp;IFERROR(IF(AND((FE$33-FE41                                                                                     )&gt;(FE$33-FF$33),(FE$33-FE41                                                                                     )&lt;=0),"Join-"    &amp;FE40,""),"")
&amp;IFERROR(IF(AND((FE$33-FE41-INDEX(Sheep!$V$358:$V$365,FE40,1))&gt;(FE$33-FF$33),(FE$33-FE41-INDEX(Sheep!$V$358:$V$365,FE40,1))&lt;=0),"Scan-"  &amp;FE40,""),"")
&amp;IFERROR(IF(AND((FE$33-FE41-150                                                                            )&gt;(FE$33-FF$33),(FE$33-FE41-150                                                                             )&lt;=0),"Birth-" &amp;FE40,""),"")
&amp;IFERROR(IF(AND((FE$33-FE41-150-Sheep!$R$351                                           )&gt;(FE$33-FF$33),(FE$33-FE41-150-Sheep!$R$351                                            )&lt;=0),"Wean-"&amp;FE40,""),"")
&amp;IFERROR(IF(AND((FE$33-FE41-150-Sheep!$R$352                                           )&gt;(FE$33-FF$33),(FE$33-FE41-150-Sheep!$R$352                                            )&lt;=0),"Alt1-"   &amp;FE40,""),"")
&amp;IFERROR(IF(AND((FE$33-FE41-150-Sheep!$R$353                                           )&gt;(FE$33-FF$33),(FE$33-FE41-150-Sheep!$R$353                                            )&lt;=0),"Alt2-"   &amp;FE40,""),"")</f>
        <v>Alt1-2</v>
      </c>
      <c r="FF42" s="274" t="str">
        <f xml:space="preserve">                    IF(AND((FF$33                                  -Sheep!$N$250                               )&gt;(FF$33-FG$33),(FF$33                                  -Sheep!$N$250                                )&lt;=0),"Born","")
&amp;                   IF(AND((FF$33-Sheep!$R$351-Sheep!$N$250                                )&gt;(FF$33-FG$33),(FF$33-Sheep!$R$351-Sheep!$N$250                                )&lt;=0),"WeanStd","")
&amp;                   IF(AND((FF$33-Sheep!$R$352-Sheep!$N$250                                )&gt;(FF$33-FG$33),(FF$33-Sheep!$R$352-Sheep!$N$250                                )&lt;=0),"WeanAlt1","")
&amp;                   IF(AND((FF$33-Sheep!$R$353-Sheep!$N$250                                )&gt;(FF$33-FG$33),(FF$33-Sheep!$R$353-Sheep!$N$250                                )&lt;=0),"WeanAlt2","")
&amp;IFERROR(IF(AND((FF$33-FF41                                                                                     )&gt;(FF$33-FG$33),(FF$33-FF41                                                                                     )&lt;=0),"Join-"    &amp;FF40,""),"")
&amp;IFERROR(IF(AND((FF$33-FF41-INDEX(Sheep!$V$358:$V$365,FF40,1))&gt;(FF$33-FG$33),(FF$33-FF41-INDEX(Sheep!$V$358:$V$365,FF40,1))&lt;=0),"Scan-"  &amp;FF40,""),"")
&amp;IFERROR(IF(AND((FF$33-FF41-150                                                                            )&gt;(FF$33-FG$33),(FF$33-FF41-150                                                                             )&lt;=0),"Birth-" &amp;FF40,""),"")
&amp;IFERROR(IF(AND((FF$33-FF41-150-Sheep!$R$351                                           )&gt;(FF$33-FG$33),(FF$33-FF41-150-Sheep!$R$351                                            )&lt;=0),"Wean-"&amp;FF40,""),"")
&amp;IFERROR(IF(AND((FF$33-FF41-150-Sheep!$R$352                                           )&gt;(FF$33-FG$33),(FF$33-FF41-150-Sheep!$R$352                                            )&lt;=0),"Alt1-"   &amp;FF40,""),"")
&amp;IFERROR(IF(AND((FF$33-FF41-150-Sheep!$R$353                                           )&gt;(FF$33-FG$33),(FF$33-FF41-150-Sheep!$R$353                                            )&lt;=0),"Alt2-"   &amp;FF40,""),"")</f>
        <v/>
      </c>
      <c r="FG42" s="274" t="str">
        <f xml:space="preserve">                    IF(AND((FG$33                                  -Sheep!$N$250                               )&gt;(FG$33-FH$33),(FG$33                                  -Sheep!$N$250                                )&lt;=0),"Born","")
&amp;                   IF(AND((FG$33-Sheep!$R$351-Sheep!$N$250                                )&gt;(FG$33-FH$33),(FG$33-Sheep!$R$351-Sheep!$N$250                                )&lt;=0),"WeanStd","")
&amp;                   IF(AND((FG$33-Sheep!$R$352-Sheep!$N$250                                )&gt;(FG$33-FH$33),(FG$33-Sheep!$R$352-Sheep!$N$250                                )&lt;=0),"WeanAlt1","")
&amp;                   IF(AND((FG$33-Sheep!$R$353-Sheep!$N$250                                )&gt;(FG$33-FH$33),(FG$33-Sheep!$R$353-Sheep!$N$250                                )&lt;=0),"WeanAlt2","")
&amp;IFERROR(IF(AND((FG$33-FG41                                                                                     )&gt;(FG$33-FH$33),(FG$33-FG41                                                                                     )&lt;=0),"Join-"    &amp;FG40,""),"")
&amp;IFERROR(IF(AND((FG$33-FG41-INDEX(Sheep!$V$358:$V$365,FG40,1))&gt;(FG$33-FH$33),(FG$33-FG41-INDEX(Sheep!$V$358:$V$365,FG40,1))&lt;=0),"Scan-"  &amp;FG40,""),"")
&amp;IFERROR(IF(AND((FG$33-FG41-150                                                                            )&gt;(FG$33-FH$33),(FG$33-FG41-150                                                                             )&lt;=0),"Birth-" &amp;FG40,""),"")
&amp;IFERROR(IF(AND((FG$33-FG41-150-Sheep!$R$351                                           )&gt;(FG$33-FH$33),(FG$33-FG41-150-Sheep!$R$351                                            )&lt;=0),"Wean-"&amp;FG40,""),"")
&amp;IFERROR(IF(AND((FG$33-FG41-150-Sheep!$R$352                                           )&gt;(FG$33-FH$33),(FG$33-FG41-150-Sheep!$R$352                                            )&lt;=0),"Alt1-"   &amp;FG40,""),"")
&amp;IFERROR(IF(AND((FG$33-FG41-150-Sheep!$R$353                                           )&gt;(FG$33-FH$33),(FG$33-FG41-150-Sheep!$R$353                                            )&lt;=0),"Alt2-"   &amp;FG40,""),"")</f>
        <v/>
      </c>
      <c r="FH42" s="274" t="str">
        <f xml:space="preserve">                    IF(AND((FH$33                                  -Sheep!$N$250                               )&gt;(FH$33-FI$33),(FH$33                                  -Sheep!$N$250                                )&lt;=0),"Born","")
&amp;                   IF(AND((FH$33-Sheep!$R$351-Sheep!$N$250                                )&gt;(FH$33-FI$33),(FH$33-Sheep!$R$351-Sheep!$N$250                                )&lt;=0),"WeanStd","")
&amp;                   IF(AND((FH$33-Sheep!$R$352-Sheep!$N$250                                )&gt;(FH$33-FI$33),(FH$33-Sheep!$R$352-Sheep!$N$250                                )&lt;=0),"WeanAlt1","")
&amp;                   IF(AND((FH$33-Sheep!$R$353-Sheep!$N$250                                )&gt;(FH$33-FI$33),(FH$33-Sheep!$R$353-Sheep!$N$250                                )&lt;=0),"WeanAlt2","")
&amp;IFERROR(IF(AND((FH$33-FH41                                                                                     )&gt;(FH$33-FI$33),(FH$33-FH41                                                                                     )&lt;=0),"Join-"    &amp;FH40,""),"")
&amp;IFERROR(IF(AND((FH$33-FH41-INDEX(Sheep!$V$358:$V$365,FH40,1))&gt;(FH$33-FI$33),(FH$33-FH41-INDEX(Sheep!$V$358:$V$365,FH40,1))&lt;=0),"Scan-"  &amp;FH40,""),"")
&amp;IFERROR(IF(AND((FH$33-FH41-150                                                                            )&gt;(FH$33-FI$33),(FH$33-FH41-150                                                                             )&lt;=0),"Birth-" &amp;FH40,""),"")
&amp;IFERROR(IF(AND((FH$33-FH41-150-Sheep!$R$351                                           )&gt;(FH$33-FI$33),(FH$33-FH41-150-Sheep!$R$351                                            )&lt;=0),"Wean-"&amp;FH40,""),"")
&amp;IFERROR(IF(AND((FH$33-FH41-150-Sheep!$R$352                                           )&gt;(FH$33-FI$33),(FH$33-FH41-150-Sheep!$R$352                                            )&lt;=0),"Alt1-"   &amp;FH40,""),"")
&amp;IFERROR(IF(AND((FH$33-FH41-150-Sheep!$R$353                                           )&gt;(FH$33-FI$33),(FH$33-FH41-150-Sheep!$R$353                                            )&lt;=0),"Alt2-"   &amp;FH40,""),"")</f>
        <v/>
      </c>
      <c r="FI42" s="274" t="str">
        <f xml:space="preserve">                    IF(AND((FI$33                                  -Sheep!$N$250                               )&gt;(FI$33-FJ$33),(FI$33                                  -Sheep!$N$250                                )&lt;=0),"Born","")
&amp;                   IF(AND((FI$33-Sheep!$R$351-Sheep!$N$250                                )&gt;(FI$33-FJ$33),(FI$33-Sheep!$R$351-Sheep!$N$250                                )&lt;=0),"WeanStd","")
&amp;                   IF(AND((FI$33-Sheep!$R$352-Sheep!$N$250                                )&gt;(FI$33-FJ$33),(FI$33-Sheep!$R$352-Sheep!$N$250                                )&lt;=0),"WeanAlt1","")
&amp;                   IF(AND((FI$33-Sheep!$R$353-Sheep!$N$250                                )&gt;(FI$33-FJ$33),(FI$33-Sheep!$R$353-Sheep!$N$250                                )&lt;=0),"WeanAlt2","")
&amp;IFERROR(IF(AND((FI$33-FI41                                                                                     )&gt;(FI$33-FJ$33),(FI$33-FI41                                                                                     )&lt;=0),"Join-"    &amp;FI40,""),"")
&amp;IFERROR(IF(AND((FI$33-FI41-INDEX(Sheep!$V$358:$V$365,FI40,1))&gt;(FI$33-FJ$33),(FI$33-FI41-INDEX(Sheep!$V$358:$V$365,FI40,1))&lt;=0),"Scan-"  &amp;FI40,""),"")
&amp;IFERROR(IF(AND((FI$33-FI41-150                                                                            )&gt;(FI$33-FJ$33),(FI$33-FI41-150                                                                             )&lt;=0),"Birth-" &amp;FI40,""),"")
&amp;IFERROR(IF(AND((FI$33-FI41-150-Sheep!$R$351                                           )&gt;(FI$33-FJ$33),(FI$33-FI41-150-Sheep!$R$351                                            )&lt;=0),"Wean-"&amp;FI40,""),"")
&amp;IFERROR(IF(AND((FI$33-FI41-150-Sheep!$R$352                                           )&gt;(FI$33-FJ$33),(FI$33-FI41-150-Sheep!$R$352                                            )&lt;=0),"Alt1-"   &amp;FI40,""),"")
&amp;IFERROR(IF(AND((FI$33-FI41-150-Sheep!$R$353                                           )&gt;(FI$33-FJ$33),(FI$33-FI41-150-Sheep!$R$353                                            )&lt;=0),"Alt2-"   &amp;FI40,""),"")</f>
        <v>Alt2-2</v>
      </c>
      <c r="FJ42" s="274" t="str">
        <f xml:space="preserve">                    IF(AND((FJ$33                                  -Sheep!$N$250                               )&gt;(FJ$33-FK$33),(FJ$33                                  -Sheep!$N$250                                )&lt;=0),"Born","")
&amp;                   IF(AND((FJ$33-Sheep!$R$351-Sheep!$N$250                                )&gt;(FJ$33-FK$33),(FJ$33-Sheep!$R$351-Sheep!$N$250                                )&lt;=0),"WeanStd","")
&amp;                   IF(AND((FJ$33-Sheep!$R$352-Sheep!$N$250                                )&gt;(FJ$33-FK$33),(FJ$33-Sheep!$R$352-Sheep!$N$250                                )&lt;=0),"WeanAlt1","")
&amp;                   IF(AND((FJ$33-Sheep!$R$353-Sheep!$N$250                                )&gt;(FJ$33-FK$33),(FJ$33-Sheep!$R$353-Sheep!$N$250                                )&lt;=0),"WeanAlt2","")
&amp;IFERROR(IF(AND((FJ$33-FJ41                                                                                     )&gt;(FJ$33-FK$33),(FJ$33-FJ41                                                                                     )&lt;=0),"Join-"    &amp;FJ40,""),"")
&amp;IFERROR(IF(AND((FJ$33-FJ41-INDEX(Sheep!$V$358:$V$365,FJ40,1))&gt;(FJ$33-FK$33),(FJ$33-FJ41-INDEX(Sheep!$V$358:$V$365,FJ40,1))&lt;=0),"Scan-"  &amp;FJ40,""),"")
&amp;IFERROR(IF(AND((FJ$33-FJ41-150                                                                            )&gt;(FJ$33-FK$33),(FJ$33-FJ41-150                                                                             )&lt;=0),"Birth-" &amp;FJ40,""),"")
&amp;IFERROR(IF(AND((FJ$33-FJ41-150-Sheep!$R$351                                           )&gt;(FJ$33-FK$33),(FJ$33-FJ41-150-Sheep!$R$351                                            )&lt;=0),"Wean-"&amp;FJ40,""),"")
&amp;IFERROR(IF(AND((FJ$33-FJ41-150-Sheep!$R$352                                           )&gt;(FJ$33-FK$33),(FJ$33-FJ41-150-Sheep!$R$352                                            )&lt;=0),"Alt1-"   &amp;FJ40,""),"")
&amp;IFERROR(IF(AND((FJ$33-FJ41-150-Sheep!$R$353                                           )&gt;(FJ$33-FK$33),(FJ$33-FJ41-150-Sheep!$R$353                                            )&lt;=0),"Alt2-"   &amp;FJ40,""),"")</f>
        <v/>
      </c>
      <c r="FK42" s="274" t="str">
        <f xml:space="preserve">                    IF(AND((FK$33                                  -Sheep!$N$250                               )&gt;(FK$33-FL$33),(FK$33                                  -Sheep!$N$250                                )&lt;=0),"Born","")
&amp;                   IF(AND((FK$33-Sheep!$R$351-Sheep!$N$250                                )&gt;(FK$33-FL$33),(FK$33-Sheep!$R$351-Sheep!$N$250                                )&lt;=0),"WeanStd","")
&amp;                   IF(AND((FK$33-Sheep!$R$352-Sheep!$N$250                                )&gt;(FK$33-FL$33),(FK$33-Sheep!$R$352-Sheep!$N$250                                )&lt;=0),"WeanAlt1","")
&amp;                   IF(AND((FK$33-Sheep!$R$353-Sheep!$N$250                                )&gt;(FK$33-FL$33),(FK$33-Sheep!$R$353-Sheep!$N$250                                )&lt;=0),"WeanAlt2","")
&amp;IFERROR(IF(AND((FK$33-FK41                                                                                     )&gt;(FK$33-FL$33),(FK$33-FK41                                                                                     )&lt;=0),"Join-"    &amp;FK40,""),"")
&amp;IFERROR(IF(AND((FK$33-FK41-INDEX(Sheep!$V$358:$V$365,FK40,1))&gt;(FK$33-FL$33),(FK$33-FK41-INDEX(Sheep!$V$358:$V$365,FK40,1))&lt;=0),"Scan-"  &amp;FK40,""),"")
&amp;IFERROR(IF(AND((FK$33-FK41-150                                                                            )&gt;(FK$33-FL$33),(FK$33-FK41-150                                                                             )&lt;=0),"Birth-" &amp;FK40,""),"")
&amp;IFERROR(IF(AND((FK$33-FK41-150-Sheep!$R$351                                           )&gt;(FK$33-FL$33),(FK$33-FK41-150-Sheep!$R$351                                            )&lt;=0),"Wean-"&amp;FK40,""),"")
&amp;IFERROR(IF(AND((FK$33-FK41-150-Sheep!$R$352                                           )&gt;(FK$33-FL$33),(FK$33-FK41-150-Sheep!$R$352                                            )&lt;=0),"Alt1-"   &amp;FK40,""),"")
&amp;IFERROR(IF(AND((FK$33-FK41-150-Sheep!$R$353                                           )&gt;(FK$33-FL$33),(FK$33-FK41-150-Sheep!$R$353                                            )&lt;=0),"Alt2-"   &amp;FK40,""),"")</f>
        <v/>
      </c>
      <c r="FL42" s="274" t="str">
        <f xml:space="preserve">                    IF(AND((FL$33                                  -Sheep!$N$250                               )&gt;(FL$33-FM$33),(FL$33                                  -Sheep!$N$250                                )&lt;=0),"Born","")
&amp;                   IF(AND((FL$33-Sheep!$R$351-Sheep!$N$250                                )&gt;(FL$33-FM$33),(FL$33-Sheep!$R$351-Sheep!$N$250                                )&lt;=0),"WeanStd","")
&amp;                   IF(AND((FL$33-Sheep!$R$352-Sheep!$N$250                                )&gt;(FL$33-FM$33),(FL$33-Sheep!$R$352-Sheep!$N$250                                )&lt;=0),"WeanAlt1","")
&amp;                   IF(AND((FL$33-Sheep!$R$353-Sheep!$N$250                                )&gt;(FL$33-FM$33),(FL$33-Sheep!$R$353-Sheep!$N$250                                )&lt;=0),"WeanAlt2","")
&amp;IFERROR(IF(AND((FL$33-FL41                                                                                     )&gt;(FL$33-FM$33),(FL$33-FL41                                                                                     )&lt;=0),"Join-"    &amp;FL40,""),"")
&amp;IFERROR(IF(AND((FL$33-FL41-INDEX(Sheep!$V$358:$V$365,FL40,1))&gt;(FL$33-FM$33),(FL$33-FL41-INDEX(Sheep!$V$358:$V$365,FL40,1))&lt;=0),"Scan-"  &amp;FL40,""),"")
&amp;IFERROR(IF(AND((FL$33-FL41-150                                                                            )&gt;(FL$33-FM$33),(FL$33-FL41-150                                                                             )&lt;=0),"Birth-" &amp;FL40,""),"")
&amp;IFERROR(IF(AND((FL$33-FL41-150-Sheep!$R$351                                           )&gt;(FL$33-FM$33),(FL$33-FL41-150-Sheep!$R$351                                            )&lt;=0),"Wean-"&amp;FL40,""),"")
&amp;IFERROR(IF(AND((FL$33-FL41-150-Sheep!$R$352                                           )&gt;(FL$33-FM$33),(FL$33-FL41-150-Sheep!$R$352                                            )&lt;=0),"Alt1-"   &amp;FL40,""),"")
&amp;IFERROR(IF(AND((FL$33-FL41-150-Sheep!$R$353                                           )&gt;(FL$33-FM$33),(FL$33-FL41-150-Sheep!$R$353                                            )&lt;=0),"Alt2-"   &amp;FL40,""),"")</f>
        <v/>
      </c>
      <c r="FM42" s="274" t="str">
        <f xml:space="preserve">                    IF(AND((FM$33                                  -Sheep!$N$250                               )&gt;(FM$33-FN$33),(FM$33                                  -Sheep!$N$250                                )&lt;=0),"Born","")
&amp;                   IF(AND((FM$33-Sheep!$R$351-Sheep!$N$250                                )&gt;(FM$33-FN$33),(FM$33-Sheep!$R$351-Sheep!$N$250                                )&lt;=0),"WeanStd","")
&amp;                   IF(AND((FM$33-Sheep!$R$352-Sheep!$N$250                                )&gt;(FM$33-FN$33),(FM$33-Sheep!$R$352-Sheep!$N$250                                )&lt;=0),"WeanAlt1","")
&amp;                   IF(AND((FM$33-Sheep!$R$353-Sheep!$N$250                                )&gt;(FM$33-FN$33),(FM$33-Sheep!$R$353-Sheep!$N$250                                )&lt;=0),"WeanAlt2","")
&amp;IFERROR(IF(AND((FM$33-FM41                                                                                     )&gt;(FM$33-FN$33),(FM$33-FM41                                                                                     )&lt;=0),"Join-"    &amp;FM40,""),"")
&amp;IFERROR(IF(AND((FM$33-FM41-INDEX(Sheep!$V$358:$V$365,FM40,1))&gt;(FM$33-FN$33),(FM$33-FM41-INDEX(Sheep!$V$358:$V$365,FM40,1))&lt;=0),"Scan-"  &amp;FM40,""),"")
&amp;IFERROR(IF(AND((FM$33-FM41-150                                                                            )&gt;(FM$33-FN$33),(FM$33-FM41-150                                                                             )&lt;=0),"Birth-" &amp;FM40,""),"")
&amp;IFERROR(IF(AND((FM$33-FM41-150-Sheep!$R$351                                           )&gt;(FM$33-FN$33),(FM$33-FM41-150-Sheep!$R$351                                            )&lt;=0),"Wean-"&amp;FM40,""),"")
&amp;IFERROR(IF(AND((FM$33-FM41-150-Sheep!$R$352                                           )&gt;(FM$33-FN$33),(FM$33-FM41-150-Sheep!$R$352                                            )&lt;=0),"Alt1-"   &amp;FM40,""),"")
&amp;IFERROR(IF(AND((FM$33-FM41-150-Sheep!$R$353                                           )&gt;(FM$33-FN$33),(FM$33-FM41-150-Sheep!$R$353                                            )&lt;=0),"Alt2-"   &amp;FM40,""),"")</f>
        <v/>
      </c>
      <c r="FN42" s="274" t="str">
        <f xml:space="preserve">                    IF(AND((FN$33                                  -Sheep!$N$250                               )&gt;(FN$33-FO$33),(FN$33                                  -Sheep!$N$250                                )&lt;=0),"Born","")
&amp;                   IF(AND((FN$33-Sheep!$R$351-Sheep!$N$250                                )&gt;(FN$33-FO$33),(FN$33-Sheep!$R$351-Sheep!$N$250                                )&lt;=0),"WeanStd","")
&amp;                   IF(AND((FN$33-Sheep!$R$352-Sheep!$N$250                                )&gt;(FN$33-FO$33),(FN$33-Sheep!$R$352-Sheep!$N$250                                )&lt;=0),"WeanAlt1","")
&amp;                   IF(AND((FN$33-Sheep!$R$353-Sheep!$N$250                                )&gt;(FN$33-FO$33),(FN$33-Sheep!$R$353-Sheep!$N$250                                )&lt;=0),"WeanAlt2","")
&amp;IFERROR(IF(AND((FN$33-FN41                                                                                     )&gt;(FN$33-FO$33),(FN$33-FN41                                                                                     )&lt;=0),"Join-"    &amp;FN40,""),"")
&amp;IFERROR(IF(AND((FN$33-FN41-INDEX(Sheep!$V$358:$V$365,FN40,1))&gt;(FN$33-FO$33),(FN$33-FN41-INDEX(Sheep!$V$358:$V$365,FN40,1))&lt;=0),"Scan-"  &amp;FN40,""),"")
&amp;IFERROR(IF(AND((FN$33-FN41-150                                                                            )&gt;(FN$33-FO$33),(FN$33-FN41-150                                                                             )&lt;=0),"Birth-" &amp;FN40,""),"")
&amp;IFERROR(IF(AND((FN$33-FN41-150-Sheep!$R$351                                           )&gt;(FN$33-FO$33),(FN$33-FN41-150-Sheep!$R$351                                            )&lt;=0),"Wean-"&amp;FN40,""),"")
&amp;IFERROR(IF(AND((FN$33-FN41-150-Sheep!$R$352                                           )&gt;(FN$33-FO$33),(FN$33-FN41-150-Sheep!$R$352                                            )&lt;=0),"Alt1-"   &amp;FN40,""),"")
&amp;IFERROR(IF(AND((FN$33-FN41-150-Sheep!$R$353                                           )&gt;(FN$33-FO$33),(FN$33-FN41-150-Sheep!$R$353                                            )&lt;=0),"Alt2-"   &amp;FN40,""),"")</f>
        <v/>
      </c>
      <c r="FO42" s="274" t="str">
        <f xml:space="preserve">                    IF(AND((FO$33                                  -Sheep!$N$250                               )&gt;(FO$33-FP$33),(FO$33                                  -Sheep!$N$250                                )&lt;=0),"Born","")
&amp;                   IF(AND((FO$33-Sheep!$R$351-Sheep!$N$250                                )&gt;(FO$33-FP$33),(FO$33-Sheep!$R$351-Sheep!$N$250                                )&lt;=0),"WeanStd","")
&amp;                   IF(AND((FO$33-Sheep!$R$352-Sheep!$N$250                                )&gt;(FO$33-FP$33),(FO$33-Sheep!$R$352-Sheep!$N$250                                )&lt;=0),"WeanAlt1","")
&amp;                   IF(AND((FO$33-Sheep!$R$353-Sheep!$N$250                                )&gt;(FO$33-FP$33),(FO$33-Sheep!$R$353-Sheep!$N$250                                )&lt;=0),"WeanAlt2","")
&amp;IFERROR(IF(AND((FO$33-FO41                                                                                     )&gt;(FO$33-FP$33),(FO$33-FO41                                                                                     )&lt;=0),"Join-"    &amp;FO40,""),"")
&amp;IFERROR(IF(AND((FO$33-FO41-INDEX(Sheep!$V$358:$V$365,FO40,1))&gt;(FO$33-FP$33),(FO$33-FO41-INDEX(Sheep!$V$358:$V$365,FO40,1))&lt;=0),"Scan-"  &amp;FO40,""),"")
&amp;IFERROR(IF(AND((FO$33-FO41-150                                                                            )&gt;(FO$33-FP$33),(FO$33-FO41-150                                                                             )&lt;=0),"Birth-" &amp;FO40,""),"")
&amp;IFERROR(IF(AND((FO$33-FO41-150-Sheep!$R$351                                           )&gt;(FO$33-FP$33),(FO$33-FO41-150-Sheep!$R$351                                            )&lt;=0),"Wean-"&amp;FO40,""),"")
&amp;IFERROR(IF(AND((FO$33-FO41-150-Sheep!$R$352                                           )&gt;(FO$33-FP$33),(FO$33-FO41-150-Sheep!$R$352                                            )&lt;=0),"Alt1-"   &amp;FO40,""),"")
&amp;IFERROR(IF(AND((FO$33-FO41-150-Sheep!$R$353                                           )&gt;(FO$33-FP$33),(FO$33-FO41-150-Sheep!$R$353                                            )&lt;=0),"Alt2-"   &amp;FO40,""),"")</f>
        <v/>
      </c>
      <c r="FP42" s="274" t="str">
        <f xml:space="preserve">                    IF(AND((FP$33                                  -Sheep!$N$250                               )&gt;(FP$33-FQ$33),(FP$33                                  -Sheep!$N$250                                )&lt;=0),"Born","")
&amp;                   IF(AND((FP$33-Sheep!$R$351-Sheep!$N$250                                )&gt;(FP$33-FQ$33),(FP$33-Sheep!$R$351-Sheep!$N$250                                )&lt;=0),"WeanStd","")
&amp;                   IF(AND((FP$33-Sheep!$R$352-Sheep!$N$250                                )&gt;(FP$33-FQ$33),(FP$33-Sheep!$R$352-Sheep!$N$250                                )&lt;=0),"WeanAlt1","")
&amp;                   IF(AND((FP$33-Sheep!$R$353-Sheep!$N$250                                )&gt;(FP$33-FQ$33),(FP$33-Sheep!$R$353-Sheep!$N$250                                )&lt;=0),"WeanAlt2","")
&amp;IFERROR(IF(AND((FP$33-FP41                                                                                     )&gt;(FP$33-FQ$33),(FP$33-FP41                                                                                     )&lt;=0),"Join-"    &amp;FP40,""),"")
&amp;IFERROR(IF(AND((FP$33-FP41-INDEX(Sheep!$V$358:$V$365,FP40,1))&gt;(FP$33-FQ$33),(FP$33-FP41-INDEX(Sheep!$V$358:$V$365,FP40,1))&lt;=0),"Scan-"  &amp;FP40,""),"")
&amp;IFERROR(IF(AND((FP$33-FP41-150                                                                            )&gt;(FP$33-FQ$33),(FP$33-FP41-150                                                                             )&lt;=0),"Birth-" &amp;FP40,""),"")
&amp;IFERROR(IF(AND((FP$33-FP41-150-Sheep!$R$351                                           )&gt;(FP$33-FQ$33),(FP$33-FP41-150-Sheep!$R$351                                            )&lt;=0),"Wean-"&amp;FP40,""),"")
&amp;IFERROR(IF(AND((FP$33-FP41-150-Sheep!$R$352                                           )&gt;(FP$33-FQ$33),(FP$33-FP41-150-Sheep!$R$352                                            )&lt;=0),"Alt1-"   &amp;FP40,""),"")
&amp;IFERROR(IF(AND((FP$33-FP41-150-Sheep!$R$353                                           )&gt;(FP$33-FQ$33),(FP$33-FP41-150-Sheep!$R$353                                            )&lt;=0),"Alt2-"   &amp;FP40,""),"")</f>
        <v/>
      </c>
      <c r="FQ42" s="274" t="str">
        <f xml:space="preserve">                    IF(AND((FQ$33                                  -Sheep!$N$250                               )&gt;(FQ$33-FR$33),(FQ$33                                  -Sheep!$N$250                                )&lt;=0),"Born","")
&amp;                   IF(AND((FQ$33-Sheep!$R$351-Sheep!$N$250                                )&gt;(FQ$33-FR$33),(FQ$33-Sheep!$R$351-Sheep!$N$250                                )&lt;=0),"WeanStd","")
&amp;                   IF(AND((FQ$33-Sheep!$R$352-Sheep!$N$250                                )&gt;(FQ$33-FR$33),(FQ$33-Sheep!$R$352-Sheep!$N$250                                )&lt;=0),"WeanAlt1","")
&amp;                   IF(AND((FQ$33-Sheep!$R$353-Sheep!$N$250                                )&gt;(FQ$33-FR$33),(FQ$33-Sheep!$R$353-Sheep!$N$250                                )&lt;=0),"WeanAlt2","")
&amp;IFERROR(IF(AND((FQ$33-FQ41                                                                                     )&gt;(FQ$33-FR$33),(FQ$33-FQ41                                                                                     )&lt;=0),"Join-"    &amp;FQ40,""),"")
&amp;IFERROR(IF(AND((FQ$33-FQ41-INDEX(Sheep!$V$358:$V$365,FQ40,1))&gt;(FQ$33-FR$33),(FQ$33-FQ41-INDEX(Sheep!$V$358:$V$365,FQ40,1))&lt;=0),"Scan-"  &amp;FQ40,""),"")
&amp;IFERROR(IF(AND((FQ$33-FQ41-150                                                                            )&gt;(FQ$33-FR$33),(FQ$33-FQ41-150                                                                             )&lt;=0),"Birth-" &amp;FQ40,""),"")
&amp;IFERROR(IF(AND((FQ$33-FQ41-150-Sheep!$R$351                                           )&gt;(FQ$33-FR$33),(FQ$33-FQ41-150-Sheep!$R$351                                            )&lt;=0),"Wean-"&amp;FQ40,""),"")
&amp;IFERROR(IF(AND((FQ$33-FQ41-150-Sheep!$R$352                                           )&gt;(FQ$33-FR$33),(FQ$33-FQ41-150-Sheep!$R$352                                            )&lt;=0),"Alt1-"   &amp;FQ40,""),"")
&amp;IFERROR(IF(AND((FQ$33-FQ41-150-Sheep!$R$353                                           )&gt;(FQ$33-FR$33),(FQ$33-FQ41-150-Sheep!$R$353                                            )&lt;=0),"Alt2-"   &amp;FQ40,""),"")</f>
        <v/>
      </c>
      <c r="FR42" s="274" t="str">
        <f xml:space="preserve">                    IF(AND((FR$33                                  -Sheep!$N$250                               )&gt;(FR$33-FS$33),(FR$33                                  -Sheep!$N$250                                )&lt;=0),"Born","")
&amp;                   IF(AND((FR$33-Sheep!$R$351-Sheep!$N$250                                )&gt;(FR$33-FS$33),(FR$33-Sheep!$R$351-Sheep!$N$250                                )&lt;=0),"WeanStd","")
&amp;                   IF(AND((FR$33-Sheep!$R$352-Sheep!$N$250                                )&gt;(FR$33-FS$33),(FR$33-Sheep!$R$352-Sheep!$N$250                                )&lt;=0),"WeanAlt1","")
&amp;                   IF(AND((FR$33-Sheep!$R$353-Sheep!$N$250                                )&gt;(FR$33-FS$33),(FR$33-Sheep!$R$353-Sheep!$N$250                                )&lt;=0),"WeanAlt2","")
&amp;IFERROR(IF(AND((FR$33-FR41                                                                                     )&gt;(FR$33-FS$33),(FR$33-FR41                                                                                     )&lt;=0),"Join-"    &amp;FR40,""),"")
&amp;IFERROR(IF(AND((FR$33-FR41-INDEX(Sheep!$V$358:$V$365,FR40,1))&gt;(FR$33-FS$33),(FR$33-FR41-INDEX(Sheep!$V$358:$V$365,FR40,1))&lt;=0),"Scan-"  &amp;FR40,""),"")
&amp;IFERROR(IF(AND((FR$33-FR41-150                                                                            )&gt;(FR$33-FS$33),(FR$33-FR41-150                                                                             )&lt;=0),"Birth-" &amp;FR40,""),"")
&amp;IFERROR(IF(AND((FR$33-FR41-150-Sheep!$R$351                                           )&gt;(FR$33-FS$33),(FR$33-FR41-150-Sheep!$R$351                                            )&lt;=0),"Wean-"&amp;FR40,""),"")
&amp;IFERROR(IF(AND((FR$33-FR41-150-Sheep!$R$352                                           )&gt;(FR$33-FS$33),(FR$33-FR41-150-Sheep!$R$352                                            )&lt;=0),"Alt1-"   &amp;FR40,""),"")
&amp;IFERROR(IF(AND((FR$33-FR41-150-Sheep!$R$353                                           )&gt;(FR$33-FS$33),(FR$33-FR41-150-Sheep!$R$353                                            )&lt;=0),"Alt2-"   &amp;FR40,""),"")</f>
        <v>Join-3</v>
      </c>
      <c r="FS42" s="274" t="str">
        <f xml:space="preserve">                    IF(AND((FS$33                                  -Sheep!$N$250                               )&gt;(FS$33-FT$33),(FS$33                                  -Sheep!$N$250                                )&lt;=0),"Born","")
&amp;                   IF(AND((FS$33-Sheep!$R$351-Sheep!$N$250                                )&gt;(FS$33-FT$33),(FS$33-Sheep!$R$351-Sheep!$N$250                                )&lt;=0),"WeanStd","")
&amp;                   IF(AND((FS$33-Sheep!$R$352-Sheep!$N$250                                )&gt;(FS$33-FT$33),(FS$33-Sheep!$R$352-Sheep!$N$250                                )&lt;=0),"WeanAlt1","")
&amp;                   IF(AND((FS$33-Sheep!$R$353-Sheep!$N$250                                )&gt;(FS$33-FT$33),(FS$33-Sheep!$R$353-Sheep!$N$250                                )&lt;=0),"WeanAlt2","")
&amp;IFERROR(IF(AND((FS$33-FS41                                                                                     )&gt;(FS$33-FT$33),(FS$33-FS41                                                                                     )&lt;=0),"Join-"    &amp;FS40,""),"")
&amp;IFERROR(IF(AND((FS$33-FS41-INDEX(Sheep!$V$358:$V$365,FS40,1))&gt;(FS$33-FT$33),(FS$33-FS41-INDEX(Sheep!$V$358:$V$365,FS40,1))&lt;=0),"Scan-"  &amp;FS40,""),"")
&amp;IFERROR(IF(AND((FS$33-FS41-150                                                                            )&gt;(FS$33-FT$33),(FS$33-FS41-150                                                                             )&lt;=0),"Birth-" &amp;FS40,""),"")
&amp;IFERROR(IF(AND((FS$33-FS41-150-Sheep!$R$351                                           )&gt;(FS$33-FT$33),(FS$33-FS41-150-Sheep!$R$351                                            )&lt;=0),"Wean-"&amp;FS40,""),"")
&amp;IFERROR(IF(AND((FS$33-FS41-150-Sheep!$R$352                                           )&gt;(FS$33-FT$33),(FS$33-FS41-150-Sheep!$R$352                                            )&lt;=0),"Alt1-"   &amp;FS40,""),"")
&amp;IFERROR(IF(AND((FS$33-FS41-150-Sheep!$R$353                                           )&gt;(FS$33-FT$33),(FS$33-FS41-150-Sheep!$R$353                                            )&lt;=0),"Alt2-"   &amp;FS40,""),"")</f>
        <v/>
      </c>
      <c r="FT42" s="274" t="str">
        <f xml:space="preserve">                    IF(AND((FT$33                                  -Sheep!$N$250                               )&gt;(FT$33-FU$33),(FT$33                                  -Sheep!$N$250                                )&lt;=0),"Born","")
&amp;                   IF(AND((FT$33-Sheep!$R$351-Sheep!$N$250                                )&gt;(FT$33-FU$33),(FT$33-Sheep!$R$351-Sheep!$N$250                                )&lt;=0),"WeanStd","")
&amp;                   IF(AND((FT$33-Sheep!$R$352-Sheep!$N$250                                )&gt;(FT$33-FU$33),(FT$33-Sheep!$R$352-Sheep!$N$250                                )&lt;=0),"WeanAlt1","")
&amp;                   IF(AND((FT$33-Sheep!$R$353-Sheep!$N$250                                )&gt;(FT$33-FU$33),(FT$33-Sheep!$R$353-Sheep!$N$250                                )&lt;=0),"WeanAlt2","")
&amp;IFERROR(IF(AND((FT$33-FT41                                                                                     )&gt;(FT$33-FU$33),(FT$33-FT41                                                                                     )&lt;=0),"Join-"    &amp;FT40,""),"")
&amp;IFERROR(IF(AND((FT$33-FT41-INDEX(Sheep!$V$358:$V$365,FT40,1))&gt;(FT$33-FU$33),(FT$33-FT41-INDEX(Sheep!$V$358:$V$365,FT40,1))&lt;=0),"Scan-"  &amp;FT40,""),"")
&amp;IFERROR(IF(AND((FT$33-FT41-150                                                                            )&gt;(FT$33-FU$33),(FT$33-FT41-150                                                                             )&lt;=0),"Birth-" &amp;FT40,""),"")
&amp;IFERROR(IF(AND((FT$33-FT41-150-Sheep!$R$351                                           )&gt;(FT$33-FU$33),(FT$33-FT41-150-Sheep!$R$351                                            )&lt;=0),"Wean-"&amp;FT40,""),"")
&amp;IFERROR(IF(AND((FT$33-FT41-150-Sheep!$R$352                                           )&gt;(FT$33-FU$33),(FT$33-FT41-150-Sheep!$R$352                                            )&lt;=0),"Alt1-"   &amp;FT40,""),"")
&amp;IFERROR(IF(AND((FT$33-FT41-150-Sheep!$R$353                                           )&gt;(FT$33-FU$33),(FT$33-FT41-150-Sheep!$R$353                                            )&lt;=0),"Alt2-"   &amp;FT40,""),"")</f>
        <v/>
      </c>
      <c r="FU42" s="274" t="str">
        <f xml:space="preserve">                    IF(AND((FU$33                                  -Sheep!$N$250                               )&gt;(FU$33-FV$33),(FU$33                                  -Sheep!$N$250                                )&lt;=0),"Born","")
&amp;                   IF(AND((FU$33-Sheep!$R$351-Sheep!$N$250                                )&gt;(FU$33-FV$33),(FU$33-Sheep!$R$351-Sheep!$N$250                                )&lt;=0),"WeanStd","")
&amp;                   IF(AND((FU$33-Sheep!$R$352-Sheep!$N$250                                )&gt;(FU$33-FV$33),(FU$33-Sheep!$R$352-Sheep!$N$250                                )&lt;=0),"WeanAlt1","")
&amp;                   IF(AND((FU$33-Sheep!$R$353-Sheep!$N$250                                )&gt;(FU$33-FV$33),(FU$33-Sheep!$R$353-Sheep!$N$250                                )&lt;=0),"WeanAlt2","")
&amp;IFERROR(IF(AND((FU$33-FU41                                                                                     )&gt;(FU$33-FV$33),(FU$33-FU41                                                                                     )&lt;=0),"Join-"    &amp;FU40,""),"")
&amp;IFERROR(IF(AND((FU$33-FU41-INDEX(Sheep!$V$358:$V$365,FU40,1))&gt;(FU$33-FV$33),(FU$33-FU41-INDEX(Sheep!$V$358:$V$365,FU40,1))&lt;=0),"Scan-"  &amp;FU40,""),"")
&amp;IFERROR(IF(AND((FU$33-FU41-150                                                                            )&gt;(FU$33-FV$33),(FU$33-FU41-150                                                                             )&lt;=0),"Birth-" &amp;FU40,""),"")
&amp;IFERROR(IF(AND((FU$33-FU41-150-Sheep!$R$351                                           )&gt;(FU$33-FV$33),(FU$33-FU41-150-Sheep!$R$351                                            )&lt;=0),"Wean-"&amp;FU40,""),"")
&amp;IFERROR(IF(AND((FU$33-FU41-150-Sheep!$R$352                                           )&gt;(FU$33-FV$33),(FU$33-FU41-150-Sheep!$R$352                                            )&lt;=0),"Alt1-"   &amp;FU40,""),"")
&amp;IFERROR(IF(AND((FU$33-FU41-150-Sheep!$R$353                                           )&gt;(FU$33-FV$33),(FU$33-FU41-150-Sheep!$R$353                                            )&lt;=0),"Alt2-"   &amp;FU40,""),"")</f>
        <v/>
      </c>
      <c r="FV42" s="274" t="str">
        <f xml:space="preserve">                    IF(AND((FV$33                                  -Sheep!$N$250                               )&gt;(FV$33-FW$33),(FV$33                                  -Sheep!$N$250                                )&lt;=0),"Born","")
&amp;                   IF(AND((FV$33-Sheep!$R$351-Sheep!$N$250                                )&gt;(FV$33-FW$33),(FV$33-Sheep!$R$351-Sheep!$N$250                                )&lt;=0),"WeanStd","")
&amp;                   IF(AND((FV$33-Sheep!$R$352-Sheep!$N$250                                )&gt;(FV$33-FW$33),(FV$33-Sheep!$R$352-Sheep!$N$250                                )&lt;=0),"WeanAlt1","")
&amp;                   IF(AND((FV$33-Sheep!$R$353-Sheep!$N$250                                )&gt;(FV$33-FW$33),(FV$33-Sheep!$R$353-Sheep!$N$250                                )&lt;=0),"WeanAlt2","")
&amp;IFERROR(IF(AND((FV$33-FV41                                                                                     )&gt;(FV$33-FW$33),(FV$33-FV41                                                                                     )&lt;=0),"Join-"    &amp;FV40,""),"")
&amp;IFERROR(IF(AND((FV$33-FV41-INDEX(Sheep!$V$358:$V$365,FV40,1))&gt;(FV$33-FW$33),(FV$33-FV41-INDEX(Sheep!$V$358:$V$365,FV40,1))&lt;=0),"Scan-"  &amp;FV40,""),"")
&amp;IFERROR(IF(AND((FV$33-FV41-150                                                                            )&gt;(FV$33-FW$33),(FV$33-FV41-150                                                                             )&lt;=0),"Birth-" &amp;FV40,""),"")
&amp;IFERROR(IF(AND((FV$33-FV41-150-Sheep!$R$351                                           )&gt;(FV$33-FW$33),(FV$33-FV41-150-Sheep!$R$351                                            )&lt;=0),"Wean-"&amp;FV40,""),"")
&amp;IFERROR(IF(AND((FV$33-FV41-150-Sheep!$R$352                                           )&gt;(FV$33-FW$33),(FV$33-FV41-150-Sheep!$R$352                                            )&lt;=0),"Alt1-"   &amp;FV40,""),"")
&amp;IFERROR(IF(AND((FV$33-FV41-150-Sheep!$R$353                                           )&gt;(FV$33-FW$33),(FV$33-FV41-150-Sheep!$R$353                                            )&lt;=0),"Alt2-"   &amp;FV40,""),"")</f>
        <v/>
      </c>
      <c r="FW42" s="274" t="str">
        <f xml:space="preserve">                    IF(AND((FW$33                                  -Sheep!$N$250                               )&gt;(FW$33-FX$33),(FW$33                                  -Sheep!$N$250                                )&lt;=0),"Born","")
&amp;                   IF(AND((FW$33-Sheep!$R$351-Sheep!$N$250                                )&gt;(FW$33-FX$33),(FW$33-Sheep!$R$351-Sheep!$N$250                                )&lt;=0),"WeanStd","")
&amp;                   IF(AND((FW$33-Sheep!$R$352-Sheep!$N$250                                )&gt;(FW$33-FX$33),(FW$33-Sheep!$R$352-Sheep!$N$250                                )&lt;=0),"WeanAlt1","")
&amp;                   IF(AND((FW$33-Sheep!$R$353-Sheep!$N$250                                )&gt;(FW$33-FX$33),(FW$33-Sheep!$R$353-Sheep!$N$250                                )&lt;=0),"WeanAlt2","")
&amp;IFERROR(IF(AND((FW$33-FW41                                                                                     )&gt;(FW$33-FX$33),(FW$33-FW41                                                                                     )&lt;=0),"Join-"    &amp;FW40,""),"")
&amp;IFERROR(IF(AND((FW$33-FW41-INDEX(Sheep!$V$358:$V$365,FW40,1))&gt;(FW$33-FX$33),(FW$33-FW41-INDEX(Sheep!$V$358:$V$365,FW40,1))&lt;=0),"Scan-"  &amp;FW40,""),"")
&amp;IFERROR(IF(AND((FW$33-FW41-150                                                                            )&gt;(FW$33-FX$33),(FW$33-FW41-150                                                                             )&lt;=0),"Birth-" &amp;FW40,""),"")
&amp;IFERROR(IF(AND((FW$33-FW41-150-Sheep!$R$351                                           )&gt;(FW$33-FX$33),(FW$33-FW41-150-Sheep!$R$351                                            )&lt;=0),"Wean-"&amp;FW40,""),"")
&amp;IFERROR(IF(AND((FW$33-FW41-150-Sheep!$R$352                                           )&gt;(FW$33-FX$33),(FW$33-FW41-150-Sheep!$R$352                                            )&lt;=0),"Alt1-"   &amp;FW40,""),"")
&amp;IFERROR(IF(AND((FW$33-FW41-150-Sheep!$R$353                                           )&gt;(FW$33-FX$33),(FW$33-FW41-150-Sheep!$R$353                                            )&lt;=0),"Alt2-"   &amp;FW40,""),"")</f>
        <v/>
      </c>
      <c r="FX42" s="274" t="str">
        <f xml:space="preserve">                    IF(AND((FX$33                                  -Sheep!$N$250                               )&gt;(FX$33-FY$33),(FX$33                                  -Sheep!$N$250                                )&lt;=0),"Born","")
&amp;                   IF(AND((FX$33-Sheep!$R$351-Sheep!$N$250                                )&gt;(FX$33-FY$33),(FX$33-Sheep!$R$351-Sheep!$N$250                                )&lt;=0),"WeanStd","")
&amp;                   IF(AND((FX$33-Sheep!$R$352-Sheep!$N$250                                )&gt;(FX$33-FY$33),(FX$33-Sheep!$R$352-Sheep!$N$250                                )&lt;=0),"WeanAlt1","")
&amp;                   IF(AND((FX$33-Sheep!$R$353-Sheep!$N$250                                )&gt;(FX$33-FY$33),(FX$33-Sheep!$R$353-Sheep!$N$250                                )&lt;=0),"WeanAlt2","")
&amp;IFERROR(IF(AND((FX$33-FX41                                                                                     )&gt;(FX$33-FY$33),(FX$33-FX41                                                                                     )&lt;=0),"Join-"    &amp;FX40,""),"")
&amp;IFERROR(IF(AND((FX$33-FX41-INDEX(Sheep!$V$358:$V$365,FX40,1))&gt;(FX$33-FY$33),(FX$33-FX41-INDEX(Sheep!$V$358:$V$365,FX40,1))&lt;=0),"Scan-"  &amp;FX40,""),"")
&amp;IFERROR(IF(AND((FX$33-FX41-150                                                                            )&gt;(FX$33-FY$33),(FX$33-FX41-150                                                                             )&lt;=0),"Birth-" &amp;FX40,""),"")
&amp;IFERROR(IF(AND((FX$33-FX41-150-Sheep!$R$351                                           )&gt;(FX$33-FY$33),(FX$33-FX41-150-Sheep!$R$351                                            )&lt;=0),"Wean-"&amp;FX40,""),"")
&amp;IFERROR(IF(AND((FX$33-FX41-150-Sheep!$R$352                                           )&gt;(FX$33-FY$33),(FX$33-FX41-150-Sheep!$R$352                                            )&lt;=0),"Alt1-"   &amp;FX40,""),"")
&amp;IFERROR(IF(AND((FX$33-FX41-150-Sheep!$R$353                                           )&gt;(FX$33-FY$33),(FX$33-FX41-150-Sheep!$R$353                                            )&lt;=0),"Alt2-"   &amp;FX40,""),"")</f>
        <v/>
      </c>
      <c r="FY42" s="274" t="str">
        <f xml:space="preserve">                    IF(AND((FY$33                                  -Sheep!$N$250                               )&gt;(FY$33-FZ$33),(FY$33                                  -Sheep!$N$250                                )&lt;=0),"Born","")
&amp;                   IF(AND((FY$33-Sheep!$R$351-Sheep!$N$250                                )&gt;(FY$33-FZ$33),(FY$33-Sheep!$R$351-Sheep!$N$250                                )&lt;=0),"WeanStd","")
&amp;                   IF(AND((FY$33-Sheep!$R$352-Sheep!$N$250                                )&gt;(FY$33-FZ$33),(FY$33-Sheep!$R$352-Sheep!$N$250                                )&lt;=0),"WeanAlt1","")
&amp;                   IF(AND((FY$33-Sheep!$R$353-Sheep!$N$250                                )&gt;(FY$33-FZ$33),(FY$33-Sheep!$R$353-Sheep!$N$250                                )&lt;=0),"WeanAlt2","")
&amp;IFERROR(IF(AND((FY$33-FY41                                                                                     )&gt;(FY$33-FZ$33),(FY$33-FY41                                                                                     )&lt;=0),"Join-"    &amp;FY40,""),"")
&amp;IFERROR(IF(AND((FY$33-FY41-INDEX(Sheep!$V$358:$V$365,FY40,1))&gt;(FY$33-FZ$33),(FY$33-FY41-INDEX(Sheep!$V$358:$V$365,FY40,1))&lt;=0),"Scan-"  &amp;FY40,""),"")
&amp;IFERROR(IF(AND((FY$33-FY41-150                                                                            )&gt;(FY$33-FZ$33),(FY$33-FY41-150                                                                             )&lt;=0),"Birth-" &amp;FY40,""),"")
&amp;IFERROR(IF(AND((FY$33-FY41-150-Sheep!$R$351                                           )&gt;(FY$33-FZ$33),(FY$33-FY41-150-Sheep!$R$351                                            )&lt;=0),"Wean-"&amp;FY40,""),"")
&amp;IFERROR(IF(AND((FY$33-FY41-150-Sheep!$R$352                                           )&gt;(FY$33-FZ$33),(FY$33-FY41-150-Sheep!$R$352                                            )&lt;=0),"Alt1-"   &amp;FY40,""),"")
&amp;IFERROR(IF(AND((FY$33-FY41-150-Sheep!$R$353                                           )&gt;(FY$33-FZ$33),(FY$33-FY41-150-Sheep!$R$353                                            )&lt;=0),"Alt2-"   &amp;FY40,""),"")</f>
        <v/>
      </c>
      <c r="FZ42" s="274" t="str">
        <f xml:space="preserve">                    IF(AND((FZ$33                                  -Sheep!$N$250                               )&gt;(FZ$33-GA$33),(FZ$33                                  -Sheep!$N$250                                )&lt;=0),"Born","")
&amp;                   IF(AND((FZ$33-Sheep!$R$351-Sheep!$N$250                                )&gt;(FZ$33-GA$33),(FZ$33-Sheep!$R$351-Sheep!$N$250                                )&lt;=0),"WeanStd","")
&amp;                   IF(AND((FZ$33-Sheep!$R$352-Sheep!$N$250                                )&gt;(FZ$33-GA$33),(FZ$33-Sheep!$R$352-Sheep!$N$250                                )&lt;=0),"WeanAlt1","")
&amp;                   IF(AND((FZ$33-Sheep!$R$353-Sheep!$N$250                                )&gt;(FZ$33-GA$33),(FZ$33-Sheep!$R$353-Sheep!$N$250                                )&lt;=0),"WeanAlt2","")
&amp;IFERROR(IF(AND((FZ$33-FZ41                                                                                     )&gt;(FZ$33-GA$33),(FZ$33-FZ41                                                                                     )&lt;=0),"Join-"    &amp;FZ40,""),"")
&amp;IFERROR(IF(AND((FZ$33-FZ41-INDEX(Sheep!$V$358:$V$365,FZ40,1))&gt;(FZ$33-GA$33),(FZ$33-FZ41-INDEX(Sheep!$V$358:$V$365,FZ40,1))&lt;=0),"Scan-"  &amp;FZ40,""),"")
&amp;IFERROR(IF(AND((FZ$33-FZ41-150                                                                            )&gt;(FZ$33-GA$33),(FZ$33-FZ41-150                                                                             )&lt;=0),"Birth-" &amp;FZ40,""),"")
&amp;IFERROR(IF(AND((FZ$33-FZ41-150-Sheep!$R$351                                           )&gt;(FZ$33-GA$33),(FZ$33-FZ41-150-Sheep!$R$351                                            )&lt;=0),"Wean-"&amp;FZ40,""),"")
&amp;IFERROR(IF(AND((FZ$33-FZ41-150-Sheep!$R$352                                           )&gt;(FZ$33-GA$33),(FZ$33-FZ41-150-Sheep!$R$352                                            )&lt;=0),"Alt1-"   &amp;FZ40,""),"")
&amp;IFERROR(IF(AND((FZ$33-FZ41-150-Sheep!$R$353                                           )&gt;(FZ$33-GA$33),(FZ$33-FZ41-150-Sheep!$R$353                                            )&lt;=0),"Alt2-"   &amp;FZ40,""),"")</f>
        <v/>
      </c>
      <c r="GA42" s="274" t="str">
        <f xml:space="preserve">                    IF(AND((GA$33                                  -Sheep!$N$250                               )&gt;(GA$33-GB$33),(GA$33                                  -Sheep!$N$250                                )&lt;=0),"Born","")
&amp;                   IF(AND((GA$33-Sheep!$R$351-Sheep!$N$250                                )&gt;(GA$33-GB$33),(GA$33-Sheep!$R$351-Sheep!$N$250                                )&lt;=0),"WeanStd","")
&amp;                   IF(AND((GA$33-Sheep!$R$352-Sheep!$N$250                                )&gt;(GA$33-GB$33),(GA$33-Sheep!$R$352-Sheep!$N$250                                )&lt;=0),"WeanAlt1","")
&amp;                   IF(AND((GA$33-Sheep!$R$353-Sheep!$N$250                                )&gt;(GA$33-GB$33),(GA$33-Sheep!$R$353-Sheep!$N$250                                )&lt;=0),"WeanAlt2","")
&amp;IFERROR(IF(AND((GA$33-GA41                                                                                     )&gt;(GA$33-GB$33),(GA$33-GA41                                                                                     )&lt;=0),"Join-"    &amp;GA40,""),"")
&amp;IFERROR(IF(AND((GA$33-GA41-INDEX(Sheep!$V$358:$V$365,GA40,1))&gt;(GA$33-GB$33),(GA$33-GA41-INDEX(Sheep!$V$358:$V$365,GA40,1))&lt;=0),"Scan-"  &amp;GA40,""),"")
&amp;IFERROR(IF(AND((GA$33-GA41-150                                                                            )&gt;(GA$33-GB$33),(GA$33-GA41-150                                                                             )&lt;=0),"Birth-" &amp;GA40,""),"")
&amp;IFERROR(IF(AND((GA$33-GA41-150-Sheep!$R$351                                           )&gt;(GA$33-GB$33),(GA$33-GA41-150-Sheep!$R$351                                            )&lt;=0),"Wean-"&amp;GA40,""),"")
&amp;IFERROR(IF(AND((GA$33-GA41-150-Sheep!$R$352                                           )&gt;(GA$33-GB$33),(GA$33-GA41-150-Sheep!$R$352                                            )&lt;=0),"Alt1-"   &amp;GA40,""),"")
&amp;IFERROR(IF(AND((GA$33-GA41-150-Sheep!$R$353                                           )&gt;(GA$33-GB$33),(GA$33-GA41-150-Sheep!$R$353                                            )&lt;=0),"Alt2-"   &amp;GA40,""),"")</f>
        <v/>
      </c>
      <c r="GB42" s="274" t="str">
        <f xml:space="preserve">                    IF(AND((GB$33                                  -Sheep!$N$250                               )&gt;(GB$33-GC$33),(GB$33                                  -Sheep!$N$250                                )&lt;=0),"Born","")
&amp;                   IF(AND((GB$33-Sheep!$R$351-Sheep!$N$250                                )&gt;(GB$33-GC$33),(GB$33-Sheep!$R$351-Sheep!$N$250                                )&lt;=0),"WeanStd","")
&amp;                   IF(AND((GB$33-Sheep!$R$352-Sheep!$N$250                                )&gt;(GB$33-GC$33),(GB$33-Sheep!$R$352-Sheep!$N$250                                )&lt;=0),"WeanAlt1","")
&amp;                   IF(AND((GB$33-Sheep!$R$353-Sheep!$N$250                                )&gt;(GB$33-GC$33),(GB$33-Sheep!$R$353-Sheep!$N$250                                )&lt;=0),"WeanAlt2","")
&amp;IFERROR(IF(AND((GB$33-GB41                                                                                     )&gt;(GB$33-GC$33),(GB$33-GB41                                                                                     )&lt;=0),"Join-"    &amp;GB40,""),"")
&amp;IFERROR(IF(AND((GB$33-GB41-INDEX(Sheep!$V$358:$V$365,GB40,1))&gt;(GB$33-GC$33),(GB$33-GB41-INDEX(Sheep!$V$358:$V$365,GB40,1))&lt;=0),"Scan-"  &amp;GB40,""),"")
&amp;IFERROR(IF(AND((GB$33-GB41-150                                                                            )&gt;(GB$33-GC$33),(GB$33-GB41-150                                                                             )&lt;=0),"Birth-" &amp;GB40,""),"")
&amp;IFERROR(IF(AND((GB$33-GB41-150-Sheep!$R$351                                           )&gt;(GB$33-GC$33),(GB$33-GB41-150-Sheep!$R$351                                            )&lt;=0),"Wean-"&amp;GB40,""),"")
&amp;IFERROR(IF(AND((GB$33-GB41-150-Sheep!$R$352                                           )&gt;(GB$33-GC$33),(GB$33-GB41-150-Sheep!$R$352                                            )&lt;=0),"Alt1-"   &amp;GB40,""),"")
&amp;IFERROR(IF(AND((GB$33-GB41-150-Sheep!$R$353                                           )&gt;(GB$33-GC$33),(GB$33-GB41-150-Sheep!$R$353                                            )&lt;=0),"Alt2-"   &amp;GB40,""),"")</f>
        <v>Scan-3</v>
      </c>
      <c r="GC42" s="274" t="str">
        <f xml:space="preserve">                    IF(AND((GC$33                                  -Sheep!$N$250                               )&gt;(GC$33-GD$33),(GC$33                                  -Sheep!$N$250                                )&lt;=0),"Born","")
&amp;                   IF(AND((GC$33-Sheep!$R$351-Sheep!$N$250                                )&gt;(GC$33-GD$33),(GC$33-Sheep!$R$351-Sheep!$N$250                                )&lt;=0),"WeanStd","")
&amp;                   IF(AND((GC$33-Sheep!$R$352-Sheep!$N$250                                )&gt;(GC$33-GD$33),(GC$33-Sheep!$R$352-Sheep!$N$250                                )&lt;=0),"WeanAlt1","")
&amp;                   IF(AND((GC$33-Sheep!$R$353-Sheep!$N$250                                )&gt;(GC$33-GD$33),(GC$33-Sheep!$R$353-Sheep!$N$250                                )&lt;=0),"WeanAlt2","")
&amp;IFERROR(IF(AND((GC$33-GC41                                                                                     )&gt;(GC$33-GD$33),(GC$33-GC41                                                                                     )&lt;=0),"Join-"    &amp;GC40,""),"")
&amp;IFERROR(IF(AND((GC$33-GC41-INDEX(Sheep!$V$358:$V$365,GC40,1))&gt;(GC$33-GD$33),(GC$33-GC41-INDEX(Sheep!$V$358:$V$365,GC40,1))&lt;=0),"Scan-"  &amp;GC40,""),"")
&amp;IFERROR(IF(AND((GC$33-GC41-150                                                                            )&gt;(GC$33-GD$33),(GC$33-GC41-150                                                                             )&lt;=0),"Birth-" &amp;GC40,""),"")
&amp;IFERROR(IF(AND((GC$33-GC41-150-Sheep!$R$351                                           )&gt;(GC$33-GD$33),(GC$33-GC41-150-Sheep!$R$351                                            )&lt;=0),"Wean-"&amp;GC40,""),"")
&amp;IFERROR(IF(AND((GC$33-GC41-150-Sheep!$R$352                                           )&gt;(GC$33-GD$33),(GC$33-GC41-150-Sheep!$R$352                                            )&lt;=0),"Alt1-"   &amp;GC40,""),"")
&amp;IFERROR(IF(AND((GC$33-GC41-150-Sheep!$R$353                                           )&gt;(GC$33-GD$33),(GC$33-GC41-150-Sheep!$R$353                                            )&lt;=0),"Alt2-"   &amp;GC40,""),"")</f>
        <v/>
      </c>
      <c r="GD42" s="274" t="str">
        <f xml:space="preserve">                    IF(AND((GD$33                                  -Sheep!$N$250                               )&gt;(GD$33-GE$33),(GD$33                                  -Sheep!$N$250                                )&lt;=0),"Born","")
&amp;                   IF(AND((GD$33-Sheep!$R$351-Sheep!$N$250                                )&gt;(GD$33-GE$33),(GD$33-Sheep!$R$351-Sheep!$N$250                                )&lt;=0),"WeanStd","")
&amp;                   IF(AND((GD$33-Sheep!$R$352-Sheep!$N$250                                )&gt;(GD$33-GE$33),(GD$33-Sheep!$R$352-Sheep!$N$250                                )&lt;=0),"WeanAlt1","")
&amp;                   IF(AND((GD$33-Sheep!$R$353-Sheep!$N$250                                )&gt;(GD$33-GE$33),(GD$33-Sheep!$R$353-Sheep!$N$250                                )&lt;=0),"WeanAlt2","")
&amp;IFERROR(IF(AND((GD$33-GD41                                                                                     )&gt;(GD$33-GE$33),(GD$33-GD41                                                                                     )&lt;=0),"Join-"    &amp;GD40,""),"")
&amp;IFERROR(IF(AND((GD$33-GD41-INDEX(Sheep!$V$358:$V$365,GD40,1))&gt;(GD$33-GE$33),(GD$33-GD41-INDEX(Sheep!$V$358:$V$365,GD40,1))&lt;=0),"Scan-"  &amp;GD40,""),"")
&amp;IFERROR(IF(AND((GD$33-GD41-150                                                                            )&gt;(GD$33-GE$33),(GD$33-GD41-150                                                                             )&lt;=0),"Birth-" &amp;GD40,""),"")
&amp;IFERROR(IF(AND((GD$33-GD41-150-Sheep!$R$351                                           )&gt;(GD$33-GE$33),(GD$33-GD41-150-Sheep!$R$351                                            )&lt;=0),"Wean-"&amp;GD40,""),"")
&amp;IFERROR(IF(AND((GD$33-GD41-150-Sheep!$R$352                                           )&gt;(GD$33-GE$33),(GD$33-GD41-150-Sheep!$R$352                                            )&lt;=0),"Alt1-"   &amp;GD40,""),"")
&amp;IFERROR(IF(AND((GD$33-GD41-150-Sheep!$R$353                                           )&gt;(GD$33-GE$33),(GD$33-GD41-150-Sheep!$R$353                                            )&lt;=0),"Alt2-"   &amp;GD40,""),"")</f>
        <v/>
      </c>
      <c r="GE42" s="274" t="str">
        <f xml:space="preserve">                    IF(AND((GE$33                                  -Sheep!$N$250                               )&gt;(GE$33-GF$33),(GE$33                                  -Sheep!$N$250                                )&lt;=0),"Born","")
&amp;                   IF(AND((GE$33-Sheep!$R$351-Sheep!$N$250                                )&gt;(GE$33-GF$33),(GE$33-Sheep!$R$351-Sheep!$N$250                                )&lt;=0),"WeanStd","")
&amp;                   IF(AND((GE$33-Sheep!$R$352-Sheep!$N$250                                )&gt;(GE$33-GF$33),(GE$33-Sheep!$R$352-Sheep!$N$250                                )&lt;=0),"WeanAlt1","")
&amp;                   IF(AND((GE$33-Sheep!$R$353-Sheep!$N$250                                )&gt;(GE$33-GF$33),(GE$33-Sheep!$R$353-Sheep!$N$250                                )&lt;=0),"WeanAlt2","")
&amp;IFERROR(IF(AND((GE$33-GE41                                                                                     )&gt;(GE$33-GF$33),(GE$33-GE41                                                                                     )&lt;=0),"Join-"    &amp;GE40,""),"")
&amp;IFERROR(IF(AND((GE$33-GE41-INDEX(Sheep!$V$358:$V$365,GE40,1))&gt;(GE$33-GF$33),(GE$33-GE41-INDEX(Sheep!$V$358:$V$365,GE40,1))&lt;=0),"Scan-"  &amp;GE40,""),"")
&amp;IFERROR(IF(AND((GE$33-GE41-150                                                                            )&gt;(GE$33-GF$33),(GE$33-GE41-150                                                                             )&lt;=0),"Birth-" &amp;GE40,""),"")
&amp;IFERROR(IF(AND((GE$33-GE41-150-Sheep!$R$351                                           )&gt;(GE$33-GF$33),(GE$33-GE41-150-Sheep!$R$351                                            )&lt;=0),"Wean-"&amp;GE40,""),"")
&amp;IFERROR(IF(AND((GE$33-GE41-150-Sheep!$R$352                                           )&gt;(GE$33-GF$33),(GE$33-GE41-150-Sheep!$R$352                                            )&lt;=0),"Alt1-"   &amp;GE40,""),"")
&amp;IFERROR(IF(AND((GE$33-GE41-150-Sheep!$R$353                                           )&gt;(GE$33-GF$33),(GE$33-GE41-150-Sheep!$R$353                                            )&lt;=0),"Alt2-"   &amp;GE40,""),"")</f>
        <v/>
      </c>
      <c r="GF42" s="274" t="str">
        <f xml:space="preserve">                    IF(AND((GF$33                                  -Sheep!$N$250                               )&gt;(GF$33-GG$33),(GF$33                                  -Sheep!$N$250                                )&lt;=0),"Born","")
&amp;                   IF(AND((GF$33-Sheep!$R$351-Sheep!$N$250                                )&gt;(GF$33-GG$33),(GF$33-Sheep!$R$351-Sheep!$N$250                                )&lt;=0),"WeanStd","")
&amp;                   IF(AND((GF$33-Sheep!$R$352-Sheep!$N$250                                )&gt;(GF$33-GG$33),(GF$33-Sheep!$R$352-Sheep!$N$250                                )&lt;=0),"WeanAlt1","")
&amp;                   IF(AND((GF$33-Sheep!$R$353-Sheep!$N$250                                )&gt;(GF$33-GG$33),(GF$33-Sheep!$R$353-Sheep!$N$250                                )&lt;=0),"WeanAlt2","")
&amp;IFERROR(IF(AND((GF$33-GF41                                                                                     )&gt;(GF$33-GG$33),(GF$33-GF41                                                                                     )&lt;=0),"Join-"    &amp;GF40,""),"")
&amp;IFERROR(IF(AND((GF$33-GF41-INDEX(Sheep!$V$358:$V$365,GF40,1))&gt;(GF$33-GG$33),(GF$33-GF41-INDEX(Sheep!$V$358:$V$365,GF40,1))&lt;=0),"Scan-"  &amp;GF40,""),"")
&amp;IFERROR(IF(AND((GF$33-GF41-150                                                                            )&gt;(GF$33-GG$33),(GF$33-GF41-150                                                                             )&lt;=0),"Birth-" &amp;GF40,""),"")
&amp;IFERROR(IF(AND((GF$33-GF41-150-Sheep!$R$351                                           )&gt;(GF$33-GG$33),(GF$33-GF41-150-Sheep!$R$351                                            )&lt;=0),"Wean-"&amp;GF40,""),"")
&amp;IFERROR(IF(AND((GF$33-GF41-150-Sheep!$R$352                                           )&gt;(GF$33-GG$33),(GF$33-GF41-150-Sheep!$R$352                                            )&lt;=0),"Alt1-"   &amp;GF40,""),"")
&amp;IFERROR(IF(AND((GF$33-GF41-150-Sheep!$R$353                                           )&gt;(GF$33-GG$33),(GF$33-GF41-150-Sheep!$R$353                                            )&lt;=0),"Alt2-"   &amp;GF40,""),"")</f>
        <v/>
      </c>
      <c r="GG42" s="274" t="str">
        <f xml:space="preserve">                    IF(AND((GG$33                                  -Sheep!$N$250                               )&gt;(GG$33-GH$33),(GG$33                                  -Sheep!$N$250                                )&lt;=0),"Born","")
&amp;                   IF(AND((GG$33-Sheep!$R$351-Sheep!$N$250                                )&gt;(GG$33-GH$33),(GG$33-Sheep!$R$351-Sheep!$N$250                                )&lt;=0),"WeanStd","")
&amp;                   IF(AND((GG$33-Sheep!$R$352-Sheep!$N$250                                )&gt;(GG$33-GH$33),(GG$33-Sheep!$R$352-Sheep!$N$250                                )&lt;=0),"WeanAlt1","")
&amp;                   IF(AND((GG$33-Sheep!$R$353-Sheep!$N$250                                )&gt;(GG$33-GH$33),(GG$33-Sheep!$R$353-Sheep!$N$250                                )&lt;=0),"WeanAlt2","")
&amp;IFERROR(IF(AND((GG$33-GG41                                                                                     )&gt;(GG$33-GH$33),(GG$33-GG41                                                                                     )&lt;=0),"Join-"    &amp;GG40,""),"")
&amp;IFERROR(IF(AND((GG$33-GG41-INDEX(Sheep!$V$358:$V$365,GG40,1))&gt;(GG$33-GH$33),(GG$33-GG41-INDEX(Sheep!$V$358:$V$365,GG40,1))&lt;=0),"Scan-"  &amp;GG40,""),"")
&amp;IFERROR(IF(AND((GG$33-GG41-150                                                                            )&gt;(GG$33-GH$33),(GG$33-GG41-150                                                                             )&lt;=0),"Birth-" &amp;GG40,""),"")
&amp;IFERROR(IF(AND((GG$33-GG41-150-Sheep!$R$351                                           )&gt;(GG$33-GH$33),(GG$33-GG41-150-Sheep!$R$351                                            )&lt;=0),"Wean-"&amp;GG40,""),"")
&amp;IFERROR(IF(AND((GG$33-GG41-150-Sheep!$R$352                                           )&gt;(GG$33-GH$33),(GG$33-GG41-150-Sheep!$R$352                                            )&lt;=0),"Alt1-"   &amp;GG40,""),"")
&amp;IFERROR(IF(AND((GG$33-GG41-150-Sheep!$R$353                                           )&gt;(GG$33-GH$33),(GG$33-GG41-150-Sheep!$R$353                                            )&lt;=0),"Alt2-"   &amp;GG40,""),"")</f>
        <v/>
      </c>
      <c r="GH42" s="274" t="str">
        <f xml:space="preserve">                    IF(AND((GH$33                                  -Sheep!$N$250                               )&gt;(GH$33-GI$33),(GH$33                                  -Sheep!$N$250                                )&lt;=0),"Born","")
&amp;                   IF(AND((GH$33-Sheep!$R$351-Sheep!$N$250                                )&gt;(GH$33-GI$33),(GH$33-Sheep!$R$351-Sheep!$N$250                                )&lt;=0),"WeanStd","")
&amp;                   IF(AND((GH$33-Sheep!$R$352-Sheep!$N$250                                )&gt;(GH$33-GI$33),(GH$33-Sheep!$R$352-Sheep!$N$250                                )&lt;=0),"WeanAlt1","")
&amp;                   IF(AND((GH$33-Sheep!$R$353-Sheep!$N$250                                )&gt;(GH$33-GI$33),(GH$33-Sheep!$R$353-Sheep!$N$250                                )&lt;=0),"WeanAlt2","")
&amp;IFERROR(IF(AND((GH$33-GH41                                                                                     )&gt;(GH$33-GI$33),(GH$33-GH41                                                                                     )&lt;=0),"Join-"    &amp;GH40,""),"")
&amp;IFERROR(IF(AND((GH$33-GH41-INDEX(Sheep!$V$358:$V$365,GH40,1))&gt;(GH$33-GI$33),(GH$33-GH41-INDEX(Sheep!$V$358:$V$365,GH40,1))&lt;=0),"Scan-"  &amp;GH40,""),"")
&amp;IFERROR(IF(AND((GH$33-GH41-150                                                                            )&gt;(GH$33-GI$33),(GH$33-GH41-150                                                                             )&lt;=0),"Birth-" &amp;GH40,""),"")
&amp;IFERROR(IF(AND((GH$33-GH41-150-Sheep!$R$351                                           )&gt;(GH$33-GI$33),(GH$33-GH41-150-Sheep!$R$351                                            )&lt;=0),"Wean-"&amp;GH40,""),"")
&amp;IFERROR(IF(AND((GH$33-GH41-150-Sheep!$R$352                                           )&gt;(GH$33-GI$33),(GH$33-GH41-150-Sheep!$R$352                                            )&lt;=0),"Alt1-"   &amp;GH40,""),"")
&amp;IFERROR(IF(AND((GH$33-GH41-150-Sheep!$R$353                                           )&gt;(GH$33-GI$33),(GH$33-GH41-150-Sheep!$R$353                                            )&lt;=0),"Alt2-"   &amp;GH40,""),"")</f>
        <v/>
      </c>
      <c r="GI42" s="274" t="str">
        <f xml:space="preserve">                    IF(AND((GI$33                                  -Sheep!$N$250                               )&gt;(GI$33-GJ$33),(GI$33                                  -Sheep!$N$250                                )&lt;=0),"Born","")
&amp;                   IF(AND((GI$33-Sheep!$R$351-Sheep!$N$250                                )&gt;(GI$33-GJ$33),(GI$33-Sheep!$R$351-Sheep!$N$250                                )&lt;=0),"WeanStd","")
&amp;                   IF(AND((GI$33-Sheep!$R$352-Sheep!$N$250                                )&gt;(GI$33-GJ$33),(GI$33-Sheep!$R$352-Sheep!$N$250                                )&lt;=0),"WeanAlt1","")
&amp;                   IF(AND((GI$33-Sheep!$R$353-Sheep!$N$250                                )&gt;(GI$33-GJ$33),(GI$33-Sheep!$R$353-Sheep!$N$250                                )&lt;=0),"WeanAlt2","")
&amp;IFERROR(IF(AND((GI$33-GI41                                                                                     )&gt;(GI$33-GJ$33),(GI$33-GI41                                                                                     )&lt;=0),"Join-"    &amp;GI40,""),"")
&amp;IFERROR(IF(AND((GI$33-GI41-INDEX(Sheep!$V$358:$V$365,GI40,1))&gt;(GI$33-GJ$33),(GI$33-GI41-INDEX(Sheep!$V$358:$V$365,GI40,1))&lt;=0),"Scan-"  &amp;GI40,""),"")
&amp;IFERROR(IF(AND((GI$33-GI41-150                                                                            )&gt;(GI$33-GJ$33),(GI$33-GI41-150                                                                             )&lt;=0),"Birth-" &amp;GI40,""),"")
&amp;IFERROR(IF(AND((GI$33-GI41-150-Sheep!$R$351                                           )&gt;(GI$33-GJ$33),(GI$33-GI41-150-Sheep!$R$351                                            )&lt;=0),"Wean-"&amp;GI40,""),"")
&amp;IFERROR(IF(AND((GI$33-GI41-150-Sheep!$R$352                                           )&gt;(GI$33-GJ$33),(GI$33-GI41-150-Sheep!$R$352                                            )&lt;=0),"Alt1-"   &amp;GI40,""),"")
&amp;IFERROR(IF(AND((GI$33-GI41-150-Sheep!$R$353                                           )&gt;(GI$33-GJ$33),(GI$33-GI41-150-Sheep!$R$353                                            )&lt;=0),"Alt2-"   &amp;GI40,""),"")</f>
        <v/>
      </c>
      <c r="GJ42" s="274" t="str">
        <f xml:space="preserve">                    IF(AND((GJ$33                                  -Sheep!$N$250                               )&gt;(GJ$33-GK$33),(GJ$33                                  -Sheep!$N$250                                )&lt;=0),"Born","")
&amp;                   IF(AND((GJ$33-Sheep!$R$351-Sheep!$N$250                                )&gt;(GJ$33-GK$33),(GJ$33-Sheep!$R$351-Sheep!$N$250                                )&lt;=0),"WeanStd","")
&amp;                   IF(AND((GJ$33-Sheep!$R$352-Sheep!$N$250                                )&gt;(GJ$33-GK$33),(GJ$33-Sheep!$R$352-Sheep!$N$250                                )&lt;=0),"WeanAlt1","")
&amp;                   IF(AND((GJ$33-Sheep!$R$353-Sheep!$N$250                                )&gt;(GJ$33-GK$33),(GJ$33-Sheep!$R$353-Sheep!$N$250                                )&lt;=0),"WeanAlt2","")
&amp;IFERROR(IF(AND((GJ$33-GJ41                                                                                     )&gt;(GJ$33-GK$33),(GJ$33-GJ41                                                                                     )&lt;=0),"Join-"    &amp;GJ40,""),"")
&amp;IFERROR(IF(AND((GJ$33-GJ41-INDEX(Sheep!$V$358:$V$365,GJ40,1))&gt;(GJ$33-GK$33),(GJ$33-GJ41-INDEX(Sheep!$V$358:$V$365,GJ40,1))&lt;=0),"Scan-"  &amp;GJ40,""),"")
&amp;IFERROR(IF(AND((GJ$33-GJ41-150                                                                            )&gt;(GJ$33-GK$33),(GJ$33-GJ41-150                                                                             )&lt;=0),"Birth-" &amp;GJ40,""),"")
&amp;IFERROR(IF(AND((GJ$33-GJ41-150-Sheep!$R$351                                           )&gt;(GJ$33-GK$33),(GJ$33-GJ41-150-Sheep!$R$351                                            )&lt;=0),"Wean-"&amp;GJ40,""),"")
&amp;IFERROR(IF(AND((GJ$33-GJ41-150-Sheep!$R$352                                           )&gt;(GJ$33-GK$33),(GJ$33-GJ41-150-Sheep!$R$352                                            )&lt;=0),"Alt1-"   &amp;GJ40,""),"")
&amp;IFERROR(IF(AND((GJ$33-GJ41-150-Sheep!$R$353                                           )&gt;(GJ$33-GK$33),(GJ$33-GJ41-150-Sheep!$R$353                                            )&lt;=0),"Alt2-"   &amp;GJ40,""),"")</f>
        <v/>
      </c>
      <c r="GK42" s="274" t="str">
        <f xml:space="preserve">                    IF(AND((GK$33                                  -Sheep!$N$250                               )&gt;(GK$33-GL$33),(GK$33                                  -Sheep!$N$250                                )&lt;=0),"Born","")
&amp;                   IF(AND((GK$33-Sheep!$R$351-Sheep!$N$250                                )&gt;(GK$33-GL$33),(GK$33-Sheep!$R$351-Sheep!$N$250                                )&lt;=0),"WeanStd","")
&amp;                   IF(AND((GK$33-Sheep!$R$352-Sheep!$N$250                                )&gt;(GK$33-GL$33),(GK$33-Sheep!$R$352-Sheep!$N$250                                )&lt;=0),"WeanAlt1","")
&amp;                   IF(AND((GK$33-Sheep!$R$353-Sheep!$N$250                                )&gt;(GK$33-GL$33),(GK$33-Sheep!$R$353-Sheep!$N$250                                )&lt;=0),"WeanAlt2","")
&amp;IFERROR(IF(AND((GK$33-GK41                                                                                     )&gt;(GK$33-GL$33),(GK$33-GK41                                                                                     )&lt;=0),"Join-"    &amp;GK40,""),"")
&amp;IFERROR(IF(AND((GK$33-GK41-INDEX(Sheep!$V$358:$V$365,GK40,1))&gt;(GK$33-GL$33),(GK$33-GK41-INDEX(Sheep!$V$358:$V$365,GK40,1))&lt;=0),"Scan-"  &amp;GK40,""),"")
&amp;IFERROR(IF(AND((GK$33-GK41-150                                                                            )&gt;(GK$33-GL$33),(GK$33-GK41-150                                                                             )&lt;=0),"Birth-" &amp;GK40,""),"")
&amp;IFERROR(IF(AND((GK$33-GK41-150-Sheep!$R$351                                           )&gt;(GK$33-GL$33),(GK$33-GK41-150-Sheep!$R$351                                            )&lt;=0),"Wean-"&amp;GK40,""),"")
&amp;IFERROR(IF(AND((GK$33-GK41-150-Sheep!$R$352                                           )&gt;(GK$33-GL$33),(GK$33-GK41-150-Sheep!$R$352                                            )&lt;=0),"Alt1-"   &amp;GK40,""),"")
&amp;IFERROR(IF(AND((GK$33-GK41-150-Sheep!$R$353                                           )&gt;(GK$33-GL$33),(GK$33-GK41-150-Sheep!$R$353                                            )&lt;=0),"Alt2-"   &amp;GK40,""),"")</f>
        <v/>
      </c>
      <c r="GL42" s="274" t="str">
        <f xml:space="preserve">                    IF(AND((GL$33                                  -Sheep!$N$250                               )&gt;(GL$33-GM$33),(GL$33                                  -Sheep!$N$250                                )&lt;=0),"Born","")
&amp;                   IF(AND((GL$33-Sheep!$R$351-Sheep!$N$250                                )&gt;(GL$33-GM$33),(GL$33-Sheep!$R$351-Sheep!$N$250                                )&lt;=0),"WeanStd","")
&amp;                   IF(AND((GL$33-Sheep!$R$352-Sheep!$N$250                                )&gt;(GL$33-GM$33),(GL$33-Sheep!$R$352-Sheep!$N$250                                )&lt;=0),"WeanAlt1","")
&amp;                   IF(AND((GL$33-Sheep!$R$353-Sheep!$N$250                                )&gt;(GL$33-GM$33),(GL$33-Sheep!$R$353-Sheep!$N$250                                )&lt;=0),"WeanAlt2","")
&amp;IFERROR(IF(AND((GL$33-GL41                                                                                     )&gt;(GL$33-GM$33),(GL$33-GL41                                                                                     )&lt;=0),"Join-"    &amp;GL40,""),"")
&amp;IFERROR(IF(AND((GL$33-GL41-INDEX(Sheep!$V$358:$V$365,GL40,1))&gt;(GL$33-GM$33),(GL$33-GL41-INDEX(Sheep!$V$358:$V$365,GL40,1))&lt;=0),"Scan-"  &amp;GL40,""),"")
&amp;IFERROR(IF(AND((GL$33-GL41-150                                                                            )&gt;(GL$33-GM$33),(GL$33-GL41-150                                                                             )&lt;=0),"Birth-" &amp;GL40,""),"")
&amp;IFERROR(IF(AND((GL$33-GL41-150-Sheep!$R$351                                           )&gt;(GL$33-GM$33),(GL$33-GL41-150-Sheep!$R$351                                            )&lt;=0),"Wean-"&amp;GL40,""),"")
&amp;IFERROR(IF(AND((GL$33-GL41-150-Sheep!$R$352                                           )&gt;(GL$33-GM$33),(GL$33-GL41-150-Sheep!$R$352                                            )&lt;=0),"Alt1-"   &amp;GL40,""),"")
&amp;IFERROR(IF(AND((GL$33-GL41-150-Sheep!$R$353                                           )&gt;(GL$33-GM$33),(GL$33-GL41-150-Sheep!$R$353                                            )&lt;=0),"Alt2-"   &amp;GL40,""),"")</f>
        <v/>
      </c>
      <c r="GM42" s="274" t="str">
        <f xml:space="preserve">                    IF(AND((GM$33                                  -Sheep!$N$250                               )&gt;(GM$33-GN$33),(GM$33                                  -Sheep!$N$250                                )&lt;=0),"Born","")
&amp;                   IF(AND((GM$33-Sheep!$R$351-Sheep!$N$250                                )&gt;(GM$33-GN$33),(GM$33-Sheep!$R$351-Sheep!$N$250                                )&lt;=0),"WeanStd","")
&amp;                   IF(AND((GM$33-Sheep!$R$352-Sheep!$N$250                                )&gt;(GM$33-GN$33),(GM$33-Sheep!$R$352-Sheep!$N$250                                )&lt;=0),"WeanAlt1","")
&amp;                   IF(AND((GM$33-Sheep!$R$353-Sheep!$N$250                                )&gt;(GM$33-GN$33),(GM$33-Sheep!$R$353-Sheep!$N$250                                )&lt;=0),"WeanAlt2","")
&amp;IFERROR(IF(AND((GM$33-GM41                                                                                     )&gt;(GM$33-GN$33),(GM$33-GM41                                                                                     )&lt;=0),"Join-"    &amp;GM40,""),"")
&amp;IFERROR(IF(AND((GM$33-GM41-INDEX(Sheep!$V$358:$V$365,GM40,1))&gt;(GM$33-GN$33),(GM$33-GM41-INDEX(Sheep!$V$358:$V$365,GM40,1))&lt;=0),"Scan-"  &amp;GM40,""),"")
&amp;IFERROR(IF(AND((GM$33-GM41-150                                                                            )&gt;(GM$33-GN$33),(GM$33-GM41-150                                                                             )&lt;=0),"Birth-" &amp;GM40,""),"")
&amp;IFERROR(IF(AND((GM$33-GM41-150-Sheep!$R$351                                           )&gt;(GM$33-GN$33),(GM$33-GM41-150-Sheep!$R$351                                            )&lt;=0),"Wean-"&amp;GM40,""),"")
&amp;IFERROR(IF(AND((GM$33-GM41-150-Sheep!$R$352                                           )&gt;(GM$33-GN$33),(GM$33-GM41-150-Sheep!$R$352                                            )&lt;=0),"Alt1-"   &amp;GM40,""),"")
&amp;IFERROR(IF(AND((GM$33-GM41-150-Sheep!$R$353                                           )&gt;(GM$33-GN$33),(GM$33-GM41-150-Sheep!$R$353                                            )&lt;=0),"Alt2-"   &amp;GM40,""),"")</f>
        <v/>
      </c>
      <c r="GN42" s="274" t="str">
        <f xml:space="preserve">                    IF(AND((GN$33                                  -Sheep!$N$250                               )&gt;(GN$33-GO$33),(GN$33                                  -Sheep!$N$250                                )&lt;=0),"Born","")
&amp;                   IF(AND((GN$33-Sheep!$R$351-Sheep!$N$250                                )&gt;(GN$33-GO$33),(GN$33-Sheep!$R$351-Sheep!$N$250                                )&lt;=0),"WeanStd","")
&amp;                   IF(AND((GN$33-Sheep!$R$352-Sheep!$N$250                                )&gt;(GN$33-GO$33),(GN$33-Sheep!$R$352-Sheep!$N$250                                )&lt;=0),"WeanAlt1","")
&amp;                   IF(AND((GN$33-Sheep!$R$353-Sheep!$N$250                                )&gt;(GN$33-GO$33),(GN$33-Sheep!$R$353-Sheep!$N$250                                )&lt;=0),"WeanAlt2","")
&amp;IFERROR(IF(AND((GN$33-GN41                                                                                     )&gt;(GN$33-GO$33),(GN$33-GN41                                                                                     )&lt;=0),"Join-"    &amp;GN40,""),"")
&amp;IFERROR(IF(AND((GN$33-GN41-INDEX(Sheep!$V$358:$V$365,GN40,1))&gt;(GN$33-GO$33),(GN$33-GN41-INDEX(Sheep!$V$358:$V$365,GN40,1))&lt;=0),"Scan-"  &amp;GN40,""),"")
&amp;IFERROR(IF(AND((GN$33-GN41-150                                                                            )&gt;(GN$33-GO$33),(GN$33-GN41-150                                                                             )&lt;=0),"Birth-" &amp;GN40,""),"")
&amp;IFERROR(IF(AND((GN$33-GN41-150-Sheep!$R$351                                           )&gt;(GN$33-GO$33),(GN$33-GN41-150-Sheep!$R$351                                            )&lt;=0),"Wean-"&amp;GN40,""),"")
&amp;IFERROR(IF(AND((GN$33-GN41-150-Sheep!$R$352                                           )&gt;(GN$33-GO$33),(GN$33-GN41-150-Sheep!$R$352                                            )&lt;=0),"Alt1-"   &amp;GN40,""),"")
&amp;IFERROR(IF(AND((GN$33-GN41-150-Sheep!$R$353                                           )&gt;(GN$33-GO$33),(GN$33-GN41-150-Sheep!$R$353                                            )&lt;=0),"Alt2-"   &amp;GN40,""),"")</f>
        <v>Birth-3</v>
      </c>
      <c r="GO42" s="274" t="str">
        <f xml:space="preserve">                    IF(AND((GO$33                                  -Sheep!$N$250                               )&gt;(GO$33-GP$33),(GO$33                                  -Sheep!$N$250                                )&lt;=0),"Born","")
&amp;                   IF(AND((GO$33-Sheep!$R$351-Sheep!$N$250                                )&gt;(GO$33-GP$33),(GO$33-Sheep!$R$351-Sheep!$N$250                                )&lt;=0),"WeanStd","")
&amp;                   IF(AND((GO$33-Sheep!$R$352-Sheep!$N$250                                )&gt;(GO$33-GP$33),(GO$33-Sheep!$R$352-Sheep!$N$250                                )&lt;=0),"WeanAlt1","")
&amp;                   IF(AND((GO$33-Sheep!$R$353-Sheep!$N$250                                )&gt;(GO$33-GP$33),(GO$33-Sheep!$R$353-Sheep!$N$250                                )&lt;=0),"WeanAlt2","")
&amp;IFERROR(IF(AND((GO$33-GO41                                                                                     )&gt;(GO$33-GP$33),(GO$33-GO41                                                                                     )&lt;=0),"Join-"    &amp;GO40,""),"")
&amp;IFERROR(IF(AND((GO$33-GO41-INDEX(Sheep!$V$358:$V$365,GO40,1))&gt;(GO$33-GP$33),(GO$33-GO41-INDEX(Sheep!$V$358:$V$365,GO40,1))&lt;=0),"Scan-"  &amp;GO40,""),"")
&amp;IFERROR(IF(AND((GO$33-GO41-150                                                                            )&gt;(GO$33-GP$33),(GO$33-GO41-150                                                                             )&lt;=0),"Birth-" &amp;GO40,""),"")
&amp;IFERROR(IF(AND((GO$33-GO41-150-Sheep!$R$351                                           )&gt;(GO$33-GP$33),(GO$33-GO41-150-Sheep!$R$351                                            )&lt;=0),"Wean-"&amp;GO40,""),"")
&amp;IFERROR(IF(AND((GO$33-GO41-150-Sheep!$R$352                                           )&gt;(GO$33-GP$33),(GO$33-GO41-150-Sheep!$R$352                                            )&lt;=0),"Alt1-"   &amp;GO40,""),"")
&amp;IFERROR(IF(AND((GO$33-GO41-150-Sheep!$R$353                                           )&gt;(GO$33-GP$33),(GO$33-GO41-150-Sheep!$R$353                                            )&lt;=0),"Alt2-"   &amp;GO40,""),"")</f>
        <v/>
      </c>
      <c r="GP42" s="274" t="str">
        <f xml:space="preserve">                    IF(AND((GP$33                                  -Sheep!$N$250                               )&gt;(GP$33-GQ$33),(GP$33                                  -Sheep!$N$250                                )&lt;=0),"Born","")
&amp;                   IF(AND((GP$33-Sheep!$R$351-Sheep!$N$250                                )&gt;(GP$33-GQ$33),(GP$33-Sheep!$R$351-Sheep!$N$250                                )&lt;=0),"WeanStd","")
&amp;                   IF(AND((GP$33-Sheep!$R$352-Sheep!$N$250                                )&gt;(GP$33-GQ$33),(GP$33-Sheep!$R$352-Sheep!$N$250                                )&lt;=0),"WeanAlt1","")
&amp;                   IF(AND((GP$33-Sheep!$R$353-Sheep!$N$250                                )&gt;(GP$33-GQ$33),(GP$33-Sheep!$R$353-Sheep!$N$250                                )&lt;=0),"WeanAlt2","")
&amp;IFERROR(IF(AND((GP$33-GP41                                                                                     )&gt;(GP$33-GQ$33),(GP$33-GP41                                                                                     )&lt;=0),"Join-"    &amp;GP40,""),"")
&amp;IFERROR(IF(AND((GP$33-GP41-INDEX(Sheep!$V$358:$V$365,GP40,1))&gt;(GP$33-GQ$33),(GP$33-GP41-INDEX(Sheep!$V$358:$V$365,GP40,1))&lt;=0),"Scan-"  &amp;GP40,""),"")
&amp;IFERROR(IF(AND((GP$33-GP41-150                                                                            )&gt;(GP$33-GQ$33),(GP$33-GP41-150                                                                             )&lt;=0),"Birth-" &amp;GP40,""),"")
&amp;IFERROR(IF(AND((GP$33-GP41-150-Sheep!$R$351                                           )&gt;(GP$33-GQ$33),(GP$33-GP41-150-Sheep!$R$351                                            )&lt;=0),"Wean-"&amp;GP40,""),"")
&amp;IFERROR(IF(AND((GP$33-GP41-150-Sheep!$R$352                                           )&gt;(GP$33-GQ$33),(GP$33-GP41-150-Sheep!$R$352                                            )&lt;=0),"Alt1-"   &amp;GP40,""),"")
&amp;IFERROR(IF(AND((GP$33-GP41-150-Sheep!$R$353                                           )&gt;(GP$33-GQ$33),(GP$33-GP41-150-Sheep!$R$353                                            )&lt;=0),"Alt2-"   &amp;GP40,""),"")</f>
        <v/>
      </c>
      <c r="GQ42" s="274" t="str">
        <f xml:space="preserve">                    IF(AND((GQ$33                                  -Sheep!$N$250                               )&gt;(GQ$33-GR$33),(GQ$33                                  -Sheep!$N$250                                )&lt;=0),"Born","")
&amp;                   IF(AND((GQ$33-Sheep!$R$351-Sheep!$N$250                                )&gt;(GQ$33-GR$33),(GQ$33-Sheep!$R$351-Sheep!$N$250                                )&lt;=0),"WeanStd","")
&amp;                   IF(AND((GQ$33-Sheep!$R$352-Sheep!$N$250                                )&gt;(GQ$33-GR$33),(GQ$33-Sheep!$R$352-Sheep!$N$250                                )&lt;=0),"WeanAlt1","")
&amp;                   IF(AND((GQ$33-Sheep!$R$353-Sheep!$N$250                                )&gt;(GQ$33-GR$33),(GQ$33-Sheep!$R$353-Sheep!$N$250                                )&lt;=0),"WeanAlt2","")
&amp;IFERROR(IF(AND((GQ$33-GQ41                                                                                     )&gt;(GQ$33-GR$33),(GQ$33-GQ41                                                                                     )&lt;=0),"Join-"    &amp;GQ40,""),"")
&amp;IFERROR(IF(AND((GQ$33-GQ41-INDEX(Sheep!$V$358:$V$365,GQ40,1))&gt;(GQ$33-GR$33),(GQ$33-GQ41-INDEX(Sheep!$V$358:$V$365,GQ40,1))&lt;=0),"Scan-"  &amp;GQ40,""),"")
&amp;IFERROR(IF(AND((GQ$33-GQ41-150                                                                            )&gt;(GQ$33-GR$33),(GQ$33-GQ41-150                                                                             )&lt;=0),"Birth-" &amp;GQ40,""),"")
&amp;IFERROR(IF(AND((GQ$33-GQ41-150-Sheep!$R$351                                           )&gt;(GQ$33-GR$33),(GQ$33-GQ41-150-Sheep!$R$351                                            )&lt;=0),"Wean-"&amp;GQ40,""),"")
&amp;IFERROR(IF(AND((GQ$33-GQ41-150-Sheep!$R$352                                           )&gt;(GQ$33-GR$33),(GQ$33-GQ41-150-Sheep!$R$352                                            )&lt;=0),"Alt1-"   &amp;GQ40,""),"")
&amp;IFERROR(IF(AND((GQ$33-GQ41-150-Sheep!$R$353                                           )&gt;(GQ$33-GR$33),(GQ$33-GQ41-150-Sheep!$R$353                                            )&lt;=0),"Alt2-"   &amp;GQ40,""),"")</f>
        <v/>
      </c>
      <c r="GR42" s="274" t="str">
        <f xml:space="preserve">                    IF(AND((GR$33                                  -Sheep!$N$250                               )&gt;(GR$33-GS$33),(GR$33                                  -Sheep!$N$250                                )&lt;=0),"Born","")
&amp;                   IF(AND((GR$33-Sheep!$R$351-Sheep!$N$250                                )&gt;(GR$33-GS$33),(GR$33-Sheep!$R$351-Sheep!$N$250                                )&lt;=0),"WeanStd","")
&amp;                   IF(AND((GR$33-Sheep!$R$352-Sheep!$N$250                                )&gt;(GR$33-GS$33),(GR$33-Sheep!$R$352-Sheep!$N$250                                )&lt;=0),"WeanAlt1","")
&amp;                   IF(AND((GR$33-Sheep!$R$353-Sheep!$N$250                                )&gt;(GR$33-GS$33),(GR$33-Sheep!$R$353-Sheep!$N$250                                )&lt;=0),"WeanAlt2","")
&amp;IFERROR(IF(AND((GR$33-GR41                                                                                     )&gt;(GR$33-GS$33),(GR$33-GR41                                                                                     )&lt;=0),"Join-"    &amp;GR40,""),"")
&amp;IFERROR(IF(AND((GR$33-GR41-INDEX(Sheep!$V$358:$V$365,GR40,1))&gt;(GR$33-GS$33),(GR$33-GR41-INDEX(Sheep!$V$358:$V$365,GR40,1))&lt;=0),"Scan-"  &amp;GR40,""),"")
&amp;IFERROR(IF(AND((GR$33-GR41-150                                                                            )&gt;(GR$33-GS$33),(GR$33-GR41-150                                                                             )&lt;=0),"Birth-" &amp;GR40,""),"")
&amp;IFERROR(IF(AND((GR$33-GR41-150-Sheep!$R$351                                           )&gt;(GR$33-GS$33),(GR$33-GR41-150-Sheep!$R$351                                            )&lt;=0),"Wean-"&amp;GR40,""),"")
&amp;IFERROR(IF(AND((GR$33-GR41-150-Sheep!$R$352                                           )&gt;(GR$33-GS$33),(GR$33-GR41-150-Sheep!$R$352                                            )&lt;=0),"Alt1-"   &amp;GR40,""),"")
&amp;IFERROR(IF(AND((GR$33-GR41-150-Sheep!$R$353                                           )&gt;(GR$33-GS$33),(GR$33-GR41-150-Sheep!$R$353                                            )&lt;=0),"Alt2-"   &amp;GR40,""),"")</f>
        <v/>
      </c>
      <c r="GS42" s="274" t="str">
        <f xml:space="preserve">                    IF(AND((GS$33                                  -Sheep!$N$250                               )&gt;(GS$33-GT$33),(GS$33                                  -Sheep!$N$250                                )&lt;=0),"Born","")
&amp;                   IF(AND((GS$33-Sheep!$R$351-Sheep!$N$250                                )&gt;(GS$33-GT$33),(GS$33-Sheep!$R$351-Sheep!$N$250                                )&lt;=0),"WeanStd","")
&amp;                   IF(AND((GS$33-Sheep!$R$352-Sheep!$N$250                                )&gt;(GS$33-GT$33),(GS$33-Sheep!$R$352-Sheep!$N$250                                )&lt;=0),"WeanAlt1","")
&amp;                   IF(AND((GS$33-Sheep!$R$353-Sheep!$N$250                                )&gt;(GS$33-GT$33),(GS$33-Sheep!$R$353-Sheep!$N$250                                )&lt;=0),"WeanAlt2","")
&amp;IFERROR(IF(AND((GS$33-GS41                                                                                     )&gt;(GS$33-GT$33),(GS$33-GS41                                                                                     )&lt;=0),"Join-"    &amp;GS40,""),"")
&amp;IFERROR(IF(AND((GS$33-GS41-INDEX(Sheep!$V$358:$V$365,GS40,1))&gt;(GS$33-GT$33),(GS$33-GS41-INDEX(Sheep!$V$358:$V$365,GS40,1))&lt;=0),"Scan-"  &amp;GS40,""),"")
&amp;IFERROR(IF(AND((GS$33-GS41-150                                                                            )&gt;(GS$33-GT$33),(GS$33-GS41-150                                                                             )&lt;=0),"Birth-" &amp;GS40,""),"")
&amp;IFERROR(IF(AND((GS$33-GS41-150-Sheep!$R$351                                           )&gt;(GS$33-GT$33),(GS$33-GS41-150-Sheep!$R$351                                            )&lt;=0),"Wean-"&amp;GS40,""),"")
&amp;IFERROR(IF(AND((GS$33-GS41-150-Sheep!$R$352                                           )&gt;(GS$33-GT$33),(GS$33-GS41-150-Sheep!$R$352                                            )&lt;=0),"Alt1-"   &amp;GS40,""),"")
&amp;IFERROR(IF(AND((GS$33-GS41-150-Sheep!$R$353                                           )&gt;(GS$33-GT$33),(GS$33-GS41-150-Sheep!$R$353                                            )&lt;=0),"Alt2-"   &amp;GS40,""),"")</f>
        <v/>
      </c>
      <c r="GT42" s="274" t="str">
        <f xml:space="preserve">                    IF(AND((GT$33                                  -Sheep!$N$250                               )&gt;(GT$33-GU$33),(GT$33                                  -Sheep!$N$250                                )&lt;=0),"Born","")
&amp;                   IF(AND((GT$33-Sheep!$R$351-Sheep!$N$250                                )&gt;(GT$33-GU$33),(GT$33-Sheep!$R$351-Sheep!$N$250                                )&lt;=0),"WeanStd","")
&amp;                   IF(AND((GT$33-Sheep!$R$352-Sheep!$N$250                                )&gt;(GT$33-GU$33),(GT$33-Sheep!$R$352-Sheep!$N$250                                )&lt;=0),"WeanAlt1","")
&amp;                   IF(AND((GT$33-Sheep!$R$353-Sheep!$N$250                                )&gt;(GT$33-GU$33),(GT$33-Sheep!$R$353-Sheep!$N$250                                )&lt;=0),"WeanAlt2","")
&amp;IFERROR(IF(AND((GT$33-GT41                                                                                     )&gt;(GT$33-GU$33),(GT$33-GT41                                                                                     )&lt;=0),"Join-"    &amp;GT40,""),"")
&amp;IFERROR(IF(AND((GT$33-GT41-INDEX(Sheep!$V$358:$V$365,GT40,1))&gt;(GT$33-GU$33),(GT$33-GT41-INDEX(Sheep!$V$358:$V$365,GT40,1))&lt;=0),"Scan-"  &amp;GT40,""),"")
&amp;IFERROR(IF(AND((GT$33-GT41-150                                                                            )&gt;(GT$33-GU$33),(GT$33-GT41-150                                                                             )&lt;=0),"Birth-" &amp;GT40,""),"")
&amp;IFERROR(IF(AND((GT$33-GT41-150-Sheep!$R$351                                           )&gt;(GT$33-GU$33),(GT$33-GT41-150-Sheep!$R$351                                            )&lt;=0),"Wean-"&amp;GT40,""),"")
&amp;IFERROR(IF(AND((GT$33-GT41-150-Sheep!$R$352                                           )&gt;(GT$33-GU$33),(GT$33-GT41-150-Sheep!$R$352                                            )&lt;=0),"Alt1-"   &amp;GT40,""),"")
&amp;IFERROR(IF(AND((GT$33-GT41-150-Sheep!$R$353                                           )&gt;(GT$33-GU$33),(GT$33-GT41-150-Sheep!$R$353                                            )&lt;=0),"Alt2-"   &amp;GT40,""),"")</f>
        <v/>
      </c>
      <c r="GU42" s="274" t="str">
        <f xml:space="preserve">                    IF(AND((GU$33                                  -Sheep!$N$250                               )&gt;(GU$33-GV$33),(GU$33                                  -Sheep!$N$250                                )&lt;=0),"Born","")
&amp;                   IF(AND((GU$33-Sheep!$R$351-Sheep!$N$250                                )&gt;(GU$33-GV$33),(GU$33-Sheep!$R$351-Sheep!$N$250                                )&lt;=0),"WeanStd","")
&amp;                   IF(AND((GU$33-Sheep!$R$352-Sheep!$N$250                                )&gt;(GU$33-GV$33),(GU$33-Sheep!$R$352-Sheep!$N$250                                )&lt;=0),"WeanAlt1","")
&amp;                   IF(AND((GU$33-Sheep!$R$353-Sheep!$N$250                                )&gt;(GU$33-GV$33),(GU$33-Sheep!$R$353-Sheep!$N$250                                )&lt;=0),"WeanAlt2","")
&amp;IFERROR(IF(AND((GU$33-GU41                                                                                     )&gt;(GU$33-GV$33),(GU$33-GU41                                                                                     )&lt;=0),"Join-"    &amp;GU40,""),"")
&amp;IFERROR(IF(AND((GU$33-GU41-INDEX(Sheep!$V$358:$V$365,GU40,1))&gt;(GU$33-GV$33),(GU$33-GU41-INDEX(Sheep!$V$358:$V$365,GU40,1))&lt;=0),"Scan-"  &amp;GU40,""),"")
&amp;IFERROR(IF(AND((GU$33-GU41-150                                                                            )&gt;(GU$33-GV$33),(GU$33-GU41-150                                                                             )&lt;=0),"Birth-" &amp;GU40,""),"")
&amp;IFERROR(IF(AND((GU$33-GU41-150-Sheep!$R$351                                           )&gt;(GU$33-GV$33),(GU$33-GU41-150-Sheep!$R$351                                            )&lt;=0),"Wean-"&amp;GU40,""),"")
&amp;IFERROR(IF(AND((GU$33-GU41-150-Sheep!$R$352                                           )&gt;(GU$33-GV$33),(GU$33-GU41-150-Sheep!$R$352                                            )&lt;=0),"Alt1-"   &amp;GU40,""),"")
&amp;IFERROR(IF(AND((GU$33-GU41-150-Sheep!$R$353                                           )&gt;(GU$33-GV$33),(GU$33-GU41-150-Sheep!$R$353                                            )&lt;=0),"Alt2-"   &amp;GU40,""),"")</f>
        <v/>
      </c>
      <c r="GV42" s="274" t="str">
        <f xml:space="preserve">                    IF(AND((GV$33                                  -Sheep!$N$250                               )&gt;(GV$33-GW$33),(GV$33                                  -Sheep!$N$250                                )&lt;=0),"Born","")
&amp;                   IF(AND((GV$33-Sheep!$R$351-Sheep!$N$250                                )&gt;(GV$33-GW$33),(GV$33-Sheep!$R$351-Sheep!$N$250                                )&lt;=0),"WeanStd","")
&amp;                   IF(AND((GV$33-Sheep!$R$352-Sheep!$N$250                                )&gt;(GV$33-GW$33),(GV$33-Sheep!$R$352-Sheep!$N$250                                )&lt;=0),"WeanAlt1","")
&amp;                   IF(AND((GV$33-Sheep!$R$353-Sheep!$N$250                                )&gt;(GV$33-GW$33),(GV$33-Sheep!$R$353-Sheep!$N$250                                )&lt;=0),"WeanAlt2","")
&amp;IFERROR(IF(AND((GV$33-GV41                                                                                     )&gt;(GV$33-GW$33),(GV$33-GV41                                                                                     )&lt;=0),"Join-"    &amp;GV40,""),"")
&amp;IFERROR(IF(AND((GV$33-GV41-INDEX(Sheep!$V$358:$V$365,GV40,1))&gt;(GV$33-GW$33),(GV$33-GV41-INDEX(Sheep!$V$358:$V$365,GV40,1))&lt;=0),"Scan-"  &amp;GV40,""),"")
&amp;IFERROR(IF(AND((GV$33-GV41-150                                                                            )&gt;(GV$33-GW$33),(GV$33-GV41-150                                                                             )&lt;=0),"Birth-" &amp;GV40,""),"")
&amp;IFERROR(IF(AND((GV$33-GV41-150-Sheep!$R$351                                           )&gt;(GV$33-GW$33),(GV$33-GV41-150-Sheep!$R$351                                            )&lt;=0),"Wean-"&amp;GV40,""),"")
&amp;IFERROR(IF(AND((GV$33-GV41-150-Sheep!$R$352                                           )&gt;(GV$33-GW$33),(GV$33-GV41-150-Sheep!$R$352                                            )&lt;=0),"Alt1-"   &amp;GV40,""),"")
&amp;IFERROR(IF(AND((GV$33-GV41-150-Sheep!$R$353                                           )&gt;(GV$33-GW$33),(GV$33-GV41-150-Sheep!$R$353                                            )&lt;=0),"Alt2-"   &amp;GV40,""),"")</f>
        <v/>
      </c>
      <c r="GW42" s="274" t="str">
        <f xml:space="preserve">                    IF(AND((GW$33                                  -Sheep!$N$250                               )&gt;(GW$33-GX$33),(GW$33                                  -Sheep!$N$250                                )&lt;=0),"Born","")
&amp;                   IF(AND((GW$33-Sheep!$R$351-Sheep!$N$250                                )&gt;(GW$33-GX$33),(GW$33-Sheep!$R$351-Sheep!$N$250                                )&lt;=0),"WeanStd","")
&amp;                   IF(AND((GW$33-Sheep!$R$352-Sheep!$N$250                                )&gt;(GW$33-GX$33),(GW$33-Sheep!$R$352-Sheep!$N$250                                )&lt;=0),"WeanAlt1","")
&amp;                   IF(AND((GW$33-Sheep!$R$353-Sheep!$N$250                                )&gt;(GW$33-GX$33),(GW$33-Sheep!$R$353-Sheep!$N$250                                )&lt;=0),"WeanAlt2","")
&amp;IFERROR(IF(AND((GW$33-GW41                                                                                     )&gt;(GW$33-GX$33),(GW$33-GW41                                                                                     )&lt;=0),"Join-"    &amp;GW40,""),"")
&amp;IFERROR(IF(AND((GW$33-GW41-INDEX(Sheep!$V$358:$V$365,GW40,1))&gt;(GW$33-GX$33),(GW$33-GW41-INDEX(Sheep!$V$358:$V$365,GW40,1))&lt;=0),"Scan-"  &amp;GW40,""),"")
&amp;IFERROR(IF(AND((GW$33-GW41-150                                                                            )&gt;(GW$33-GX$33),(GW$33-GW41-150                                                                             )&lt;=0),"Birth-" &amp;GW40,""),"")
&amp;IFERROR(IF(AND((GW$33-GW41-150-Sheep!$R$351                                           )&gt;(GW$33-GX$33),(GW$33-GW41-150-Sheep!$R$351                                            )&lt;=0),"Wean-"&amp;GW40,""),"")
&amp;IFERROR(IF(AND((GW$33-GW41-150-Sheep!$R$352                                           )&gt;(GW$33-GX$33),(GW$33-GW41-150-Sheep!$R$352                                            )&lt;=0),"Alt1-"   &amp;GW40,""),"")
&amp;IFERROR(IF(AND((GW$33-GW41-150-Sheep!$R$353                                           )&gt;(GW$33-GX$33),(GW$33-GW41-150-Sheep!$R$353                                            )&lt;=0),"Alt2-"   &amp;GW40,""),"")</f>
        <v/>
      </c>
      <c r="GX42" s="274" t="str">
        <f xml:space="preserve">                    IF(AND((GX$33                                  -Sheep!$N$250                               )&gt;(GX$33-GY$33),(GX$33                                  -Sheep!$N$250                                )&lt;=0),"Born","")
&amp;                   IF(AND((GX$33-Sheep!$R$351-Sheep!$N$250                                )&gt;(GX$33-GY$33),(GX$33-Sheep!$R$351-Sheep!$N$250                                )&lt;=0),"WeanStd","")
&amp;                   IF(AND((GX$33-Sheep!$R$352-Sheep!$N$250                                )&gt;(GX$33-GY$33),(GX$33-Sheep!$R$352-Sheep!$N$250                                )&lt;=0),"WeanAlt1","")
&amp;                   IF(AND((GX$33-Sheep!$R$353-Sheep!$N$250                                )&gt;(GX$33-GY$33),(GX$33-Sheep!$R$353-Sheep!$N$250                                )&lt;=0),"WeanAlt2","")
&amp;IFERROR(IF(AND((GX$33-GX41                                                                                     )&gt;(GX$33-GY$33),(GX$33-GX41                                                                                     )&lt;=0),"Join-"    &amp;GX40,""),"")
&amp;IFERROR(IF(AND((GX$33-GX41-INDEX(Sheep!$V$358:$V$365,GX40,1))&gt;(GX$33-GY$33),(GX$33-GX41-INDEX(Sheep!$V$358:$V$365,GX40,1))&lt;=0),"Scan-"  &amp;GX40,""),"")
&amp;IFERROR(IF(AND((GX$33-GX41-150                                                                            )&gt;(GX$33-GY$33),(GX$33-GX41-150                                                                             )&lt;=0),"Birth-" &amp;GX40,""),"")
&amp;IFERROR(IF(AND((GX$33-GX41-150-Sheep!$R$351                                           )&gt;(GX$33-GY$33),(GX$33-GX41-150-Sheep!$R$351                                            )&lt;=0),"Wean-"&amp;GX40,""),"")
&amp;IFERROR(IF(AND((GX$33-GX41-150-Sheep!$R$352                                           )&gt;(GX$33-GY$33),(GX$33-GX41-150-Sheep!$R$352                                            )&lt;=0),"Alt1-"   &amp;GX40,""),"")
&amp;IFERROR(IF(AND((GX$33-GX41-150-Sheep!$R$353                                           )&gt;(GX$33-GY$33),(GX$33-GX41-150-Sheep!$R$353                                            )&lt;=0),"Alt2-"   &amp;GX40,""),"")</f>
        <v/>
      </c>
      <c r="GY42" s="274" t="str">
        <f xml:space="preserve">                    IF(AND((GY$33                                  -Sheep!$N$250                               )&gt;(GY$33-GZ$33),(GY$33                                  -Sheep!$N$250                                )&lt;=0),"Born","")
&amp;                   IF(AND((GY$33-Sheep!$R$351-Sheep!$N$250                                )&gt;(GY$33-GZ$33),(GY$33-Sheep!$R$351-Sheep!$N$250                                )&lt;=0),"WeanStd","")
&amp;                   IF(AND((GY$33-Sheep!$R$352-Sheep!$N$250                                )&gt;(GY$33-GZ$33),(GY$33-Sheep!$R$352-Sheep!$N$250                                )&lt;=0),"WeanAlt1","")
&amp;                   IF(AND((GY$33-Sheep!$R$353-Sheep!$N$250                                )&gt;(GY$33-GZ$33),(GY$33-Sheep!$R$353-Sheep!$N$250                                )&lt;=0),"WeanAlt2","")
&amp;IFERROR(IF(AND((GY$33-GY41                                                                                     )&gt;(GY$33-GZ$33),(GY$33-GY41                                                                                     )&lt;=0),"Join-"    &amp;GY40,""),"")
&amp;IFERROR(IF(AND((GY$33-GY41-INDEX(Sheep!$V$358:$V$365,GY40,1))&gt;(GY$33-GZ$33),(GY$33-GY41-INDEX(Sheep!$V$358:$V$365,GY40,1))&lt;=0),"Scan-"  &amp;GY40,""),"")
&amp;IFERROR(IF(AND((GY$33-GY41-150                                                                            )&gt;(GY$33-GZ$33),(GY$33-GY41-150                                                                             )&lt;=0),"Birth-" &amp;GY40,""),"")
&amp;IFERROR(IF(AND((GY$33-GY41-150-Sheep!$R$351                                           )&gt;(GY$33-GZ$33),(GY$33-GY41-150-Sheep!$R$351                                            )&lt;=0),"Wean-"&amp;GY40,""),"")
&amp;IFERROR(IF(AND((GY$33-GY41-150-Sheep!$R$352                                           )&gt;(GY$33-GZ$33),(GY$33-GY41-150-Sheep!$R$352                                            )&lt;=0),"Alt1-"   &amp;GY40,""),"")
&amp;IFERROR(IF(AND((GY$33-GY41-150-Sheep!$R$353                                           )&gt;(GY$33-GZ$33),(GY$33-GY41-150-Sheep!$R$353                                            )&lt;=0),"Alt2-"   &amp;GY40,""),"")</f>
        <v/>
      </c>
      <c r="GZ42" s="274" t="str">
        <f xml:space="preserve">                    IF(AND((GZ$33                                  -Sheep!$N$250                               )&gt;(GZ$33-HA$33),(GZ$33                                  -Sheep!$N$250                                )&lt;=0),"Born","")
&amp;                   IF(AND((GZ$33-Sheep!$R$351-Sheep!$N$250                                )&gt;(GZ$33-HA$33),(GZ$33-Sheep!$R$351-Sheep!$N$250                                )&lt;=0),"WeanStd","")
&amp;                   IF(AND((GZ$33-Sheep!$R$352-Sheep!$N$250                                )&gt;(GZ$33-HA$33),(GZ$33-Sheep!$R$352-Sheep!$N$250                                )&lt;=0),"WeanAlt1","")
&amp;                   IF(AND((GZ$33-Sheep!$R$353-Sheep!$N$250                                )&gt;(GZ$33-HA$33),(GZ$33-Sheep!$R$353-Sheep!$N$250                                )&lt;=0),"WeanAlt2","")
&amp;IFERROR(IF(AND((GZ$33-GZ41                                                                                     )&gt;(GZ$33-HA$33),(GZ$33-GZ41                                                                                     )&lt;=0),"Join-"    &amp;GZ40,""),"")
&amp;IFERROR(IF(AND((GZ$33-GZ41-INDEX(Sheep!$V$358:$V$365,GZ40,1))&gt;(GZ$33-HA$33),(GZ$33-GZ41-INDEX(Sheep!$V$358:$V$365,GZ40,1))&lt;=0),"Scan-"  &amp;GZ40,""),"")
&amp;IFERROR(IF(AND((GZ$33-GZ41-150                                                                            )&gt;(GZ$33-HA$33),(GZ$33-GZ41-150                                                                             )&lt;=0),"Birth-" &amp;GZ40,""),"")
&amp;IFERROR(IF(AND((GZ$33-GZ41-150-Sheep!$R$351                                           )&gt;(GZ$33-HA$33),(GZ$33-GZ41-150-Sheep!$R$351                                            )&lt;=0),"Wean-"&amp;GZ40,""),"")
&amp;IFERROR(IF(AND((GZ$33-GZ41-150-Sheep!$R$352                                           )&gt;(GZ$33-HA$33),(GZ$33-GZ41-150-Sheep!$R$352                                            )&lt;=0),"Alt1-"   &amp;GZ40,""),"")
&amp;IFERROR(IF(AND((GZ$33-GZ41-150-Sheep!$R$353                                           )&gt;(GZ$33-HA$33),(GZ$33-GZ41-150-Sheep!$R$353                                            )&lt;=0),"Alt2-"   &amp;GZ40,""),"")</f>
        <v/>
      </c>
      <c r="HA42" s="274" t="str">
        <f xml:space="preserve">                    IF(AND((HA$33                                  -Sheep!$N$250                               )&gt;(HA$33-HB$33),(HA$33                                  -Sheep!$N$250                                )&lt;=0),"Born","")
&amp;                   IF(AND((HA$33-Sheep!$R$351-Sheep!$N$250                                )&gt;(HA$33-HB$33),(HA$33-Sheep!$R$351-Sheep!$N$250                                )&lt;=0),"WeanStd","")
&amp;                   IF(AND((HA$33-Sheep!$R$352-Sheep!$N$250                                )&gt;(HA$33-HB$33),(HA$33-Sheep!$R$352-Sheep!$N$250                                )&lt;=0),"WeanAlt1","")
&amp;                   IF(AND((HA$33-Sheep!$R$353-Sheep!$N$250                                )&gt;(HA$33-HB$33),(HA$33-Sheep!$R$353-Sheep!$N$250                                )&lt;=0),"WeanAlt2","")
&amp;IFERROR(IF(AND((HA$33-HA41                                                                                     )&gt;(HA$33-HB$33),(HA$33-HA41                                                                                     )&lt;=0),"Join-"    &amp;HA40,""),"")
&amp;IFERROR(IF(AND((HA$33-HA41-INDEX(Sheep!$V$358:$V$365,HA40,1))&gt;(HA$33-HB$33),(HA$33-HA41-INDEX(Sheep!$V$358:$V$365,HA40,1))&lt;=0),"Scan-"  &amp;HA40,""),"")
&amp;IFERROR(IF(AND((HA$33-HA41-150                                                                            )&gt;(HA$33-HB$33),(HA$33-HA41-150                                                                             )&lt;=0),"Birth-" &amp;HA40,""),"")
&amp;IFERROR(IF(AND((HA$33-HA41-150-Sheep!$R$351                                           )&gt;(HA$33-HB$33),(HA$33-HA41-150-Sheep!$R$351                                            )&lt;=0),"Wean-"&amp;HA40,""),"")
&amp;IFERROR(IF(AND((HA$33-HA41-150-Sheep!$R$352                                           )&gt;(HA$33-HB$33),(HA$33-HA41-150-Sheep!$R$352                                            )&lt;=0),"Alt1-"   &amp;HA40,""),"")
&amp;IFERROR(IF(AND((HA$33-HA41-150-Sheep!$R$353                                           )&gt;(HA$33-HB$33),(HA$33-HA41-150-Sheep!$R$353                                            )&lt;=0),"Alt2-"   &amp;HA40,""),"")</f>
        <v>Wean-3</v>
      </c>
      <c r="HB42" s="274" t="str">
        <f xml:space="preserve">                    IF(AND((HB$33                                  -Sheep!$N$250                               )&gt;(HB$33-HC$33),(HB$33                                  -Sheep!$N$250                                )&lt;=0),"Born","")
&amp;                   IF(AND((HB$33-Sheep!$R$351-Sheep!$N$250                                )&gt;(HB$33-HC$33),(HB$33-Sheep!$R$351-Sheep!$N$250                                )&lt;=0),"WeanStd","")
&amp;                   IF(AND((HB$33-Sheep!$R$352-Sheep!$N$250                                )&gt;(HB$33-HC$33),(HB$33-Sheep!$R$352-Sheep!$N$250                                )&lt;=0),"WeanAlt1","")
&amp;                   IF(AND((HB$33-Sheep!$R$353-Sheep!$N$250                                )&gt;(HB$33-HC$33),(HB$33-Sheep!$R$353-Sheep!$N$250                                )&lt;=0),"WeanAlt2","")
&amp;IFERROR(IF(AND((HB$33-HB41                                                                                     )&gt;(HB$33-HC$33),(HB$33-HB41                                                                                     )&lt;=0),"Join-"    &amp;HB40,""),"")
&amp;IFERROR(IF(AND((HB$33-HB41-INDEX(Sheep!$V$358:$V$365,HB40,1))&gt;(HB$33-HC$33),(HB$33-HB41-INDEX(Sheep!$V$358:$V$365,HB40,1))&lt;=0),"Scan-"  &amp;HB40,""),"")
&amp;IFERROR(IF(AND((HB$33-HB41-150                                                                            )&gt;(HB$33-HC$33),(HB$33-HB41-150                                                                             )&lt;=0),"Birth-" &amp;HB40,""),"")
&amp;IFERROR(IF(AND((HB$33-HB41-150-Sheep!$R$351                                           )&gt;(HB$33-HC$33),(HB$33-HB41-150-Sheep!$R$351                                            )&lt;=0),"Wean-"&amp;HB40,""),"")
&amp;IFERROR(IF(AND((HB$33-HB41-150-Sheep!$R$352                                           )&gt;(HB$33-HC$33),(HB$33-HB41-150-Sheep!$R$352                                            )&lt;=0),"Alt1-"   &amp;HB40,""),"")
&amp;IFERROR(IF(AND((HB$33-HB41-150-Sheep!$R$353                                           )&gt;(HB$33-HC$33),(HB$33-HB41-150-Sheep!$R$353                                            )&lt;=0),"Alt2-"   &amp;HB40,""),"")</f>
        <v/>
      </c>
      <c r="HC42" s="274" t="str">
        <f xml:space="preserve">                    IF(AND((HC$33                                  -Sheep!$N$250                               )&gt;(HC$33-HD$33),(HC$33                                  -Sheep!$N$250                                )&lt;=0),"Born","")
&amp;                   IF(AND((HC$33-Sheep!$R$351-Sheep!$N$250                                )&gt;(HC$33-HD$33),(HC$33-Sheep!$R$351-Sheep!$N$250                                )&lt;=0),"WeanStd","")
&amp;                   IF(AND((HC$33-Sheep!$R$352-Sheep!$N$250                                )&gt;(HC$33-HD$33),(HC$33-Sheep!$R$352-Sheep!$N$250                                )&lt;=0),"WeanAlt1","")
&amp;                   IF(AND((HC$33-Sheep!$R$353-Sheep!$N$250                                )&gt;(HC$33-HD$33),(HC$33-Sheep!$R$353-Sheep!$N$250                                )&lt;=0),"WeanAlt2","")
&amp;IFERROR(IF(AND((HC$33-HC41                                                                                     )&gt;(HC$33-HD$33),(HC$33-HC41                                                                                     )&lt;=0),"Join-"    &amp;HC40,""),"")
&amp;IFERROR(IF(AND((HC$33-HC41-INDEX(Sheep!$V$358:$V$365,HC40,1))&gt;(HC$33-HD$33),(HC$33-HC41-INDEX(Sheep!$V$358:$V$365,HC40,1))&lt;=0),"Scan-"  &amp;HC40,""),"")
&amp;IFERROR(IF(AND((HC$33-HC41-150                                                                            )&gt;(HC$33-HD$33),(HC$33-HC41-150                                                                             )&lt;=0),"Birth-" &amp;HC40,""),"")
&amp;IFERROR(IF(AND((HC$33-HC41-150-Sheep!$R$351                                           )&gt;(HC$33-HD$33),(HC$33-HC41-150-Sheep!$R$351                                            )&lt;=0),"Wean-"&amp;HC40,""),"")
&amp;IFERROR(IF(AND((HC$33-HC41-150-Sheep!$R$352                                           )&gt;(HC$33-HD$33),(HC$33-HC41-150-Sheep!$R$352                                            )&lt;=0),"Alt1-"   &amp;HC40,""),"")
&amp;IFERROR(IF(AND((HC$33-HC41-150-Sheep!$R$353                                           )&gt;(HC$33-HD$33),(HC$33-HC41-150-Sheep!$R$353                                            )&lt;=0),"Alt2-"   &amp;HC40,""),"")</f>
        <v/>
      </c>
      <c r="HD42" s="274" t="str">
        <f xml:space="preserve">                    IF(AND((HD$33                                  -Sheep!$N$250                               )&gt;(HD$33-HE$33),(HD$33                                  -Sheep!$N$250                                )&lt;=0),"Born","")
&amp;                   IF(AND((HD$33-Sheep!$R$351-Sheep!$N$250                                )&gt;(HD$33-HE$33),(HD$33-Sheep!$R$351-Sheep!$N$250                                )&lt;=0),"WeanStd","")
&amp;                   IF(AND((HD$33-Sheep!$R$352-Sheep!$N$250                                )&gt;(HD$33-HE$33),(HD$33-Sheep!$R$352-Sheep!$N$250                                )&lt;=0),"WeanAlt1","")
&amp;                   IF(AND((HD$33-Sheep!$R$353-Sheep!$N$250                                )&gt;(HD$33-HE$33),(HD$33-Sheep!$R$353-Sheep!$N$250                                )&lt;=0),"WeanAlt2","")
&amp;IFERROR(IF(AND((HD$33-HD41                                                                                     )&gt;(HD$33-HE$33),(HD$33-HD41                                                                                     )&lt;=0),"Join-"    &amp;HD40,""),"")
&amp;IFERROR(IF(AND((HD$33-HD41-INDEX(Sheep!$V$358:$V$365,HD40,1))&gt;(HD$33-HE$33),(HD$33-HD41-INDEX(Sheep!$V$358:$V$365,HD40,1))&lt;=0),"Scan-"  &amp;HD40,""),"")
&amp;IFERROR(IF(AND((HD$33-HD41-150                                                                            )&gt;(HD$33-HE$33),(HD$33-HD41-150                                                                             )&lt;=0),"Birth-" &amp;HD40,""),"")
&amp;IFERROR(IF(AND((HD$33-HD41-150-Sheep!$R$351                                           )&gt;(HD$33-HE$33),(HD$33-HD41-150-Sheep!$R$351                                            )&lt;=0),"Wean-"&amp;HD40,""),"")
&amp;IFERROR(IF(AND((HD$33-HD41-150-Sheep!$R$352                                           )&gt;(HD$33-HE$33),(HD$33-HD41-150-Sheep!$R$352                                            )&lt;=0),"Alt1-"   &amp;HD40,""),"")
&amp;IFERROR(IF(AND((HD$33-HD41-150-Sheep!$R$353                                           )&gt;(HD$33-HE$33),(HD$33-HD41-150-Sheep!$R$353                                            )&lt;=0),"Alt2-"   &amp;HD40,""),"")</f>
        <v/>
      </c>
      <c r="HE42" s="274" t="str">
        <f xml:space="preserve">                    IF(AND((HE$33                                  -Sheep!$N$250                               )&gt;(HE$33-HF$33),(HE$33                                  -Sheep!$N$250                                )&lt;=0),"Born","")
&amp;                   IF(AND((HE$33-Sheep!$R$351-Sheep!$N$250                                )&gt;(HE$33-HF$33),(HE$33-Sheep!$R$351-Sheep!$N$250                                )&lt;=0),"WeanStd","")
&amp;                   IF(AND((HE$33-Sheep!$R$352-Sheep!$N$250                                )&gt;(HE$33-HF$33),(HE$33-Sheep!$R$352-Sheep!$N$250                                )&lt;=0),"WeanAlt1","")
&amp;                   IF(AND((HE$33-Sheep!$R$353-Sheep!$N$250                                )&gt;(HE$33-HF$33),(HE$33-Sheep!$R$353-Sheep!$N$250                                )&lt;=0),"WeanAlt2","")
&amp;IFERROR(IF(AND((HE$33-HE41                                                                                     )&gt;(HE$33-HF$33),(HE$33-HE41                                                                                     )&lt;=0),"Join-"    &amp;HE40,""),"")
&amp;IFERROR(IF(AND((HE$33-HE41-INDEX(Sheep!$V$358:$V$365,HE40,1))&gt;(HE$33-HF$33),(HE$33-HE41-INDEX(Sheep!$V$358:$V$365,HE40,1))&lt;=0),"Scan-"  &amp;HE40,""),"")
&amp;IFERROR(IF(AND((HE$33-HE41-150                                                                            )&gt;(HE$33-HF$33),(HE$33-HE41-150                                                                             )&lt;=0),"Birth-" &amp;HE40,""),"")
&amp;IFERROR(IF(AND((HE$33-HE41-150-Sheep!$R$351                                           )&gt;(HE$33-HF$33),(HE$33-HE41-150-Sheep!$R$351                                            )&lt;=0),"Wean-"&amp;HE40,""),"")
&amp;IFERROR(IF(AND((HE$33-HE41-150-Sheep!$R$352                                           )&gt;(HE$33-HF$33),(HE$33-HE41-150-Sheep!$R$352                                            )&lt;=0),"Alt1-"   &amp;HE40,""),"")
&amp;IFERROR(IF(AND((HE$33-HE41-150-Sheep!$R$353                                           )&gt;(HE$33-HF$33),(HE$33-HE41-150-Sheep!$R$353                                            )&lt;=0),"Alt2-"   &amp;HE40,""),"")</f>
        <v>Alt1-3</v>
      </c>
      <c r="HF42" s="274" t="str">
        <f xml:space="preserve">                    IF(AND((HF$33                                  -Sheep!$N$250                               )&gt;(HF$33-HG$33),(HF$33                                  -Sheep!$N$250                                )&lt;=0),"Born","")
&amp;                   IF(AND((HF$33-Sheep!$R$351-Sheep!$N$250                                )&gt;(HF$33-HG$33),(HF$33-Sheep!$R$351-Sheep!$N$250                                )&lt;=0),"WeanStd","")
&amp;                   IF(AND((HF$33-Sheep!$R$352-Sheep!$N$250                                )&gt;(HF$33-HG$33),(HF$33-Sheep!$R$352-Sheep!$N$250                                )&lt;=0),"WeanAlt1","")
&amp;                   IF(AND((HF$33-Sheep!$R$353-Sheep!$N$250                                )&gt;(HF$33-HG$33),(HF$33-Sheep!$R$353-Sheep!$N$250                                )&lt;=0),"WeanAlt2","")
&amp;IFERROR(IF(AND((HF$33-HF41                                                                                     )&gt;(HF$33-HG$33),(HF$33-HF41                                                                                     )&lt;=0),"Join-"    &amp;HF40,""),"")
&amp;IFERROR(IF(AND((HF$33-HF41-INDEX(Sheep!$V$358:$V$365,HF40,1))&gt;(HF$33-HG$33),(HF$33-HF41-INDEX(Sheep!$V$358:$V$365,HF40,1))&lt;=0),"Scan-"  &amp;HF40,""),"")
&amp;IFERROR(IF(AND((HF$33-HF41-150                                                                            )&gt;(HF$33-HG$33),(HF$33-HF41-150                                                                             )&lt;=0),"Birth-" &amp;HF40,""),"")
&amp;IFERROR(IF(AND((HF$33-HF41-150-Sheep!$R$351                                           )&gt;(HF$33-HG$33),(HF$33-HF41-150-Sheep!$R$351                                            )&lt;=0),"Wean-"&amp;HF40,""),"")
&amp;IFERROR(IF(AND((HF$33-HF41-150-Sheep!$R$352                                           )&gt;(HF$33-HG$33),(HF$33-HF41-150-Sheep!$R$352                                            )&lt;=0),"Alt1-"   &amp;HF40,""),"")
&amp;IFERROR(IF(AND((HF$33-HF41-150-Sheep!$R$353                                           )&gt;(HF$33-HG$33),(HF$33-HF41-150-Sheep!$R$353                                            )&lt;=0),"Alt2-"   &amp;HF40,""),"")</f>
        <v/>
      </c>
      <c r="HG42" s="274" t="str">
        <f xml:space="preserve">                    IF(AND((HG$33                                  -Sheep!$N$250                               )&gt;(HG$33-HH$33),(HG$33                                  -Sheep!$N$250                                )&lt;=0),"Born","")
&amp;                   IF(AND((HG$33-Sheep!$R$351-Sheep!$N$250                                )&gt;(HG$33-HH$33),(HG$33-Sheep!$R$351-Sheep!$N$250                                )&lt;=0),"WeanStd","")
&amp;                   IF(AND((HG$33-Sheep!$R$352-Sheep!$N$250                                )&gt;(HG$33-HH$33),(HG$33-Sheep!$R$352-Sheep!$N$250                                )&lt;=0),"WeanAlt1","")
&amp;                   IF(AND((HG$33-Sheep!$R$353-Sheep!$N$250                                )&gt;(HG$33-HH$33),(HG$33-Sheep!$R$353-Sheep!$N$250                                )&lt;=0),"WeanAlt2","")
&amp;IFERROR(IF(AND((HG$33-HG41                                                                                     )&gt;(HG$33-HH$33),(HG$33-HG41                                                                                     )&lt;=0),"Join-"    &amp;HG40,""),"")
&amp;IFERROR(IF(AND((HG$33-HG41-INDEX(Sheep!$V$358:$V$365,HG40,1))&gt;(HG$33-HH$33),(HG$33-HG41-INDEX(Sheep!$V$358:$V$365,HG40,1))&lt;=0),"Scan-"  &amp;HG40,""),"")
&amp;IFERROR(IF(AND((HG$33-HG41-150                                                                            )&gt;(HG$33-HH$33),(HG$33-HG41-150                                                                             )&lt;=0),"Birth-" &amp;HG40,""),"")
&amp;IFERROR(IF(AND((HG$33-HG41-150-Sheep!$R$351                                           )&gt;(HG$33-HH$33),(HG$33-HG41-150-Sheep!$R$351                                            )&lt;=0),"Wean-"&amp;HG40,""),"")
&amp;IFERROR(IF(AND((HG$33-HG41-150-Sheep!$R$352                                           )&gt;(HG$33-HH$33),(HG$33-HG41-150-Sheep!$R$352                                            )&lt;=0),"Alt1-"   &amp;HG40,""),"")
&amp;IFERROR(IF(AND((HG$33-HG41-150-Sheep!$R$353                                           )&gt;(HG$33-HH$33),(HG$33-HG41-150-Sheep!$R$353                                            )&lt;=0),"Alt2-"   &amp;HG40,""),"")</f>
        <v/>
      </c>
      <c r="HH42" s="274" t="str">
        <f xml:space="preserve">                    IF(AND((HH$33                                  -Sheep!$N$250                               )&gt;(HH$33-HI$33),(HH$33                                  -Sheep!$N$250                                )&lt;=0),"Born","")
&amp;                   IF(AND((HH$33-Sheep!$R$351-Sheep!$N$250                                )&gt;(HH$33-HI$33),(HH$33-Sheep!$R$351-Sheep!$N$250                                )&lt;=0),"WeanStd","")
&amp;                   IF(AND((HH$33-Sheep!$R$352-Sheep!$N$250                                )&gt;(HH$33-HI$33),(HH$33-Sheep!$R$352-Sheep!$N$250                                )&lt;=0),"WeanAlt1","")
&amp;                   IF(AND((HH$33-Sheep!$R$353-Sheep!$N$250                                )&gt;(HH$33-HI$33),(HH$33-Sheep!$R$353-Sheep!$N$250                                )&lt;=0),"WeanAlt2","")
&amp;IFERROR(IF(AND((HH$33-HH41                                                                                     )&gt;(HH$33-HI$33),(HH$33-HH41                                                                                     )&lt;=0),"Join-"    &amp;HH40,""),"")
&amp;IFERROR(IF(AND((HH$33-HH41-INDEX(Sheep!$V$358:$V$365,HH40,1))&gt;(HH$33-HI$33),(HH$33-HH41-INDEX(Sheep!$V$358:$V$365,HH40,1))&lt;=0),"Scan-"  &amp;HH40,""),"")
&amp;IFERROR(IF(AND((HH$33-HH41-150                                                                            )&gt;(HH$33-HI$33),(HH$33-HH41-150                                                                             )&lt;=0),"Birth-" &amp;HH40,""),"")
&amp;IFERROR(IF(AND((HH$33-HH41-150-Sheep!$R$351                                           )&gt;(HH$33-HI$33),(HH$33-HH41-150-Sheep!$R$351                                            )&lt;=0),"Wean-"&amp;HH40,""),"")
&amp;IFERROR(IF(AND((HH$33-HH41-150-Sheep!$R$352                                           )&gt;(HH$33-HI$33),(HH$33-HH41-150-Sheep!$R$352                                            )&lt;=0),"Alt1-"   &amp;HH40,""),"")
&amp;IFERROR(IF(AND((HH$33-HH41-150-Sheep!$R$353                                           )&gt;(HH$33-HI$33),(HH$33-HH41-150-Sheep!$R$353                                            )&lt;=0),"Alt2-"   &amp;HH40,""),"")</f>
        <v/>
      </c>
      <c r="HI42" s="274" t="str">
        <f xml:space="preserve">                    IF(AND((HI$33                                  -Sheep!$N$250                               )&gt;(HI$33-HJ$33),(HI$33                                  -Sheep!$N$250                                )&lt;=0),"Born","")
&amp;                   IF(AND((HI$33-Sheep!$R$351-Sheep!$N$250                                )&gt;(HI$33-HJ$33),(HI$33-Sheep!$R$351-Sheep!$N$250                                )&lt;=0),"WeanStd","")
&amp;                   IF(AND((HI$33-Sheep!$R$352-Sheep!$N$250                                )&gt;(HI$33-HJ$33),(HI$33-Sheep!$R$352-Sheep!$N$250                                )&lt;=0),"WeanAlt1","")
&amp;                   IF(AND((HI$33-Sheep!$R$353-Sheep!$N$250                                )&gt;(HI$33-HJ$33),(HI$33-Sheep!$R$353-Sheep!$N$250                                )&lt;=0),"WeanAlt2","")
&amp;IFERROR(IF(AND((HI$33-HI41                                                                                     )&gt;(HI$33-HJ$33),(HI$33-HI41                                                                                     )&lt;=0),"Join-"    &amp;HI40,""),"")
&amp;IFERROR(IF(AND((HI$33-HI41-INDEX(Sheep!$V$358:$V$365,HI40,1))&gt;(HI$33-HJ$33),(HI$33-HI41-INDEX(Sheep!$V$358:$V$365,HI40,1))&lt;=0),"Scan-"  &amp;HI40,""),"")
&amp;IFERROR(IF(AND((HI$33-HI41-150                                                                            )&gt;(HI$33-HJ$33),(HI$33-HI41-150                                                                             )&lt;=0),"Birth-" &amp;HI40,""),"")
&amp;IFERROR(IF(AND((HI$33-HI41-150-Sheep!$R$351                                           )&gt;(HI$33-HJ$33),(HI$33-HI41-150-Sheep!$R$351                                            )&lt;=0),"Wean-"&amp;HI40,""),"")
&amp;IFERROR(IF(AND((HI$33-HI41-150-Sheep!$R$352                                           )&gt;(HI$33-HJ$33),(HI$33-HI41-150-Sheep!$R$352                                            )&lt;=0),"Alt1-"   &amp;HI40,""),"")
&amp;IFERROR(IF(AND((HI$33-HI41-150-Sheep!$R$353                                           )&gt;(HI$33-HJ$33),(HI$33-HI41-150-Sheep!$R$353                                            )&lt;=0),"Alt2-"   &amp;HI40,""),"")</f>
        <v>Alt2-3</v>
      </c>
      <c r="HJ42" s="274" t="str">
        <f xml:space="preserve">                    IF(AND((HJ$33                                  -Sheep!$N$250                               )&gt;(HJ$33-HK$33),(HJ$33                                  -Sheep!$N$250                                )&lt;=0),"Born","")
&amp;                   IF(AND((HJ$33-Sheep!$R$351-Sheep!$N$250                                )&gt;(HJ$33-HK$33),(HJ$33-Sheep!$R$351-Sheep!$N$250                                )&lt;=0),"WeanStd","")
&amp;                   IF(AND((HJ$33-Sheep!$R$352-Sheep!$N$250                                )&gt;(HJ$33-HK$33),(HJ$33-Sheep!$R$352-Sheep!$N$250                                )&lt;=0),"WeanAlt1","")
&amp;                   IF(AND((HJ$33-Sheep!$R$353-Sheep!$N$250                                )&gt;(HJ$33-HK$33),(HJ$33-Sheep!$R$353-Sheep!$N$250                                )&lt;=0),"WeanAlt2","")
&amp;IFERROR(IF(AND((HJ$33-HJ41                                                                                     )&gt;(HJ$33-HK$33),(HJ$33-HJ41                                                                                     )&lt;=0),"Join-"    &amp;HJ40,""),"")
&amp;IFERROR(IF(AND((HJ$33-HJ41-INDEX(Sheep!$V$358:$V$365,HJ40,1))&gt;(HJ$33-HK$33),(HJ$33-HJ41-INDEX(Sheep!$V$358:$V$365,HJ40,1))&lt;=0),"Scan-"  &amp;HJ40,""),"")
&amp;IFERROR(IF(AND((HJ$33-HJ41-150                                                                            )&gt;(HJ$33-HK$33),(HJ$33-HJ41-150                                                                             )&lt;=0),"Birth-" &amp;HJ40,""),"")
&amp;IFERROR(IF(AND((HJ$33-HJ41-150-Sheep!$R$351                                           )&gt;(HJ$33-HK$33),(HJ$33-HJ41-150-Sheep!$R$351                                            )&lt;=0),"Wean-"&amp;HJ40,""),"")
&amp;IFERROR(IF(AND((HJ$33-HJ41-150-Sheep!$R$352                                           )&gt;(HJ$33-HK$33),(HJ$33-HJ41-150-Sheep!$R$352                                            )&lt;=0),"Alt1-"   &amp;HJ40,""),"")
&amp;IFERROR(IF(AND((HJ$33-HJ41-150-Sheep!$R$353                                           )&gt;(HJ$33-HK$33),(HJ$33-HJ41-150-Sheep!$R$353                                            )&lt;=0),"Alt2-"   &amp;HJ40,""),"")</f>
        <v/>
      </c>
      <c r="HK42" s="274" t="str">
        <f xml:space="preserve">                    IF(AND((HK$33                                  -Sheep!$N$250                               )&gt;(HK$33-HL$33),(HK$33                                  -Sheep!$N$250                                )&lt;=0),"Born","")
&amp;                   IF(AND((HK$33-Sheep!$R$351-Sheep!$N$250                                )&gt;(HK$33-HL$33),(HK$33-Sheep!$R$351-Sheep!$N$250                                )&lt;=0),"WeanStd","")
&amp;                   IF(AND((HK$33-Sheep!$R$352-Sheep!$N$250                                )&gt;(HK$33-HL$33),(HK$33-Sheep!$R$352-Sheep!$N$250                                )&lt;=0),"WeanAlt1","")
&amp;                   IF(AND((HK$33-Sheep!$R$353-Sheep!$N$250                                )&gt;(HK$33-HL$33),(HK$33-Sheep!$R$353-Sheep!$N$250                                )&lt;=0),"WeanAlt2","")
&amp;IFERROR(IF(AND((HK$33-HK41                                                                                     )&gt;(HK$33-HL$33),(HK$33-HK41                                                                                     )&lt;=0),"Join-"    &amp;HK40,""),"")
&amp;IFERROR(IF(AND((HK$33-HK41-INDEX(Sheep!$V$358:$V$365,HK40,1))&gt;(HK$33-HL$33),(HK$33-HK41-INDEX(Sheep!$V$358:$V$365,HK40,1))&lt;=0),"Scan-"  &amp;HK40,""),"")
&amp;IFERROR(IF(AND((HK$33-HK41-150                                                                            )&gt;(HK$33-HL$33),(HK$33-HK41-150                                                                             )&lt;=0),"Birth-" &amp;HK40,""),"")
&amp;IFERROR(IF(AND((HK$33-HK41-150-Sheep!$R$351                                           )&gt;(HK$33-HL$33),(HK$33-HK41-150-Sheep!$R$351                                            )&lt;=0),"Wean-"&amp;HK40,""),"")
&amp;IFERROR(IF(AND((HK$33-HK41-150-Sheep!$R$352                                           )&gt;(HK$33-HL$33),(HK$33-HK41-150-Sheep!$R$352                                            )&lt;=0),"Alt1-"   &amp;HK40,""),"")
&amp;IFERROR(IF(AND((HK$33-HK41-150-Sheep!$R$353                                           )&gt;(HK$33-HL$33),(HK$33-HK41-150-Sheep!$R$353                                            )&lt;=0),"Alt2-"   &amp;HK40,""),"")</f>
        <v/>
      </c>
      <c r="HL42" s="274" t="str">
        <f xml:space="preserve">                    IF(AND((HL$33                                  -Sheep!$N$250                               )&gt;(HL$33-HM$33),(HL$33                                  -Sheep!$N$250                                )&lt;=0),"Born","")
&amp;                   IF(AND((HL$33-Sheep!$R$351-Sheep!$N$250                                )&gt;(HL$33-HM$33),(HL$33-Sheep!$R$351-Sheep!$N$250                                )&lt;=0),"WeanStd","")
&amp;                   IF(AND((HL$33-Sheep!$R$352-Sheep!$N$250                                )&gt;(HL$33-HM$33),(HL$33-Sheep!$R$352-Sheep!$N$250                                )&lt;=0),"WeanAlt1","")
&amp;                   IF(AND((HL$33-Sheep!$R$353-Sheep!$N$250                                )&gt;(HL$33-HM$33),(HL$33-Sheep!$R$353-Sheep!$N$250                                )&lt;=0),"WeanAlt2","")
&amp;IFERROR(IF(AND((HL$33-HL41                                                                                     )&gt;(HL$33-HM$33),(HL$33-HL41                                                                                     )&lt;=0),"Join-"    &amp;HL40,""),"")
&amp;IFERROR(IF(AND((HL$33-HL41-INDEX(Sheep!$V$358:$V$365,HL40,1))&gt;(HL$33-HM$33),(HL$33-HL41-INDEX(Sheep!$V$358:$V$365,HL40,1))&lt;=0),"Scan-"  &amp;HL40,""),"")
&amp;IFERROR(IF(AND((HL$33-HL41-150                                                                            )&gt;(HL$33-HM$33),(HL$33-HL41-150                                                                             )&lt;=0),"Birth-" &amp;HL40,""),"")
&amp;IFERROR(IF(AND((HL$33-HL41-150-Sheep!$R$351                                           )&gt;(HL$33-HM$33),(HL$33-HL41-150-Sheep!$R$351                                            )&lt;=0),"Wean-"&amp;HL40,""),"")
&amp;IFERROR(IF(AND((HL$33-HL41-150-Sheep!$R$352                                           )&gt;(HL$33-HM$33),(HL$33-HL41-150-Sheep!$R$352                                            )&lt;=0),"Alt1-"   &amp;HL40,""),"")
&amp;IFERROR(IF(AND((HL$33-HL41-150-Sheep!$R$353                                           )&gt;(HL$33-HM$33),(HL$33-HL41-150-Sheep!$R$353                                            )&lt;=0),"Alt2-"   &amp;HL40,""),"")</f>
        <v/>
      </c>
      <c r="HM42" s="274" t="str">
        <f xml:space="preserve">                    IF(AND((HM$33                                  -Sheep!$N$250                               )&gt;(HM$33-HN$33),(HM$33                                  -Sheep!$N$250                                )&lt;=0),"Born","")
&amp;                   IF(AND((HM$33-Sheep!$R$351-Sheep!$N$250                                )&gt;(HM$33-HN$33),(HM$33-Sheep!$R$351-Sheep!$N$250                                )&lt;=0),"WeanStd","")
&amp;                   IF(AND((HM$33-Sheep!$R$352-Sheep!$N$250                                )&gt;(HM$33-HN$33),(HM$33-Sheep!$R$352-Sheep!$N$250                                )&lt;=0),"WeanAlt1","")
&amp;                   IF(AND((HM$33-Sheep!$R$353-Sheep!$N$250                                )&gt;(HM$33-HN$33),(HM$33-Sheep!$R$353-Sheep!$N$250                                )&lt;=0),"WeanAlt2","")
&amp;IFERROR(IF(AND((HM$33-HM41                                                                                     )&gt;(HM$33-HN$33),(HM$33-HM41                                                                                     )&lt;=0),"Join-"    &amp;HM40,""),"")
&amp;IFERROR(IF(AND((HM$33-HM41-INDEX(Sheep!$V$358:$V$365,HM40,1))&gt;(HM$33-HN$33),(HM$33-HM41-INDEX(Sheep!$V$358:$V$365,HM40,1))&lt;=0),"Scan-"  &amp;HM40,""),"")
&amp;IFERROR(IF(AND((HM$33-HM41-150                                                                            )&gt;(HM$33-HN$33),(HM$33-HM41-150                                                                             )&lt;=0),"Birth-" &amp;HM40,""),"")
&amp;IFERROR(IF(AND((HM$33-HM41-150-Sheep!$R$351                                           )&gt;(HM$33-HN$33),(HM$33-HM41-150-Sheep!$R$351                                            )&lt;=0),"Wean-"&amp;HM40,""),"")
&amp;IFERROR(IF(AND((HM$33-HM41-150-Sheep!$R$352                                           )&gt;(HM$33-HN$33),(HM$33-HM41-150-Sheep!$R$352                                            )&lt;=0),"Alt1-"   &amp;HM40,""),"")
&amp;IFERROR(IF(AND((HM$33-HM41-150-Sheep!$R$353                                           )&gt;(HM$33-HN$33),(HM$33-HM41-150-Sheep!$R$353                                            )&lt;=0),"Alt2-"   &amp;HM40,""),"")</f>
        <v/>
      </c>
      <c r="HN42" s="274" t="str">
        <f xml:space="preserve">                    IF(AND((HN$33                                  -Sheep!$N$250                               )&gt;(HN$33-HO$33),(HN$33                                  -Sheep!$N$250                                )&lt;=0),"Born","")
&amp;                   IF(AND((HN$33-Sheep!$R$351-Sheep!$N$250                                )&gt;(HN$33-HO$33),(HN$33-Sheep!$R$351-Sheep!$N$250                                )&lt;=0),"WeanStd","")
&amp;                   IF(AND((HN$33-Sheep!$R$352-Sheep!$N$250                                )&gt;(HN$33-HO$33),(HN$33-Sheep!$R$352-Sheep!$N$250                                )&lt;=0),"WeanAlt1","")
&amp;                   IF(AND((HN$33-Sheep!$R$353-Sheep!$N$250                                )&gt;(HN$33-HO$33),(HN$33-Sheep!$R$353-Sheep!$N$250                                )&lt;=0),"WeanAlt2","")
&amp;IFERROR(IF(AND((HN$33-HN41                                                                                     )&gt;(HN$33-HO$33),(HN$33-HN41                                                                                     )&lt;=0),"Join-"    &amp;HN40,""),"")
&amp;IFERROR(IF(AND((HN$33-HN41-INDEX(Sheep!$V$358:$V$365,HN40,1))&gt;(HN$33-HO$33),(HN$33-HN41-INDEX(Sheep!$V$358:$V$365,HN40,1))&lt;=0),"Scan-"  &amp;HN40,""),"")
&amp;IFERROR(IF(AND((HN$33-HN41-150                                                                            )&gt;(HN$33-HO$33),(HN$33-HN41-150                                                                             )&lt;=0),"Birth-" &amp;HN40,""),"")
&amp;IFERROR(IF(AND((HN$33-HN41-150-Sheep!$R$351                                           )&gt;(HN$33-HO$33),(HN$33-HN41-150-Sheep!$R$351                                            )&lt;=0),"Wean-"&amp;HN40,""),"")
&amp;IFERROR(IF(AND((HN$33-HN41-150-Sheep!$R$352                                           )&gt;(HN$33-HO$33),(HN$33-HN41-150-Sheep!$R$352                                            )&lt;=0),"Alt1-"   &amp;HN40,""),"")
&amp;IFERROR(IF(AND((HN$33-HN41-150-Sheep!$R$353                                           )&gt;(HN$33-HO$33),(HN$33-HN41-150-Sheep!$R$353                                            )&lt;=0),"Alt2-"   &amp;HN40,""),"")</f>
        <v/>
      </c>
      <c r="HO42" s="274" t="str">
        <f xml:space="preserve">                    IF(AND((HO$33                                  -Sheep!$N$250                               )&gt;(HO$33-HP$33),(HO$33                                  -Sheep!$N$250                                )&lt;=0),"Born","")
&amp;                   IF(AND((HO$33-Sheep!$R$351-Sheep!$N$250                                )&gt;(HO$33-HP$33),(HO$33-Sheep!$R$351-Sheep!$N$250                                )&lt;=0),"WeanStd","")
&amp;                   IF(AND((HO$33-Sheep!$R$352-Sheep!$N$250                                )&gt;(HO$33-HP$33),(HO$33-Sheep!$R$352-Sheep!$N$250                                )&lt;=0),"WeanAlt1","")
&amp;                   IF(AND((HO$33-Sheep!$R$353-Sheep!$N$250                                )&gt;(HO$33-HP$33),(HO$33-Sheep!$R$353-Sheep!$N$250                                )&lt;=0),"WeanAlt2","")
&amp;IFERROR(IF(AND((HO$33-HO41                                                                                     )&gt;(HO$33-HP$33),(HO$33-HO41                                                                                     )&lt;=0),"Join-"    &amp;HO40,""),"")
&amp;IFERROR(IF(AND((HO$33-HO41-INDEX(Sheep!$V$358:$V$365,HO40,1))&gt;(HO$33-HP$33),(HO$33-HO41-INDEX(Sheep!$V$358:$V$365,HO40,1))&lt;=0),"Scan-"  &amp;HO40,""),"")
&amp;IFERROR(IF(AND((HO$33-HO41-150                                                                            )&gt;(HO$33-HP$33),(HO$33-HO41-150                                                                             )&lt;=0),"Birth-" &amp;HO40,""),"")
&amp;IFERROR(IF(AND((HO$33-HO41-150-Sheep!$R$351                                           )&gt;(HO$33-HP$33),(HO$33-HO41-150-Sheep!$R$351                                            )&lt;=0),"Wean-"&amp;HO40,""),"")
&amp;IFERROR(IF(AND((HO$33-HO41-150-Sheep!$R$352                                           )&gt;(HO$33-HP$33),(HO$33-HO41-150-Sheep!$R$352                                            )&lt;=0),"Alt1-"   &amp;HO40,""),"")
&amp;IFERROR(IF(AND((HO$33-HO41-150-Sheep!$R$353                                           )&gt;(HO$33-HP$33),(HO$33-HO41-150-Sheep!$R$353                                            )&lt;=0),"Alt2-"   &amp;HO40,""),"")</f>
        <v/>
      </c>
      <c r="HP42" s="274" t="str">
        <f xml:space="preserve">                    IF(AND((HP$33                                  -Sheep!$N$250                               )&gt;(HP$33-HQ$33),(HP$33                                  -Sheep!$N$250                                )&lt;=0),"Born","")
&amp;                   IF(AND((HP$33-Sheep!$R$351-Sheep!$N$250                                )&gt;(HP$33-HQ$33),(HP$33-Sheep!$R$351-Sheep!$N$250                                )&lt;=0),"WeanStd","")
&amp;                   IF(AND((HP$33-Sheep!$R$352-Sheep!$N$250                                )&gt;(HP$33-HQ$33),(HP$33-Sheep!$R$352-Sheep!$N$250                                )&lt;=0),"WeanAlt1","")
&amp;                   IF(AND((HP$33-Sheep!$R$353-Sheep!$N$250                                )&gt;(HP$33-HQ$33),(HP$33-Sheep!$R$353-Sheep!$N$250                                )&lt;=0),"WeanAlt2","")
&amp;IFERROR(IF(AND((HP$33-HP41                                                                                     )&gt;(HP$33-HQ$33),(HP$33-HP41                                                                                     )&lt;=0),"Join-"    &amp;HP40,""),"")
&amp;IFERROR(IF(AND((HP$33-HP41-INDEX(Sheep!$V$358:$V$365,HP40,1))&gt;(HP$33-HQ$33),(HP$33-HP41-INDEX(Sheep!$V$358:$V$365,HP40,1))&lt;=0),"Scan-"  &amp;HP40,""),"")
&amp;IFERROR(IF(AND((HP$33-HP41-150                                                                            )&gt;(HP$33-HQ$33),(HP$33-HP41-150                                                                             )&lt;=0),"Birth-" &amp;HP40,""),"")
&amp;IFERROR(IF(AND((HP$33-HP41-150-Sheep!$R$351                                           )&gt;(HP$33-HQ$33),(HP$33-HP41-150-Sheep!$R$351                                            )&lt;=0),"Wean-"&amp;HP40,""),"")
&amp;IFERROR(IF(AND((HP$33-HP41-150-Sheep!$R$352                                           )&gt;(HP$33-HQ$33),(HP$33-HP41-150-Sheep!$R$352                                            )&lt;=0),"Alt1-"   &amp;HP40,""),"")
&amp;IFERROR(IF(AND((HP$33-HP41-150-Sheep!$R$353                                           )&gt;(HP$33-HQ$33),(HP$33-HP41-150-Sheep!$R$353                                            )&lt;=0),"Alt2-"   &amp;HP40,""),"")</f>
        <v/>
      </c>
      <c r="HQ42" s="274" t="str">
        <f xml:space="preserve">                    IF(AND((HQ$33                                  -Sheep!$N$250                               )&gt;(HQ$33-HR$33),(HQ$33                                  -Sheep!$N$250                                )&lt;=0),"Born","")
&amp;                   IF(AND((HQ$33-Sheep!$R$351-Sheep!$N$250                                )&gt;(HQ$33-HR$33),(HQ$33-Sheep!$R$351-Sheep!$N$250                                )&lt;=0),"WeanStd","")
&amp;                   IF(AND((HQ$33-Sheep!$R$352-Sheep!$N$250                                )&gt;(HQ$33-HR$33),(HQ$33-Sheep!$R$352-Sheep!$N$250                                )&lt;=0),"WeanAlt1","")
&amp;                   IF(AND((HQ$33-Sheep!$R$353-Sheep!$N$250                                )&gt;(HQ$33-HR$33),(HQ$33-Sheep!$R$353-Sheep!$N$250                                )&lt;=0),"WeanAlt2","")
&amp;IFERROR(IF(AND((HQ$33-HQ41                                                                                     )&gt;(HQ$33-HR$33),(HQ$33-HQ41                                                                                     )&lt;=0),"Join-"    &amp;HQ40,""),"")
&amp;IFERROR(IF(AND((HQ$33-HQ41-INDEX(Sheep!$V$358:$V$365,HQ40,1))&gt;(HQ$33-HR$33),(HQ$33-HQ41-INDEX(Sheep!$V$358:$V$365,HQ40,1))&lt;=0),"Scan-"  &amp;HQ40,""),"")
&amp;IFERROR(IF(AND((HQ$33-HQ41-150                                                                            )&gt;(HQ$33-HR$33),(HQ$33-HQ41-150                                                                             )&lt;=0),"Birth-" &amp;HQ40,""),"")
&amp;IFERROR(IF(AND((HQ$33-HQ41-150-Sheep!$R$351                                           )&gt;(HQ$33-HR$33),(HQ$33-HQ41-150-Sheep!$R$351                                            )&lt;=0),"Wean-"&amp;HQ40,""),"")
&amp;IFERROR(IF(AND((HQ$33-HQ41-150-Sheep!$R$352                                           )&gt;(HQ$33-HR$33),(HQ$33-HQ41-150-Sheep!$R$352                                            )&lt;=0),"Alt1-"   &amp;HQ40,""),"")
&amp;IFERROR(IF(AND((HQ$33-HQ41-150-Sheep!$R$353                                           )&gt;(HQ$33-HR$33),(HQ$33-HQ41-150-Sheep!$R$353                                            )&lt;=0),"Alt2-"   &amp;HQ40,""),"")</f>
        <v/>
      </c>
      <c r="HR42" s="274" t="str">
        <f xml:space="preserve">                    IF(AND((HR$33                                  -Sheep!$N$250                               )&gt;(HR$33-HS$33),(HR$33                                  -Sheep!$N$250                                )&lt;=0),"Born","")
&amp;                   IF(AND((HR$33-Sheep!$R$351-Sheep!$N$250                                )&gt;(HR$33-HS$33),(HR$33-Sheep!$R$351-Sheep!$N$250                                )&lt;=0),"WeanStd","")
&amp;                   IF(AND((HR$33-Sheep!$R$352-Sheep!$N$250                                )&gt;(HR$33-HS$33),(HR$33-Sheep!$R$352-Sheep!$N$250                                )&lt;=0),"WeanAlt1","")
&amp;                   IF(AND((HR$33-Sheep!$R$353-Sheep!$N$250                                )&gt;(HR$33-HS$33),(HR$33-Sheep!$R$353-Sheep!$N$250                                )&lt;=0),"WeanAlt2","")
&amp;IFERROR(IF(AND((HR$33-HR41                                                                                     )&gt;(HR$33-HS$33),(HR$33-HR41                                                                                     )&lt;=0),"Join-"    &amp;HR40,""),"")
&amp;IFERROR(IF(AND((HR$33-HR41-INDEX(Sheep!$V$358:$V$365,HR40,1))&gt;(HR$33-HS$33),(HR$33-HR41-INDEX(Sheep!$V$358:$V$365,HR40,1))&lt;=0),"Scan-"  &amp;HR40,""),"")
&amp;IFERROR(IF(AND((HR$33-HR41-150                                                                            )&gt;(HR$33-HS$33),(HR$33-HR41-150                                                                             )&lt;=0),"Birth-" &amp;HR40,""),"")
&amp;IFERROR(IF(AND((HR$33-HR41-150-Sheep!$R$351                                           )&gt;(HR$33-HS$33),(HR$33-HR41-150-Sheep!$R$351                                            )&lt;=0),"Wean-"&amp;HR40,""),"")
&amp;IFERROR(IF(AND((HR$33-HR41-150-Sheep!$R$352                                           )&gt;(HR$33-HS$33),(HR$33-HR41-150-Sheep!$R$352                                            )&lt;=0),"Alt1-"   &amp;HR40,""),"")
&amp;IFERROR(IF(AND((HR$33-HR41-150-Sheep!$R$353                                           )&gt;(HR$33-HS$33),(HR$33-HR41-150-Sheep!$R$353                                            )&lt;=0),"Alt2-"   &amp;HR40,""),"")</f>
        <v>Join-4</v>
      </c>
      <c r="HS42" s="274" t="str">
        <f xml:space="preserve">                    IF(AND((HS$33                                  -Sheep!$N$250                               )&gt;(HS$33-HT$33),(HS$33                                  -Sheep!$N$250                                )&lt;=0),"Born","")
&amp;                   IF(AND((HS$33-Sheep!$R$351-Sheep!$N$250                                )&gt;(HS$33-HT$33),(HS$33-Sheep!$R$351-Sheep!$N$250                                )&lt;=0),"WeanStd","")
&amp;                   IF(AND((HS$33-Sheep!$R$352-Sheep!$N$250                                )&gt;(HS$33-HT$33),(HS$33-Sheep!$R$352-Sheep!$N$250                                )&lt;=0),"WeanAlt1","")
&amp;                   IF(AND((HS$33-Sheep!$R$353-Sheep!$N$250                                )&gt;(HS$33-HT$33),(HS$33-Sheep!$R$353-Sheep!$N$250                                )&lt;=0),"WeanAlt2","")
&amp;IFERROR(IF(AND((HS$33-HS41                                                                                     )&gt;(HS$33-HT$33),(HS$33-HS41                                                                                     )&lt;=0),"Join-"    &amp;HS40,""),"")
&amp;IFERROR(IF(AND((HS$33-HS41-INDEX(Sheep!$V$358:$V$365,HS40,1))&gt;(HS$33-HT$33),(HS$33-HS41-INDEX(Sheep!$V$358:$V$365,HS40,1))&lt;=0),"Scan-"  &amp;HS40,""),"")
&amp;IFERROR(IF(AND((HS$33-HS41-150                                                                            )&gt;(HS$33-HT$33),(HS$33-HS41-150                                                                             )&lt;=0),"Birth-" &amp;HS40,""),"")
&amp;IFERROR(IF(AND((HS$33-HS41-150-Sheep!$R$351                                           )&gt;(HS$33-HT$33),(HS$33-HS41-150-Sheep!$R$351                                            )&lt;=0),"Wean-"&amp;HS40,""),"")
&amp;IFERROR(IF(AND((HS$33-HS41-150-Sheep!$R$352                                           )&gt;(HS$33-HT$33),(HS$33-HS41-150-Sheep!$R$352                                            )&lt;=0),"Alt1-"   &amp;HS40,""),"")
&amp;IFERROR(IF(AND((HS$33-HS41-150-Sheep!$R$353                                           )&gt;(HS$33-HT$33),(HS$33-HS41-150-Sheep!$R$353                                            )&lt;=0),"Alt2-"   &amp;HS40,""),"")</f>
        <v/>
      </c>
      <c r="HT42" s="274" t="str">
        <f xml:space="preserve">                    IF(AND((HT$33                                  -Sheep!$N$250                               )&gt;(HT$33-HU$33),(HT$33                                  -Sheep!$N$250                                )&lt;=0),"Born","")
&amp;                   IF(AND((HT$33-Sheep!$R$351-Sheep!$N$250                                )&gt;(HT$33-HU$33),(HT$33-Sheep!$R$351-Sheep!$N$250                                )&lt;=0),"WeanStd","")
&amp;                   IF(AND((HT$33-Sheep!$R$352-Sheep!$N$250                                )&gt;(HT$33-HU$33),(HT$33-Sheep!$R$352-Sheep!$N$250                                )&lt;=0),"WeanAlt1","")
&amp;                   IF(AND((HT$33-Sheep!$R$353-Sheep!$N$250                                )&gt;(HT$33-HU$33),(HT$33-Sheep!$R$353-Sheep!$N$250                                )&lt;=0),"WeanAlt2","")
&amp;IFERROR(IF(AND((HT$33-HT41                                                                                     )&gt;(HT$33-HU$33),(HT$33-HT41                                                                                     )&lt;=0),"Join-"    &amp;HT40,""),"")
&amp;IFERROR(IF(AND((HT$33-HT41-INDEX(Sheep!$V$358:$V$365,HT40,1))&gt;(HT$33-HU$33),(HT$33-HT41-INDEX(Sheep!$V$358:$V$365,HT40,1))&lt;=0),"Scan-"  &amp;HT40,""),"")
&amp;IFERROR(IF(AND((HT$33-HT41-150                                                                            )&gt;(HT$33-HU$33),(HT$33-HT41-150                                                                             )&lt;=0),"Birth-" &amp;HT40,""),"")
&amp;IFERROR(IF(AND((HT$33-HT41-150-Sheep!$R$351                                           )&gt;(HT$33-HU$33),(HT$33-HT41-150-Sheep!$R$351                                            )&lt;=0),"Wean-"&amp;HT40,""),"")
&amp;IFERROR(IF(AND((HT$33-HT41-150-Sheep!$R$352                                           )&gt;(HT$33-HU$33),(HT$33-HT41-150-Sheep!$R$352                                            )&lt;=0),"Alt1-"   &amp;HT40,""),"")
&amp;IFERROR(IF(AND((HT$33-HT41-150-Sheep!$R$353                                           )&gt;(HT$33-HU$33),(HT$33-HT41-150-Sheep!$R$353                                            )&lt;=0),"Alt2-"   &amp;HT40,""),"")</f>
        <v/>
      </c>
      <c r="HU42" s="274" t="str">
        <f xml:space="preserve">                    IF(AND((HU$33                                  -Sheep!$N$250                               )&gt;(HU$33-HV$33),(HU$33                                  -Sheep!$N$250                                )&lt;=0),"Born","")
&amp;                   IF(AND((HU$33-Sheep!$R$351-Sheep!$N$250                                )&gt;(HU$33-HV$33),(HU$33-Sheep!$R$351-Sheep!$N$250                                )&lt;=0),"WeanStd","")
&amp;                   IF(AND((HU$33-Sheep!$R$352-Sheep!$N$250                                )&gt;(HU$33-HV$33),(HU$33-Sheep!$R$352-Sheep!$N$250                                )&lt;=0),"WeanAlt1","")
&amp;                   IF(AND((HU$33-Sheep!$R$353-Sheep!$N$250                                )&gt;(HU$33-HV$33),(HU$33-Sheep!$R$353-Sheep!$N$250                                )&lt;=0),"WeanAlt2","")
&amp;IFERROR(IF(AND((HU$33-HU41                                                                                     )&gt;(HU$33-HV$33),(HU$33-HU41                                                                                     )&lt;=0),"Join-"    &amp;HU40,""),"")
&amp;IFERROR(IF(AND((HU$33-HU41-INDEX(Sheep!$V$358:$V$365,HU40,1))&gt;(HU$33-HV$33),(HU$33-HU41-INDEX(Sheep!$V$358:$V$365,HU40,1))&lt;=0),"Scan-"  &amp;HU40,""),"")
&amp;IFERROR(IF(AND((HU$33-HU41-150                                                                            )&gt;(HU$33-HV$33),(HU$33-HU41-150                                                                             )&lt;=0),"Birth-" &amp;HU40,""),"")
&amp;IFERROR(IF(AND((HU$33-HU41-150-Sheep!$R$351                                           )&gt;(HU$33-HV$33),(HU$33-HU41-150-Sheep!$R$351                                            )&lt;=0),"Wean-"&amp;HU40,""),"")
&amp;IFERROR(IF(AND((HU$33-HU41-150-Sheep!$R$352                                           )&gt;(HU$33-HV$33),(HU$33-HU41-150-Sheep!$R$352                                            )&lt;=0),"Alt1-"   &amp;HU40,""),"")
&amp;IFERROR(IF(AND((HU$33-HU41-150-Sheep!$R$353                                           )&gt;(HU$33-HV$33),(HU$33-HU41-150-Sheep!$R$353                                            )&lt;=0),"Alt2-"   &amp;HU40,""),"")</f>
        <v/>
      </c>
      <c r="HV42" s="274" t="str">
        <f xml:space="preserve">                    IF(AND((HV$33                                  -Sheep!$N$250                               )&gt;(HV$33-HW$33),(HV$33                                  -Sheep!$N$250                                )&lt;=0),"Born","")
&amp;                   IF(AND((HV$33-Sheep!$R$351-Sheep!$N$250                                )&gt;(HV$33-HW$33),(HV$33-Sheep!$R$351-Sheep!$N$250                                )&lt;=0),"WeanStd","")
&amp;                   IF(AND((HV$33-Sheep!$R$352-Sheep!$N$250                                )&gt;(HV$33-HW$33),(HV$33-Sheep!$R$352-Sheep!$N$250                                )&lt;=0),"WeanAlt1","")
&amp;                   IF(AND((HV$33-Sheep!$R$353-Sheep!$N$250                                )&gt;(HV$33-HW$33),(HV$33-Sheep!$R$353-Sheep!$N$250                                )&lt;=0),"WeanAlt2","")
&amp;IFERROR(IF(AND((HV$33-HV41                                                                                     )&gt;(HV$33-HW$33),(HV$33-HV41                                                                                     )&lt;=0),"Join-"    &amp;HV40,""),"")
&amp;IFERROR(IF(AND((HV$33-HV41-INDEX(Sheep!$V$358:$V$365,HV40,1))&gt;(HV$33-HW$33),(HV$33-HV41-INDEX(Sheep!$V$358:$V$365,HV40,1))&lt;=0),"Scan-"  &amp;HV40,""),"")
&amp;IFERROR(IF(AND((HV$33-HV41-150                                                                            )&gt;(HV$33-HW$33),(HV$33-HV41-150                                                                             )&lt;=0),"Birth-" &amp;HV40,""),"")
&amp;IFERROR(IF(AND((HV$33-HV41-150-Sheep!$R$351                                           )&gt;(HV$33-HW$33),(HV$33-HV41-150-Sheep!$R$351                                            )&lt;=0),"Wean-"&amp;HV40,""),"")
&amp;IFERROR(IF(AND((HV$33-HV41-150-Sheep!$R$352                                           )&gt;(HV$33-HW$33),(HV$33-HV41-150-Sheep!$R$352                                            )&lt;=0),"Alt1-"   &amp;HV40,""),"")
&amp;IFERROR(IF(AND((HV$33-HV41-150-Sheep!$R$353                                           )&gt;(HV$33-HW$33),(HV$33-HV41-150-Sheep!$R$353                                            )&lt;=0),"Alt2-"   &amp;HV40,""),"")</f>
        <v/>
      </c>
      <c r="HW42" s="274" t="str">
        <f xml:space="preserve">                    IF(AND((HW$33                                  -Sheep!$N$250                               )&gt;(HW$33-HX$33),(HW$33                                  -Sheep!$N$250                                )&lt;=0),"Born","")
&amp;                   IF(AND((HW$33-Sheep!$R$351-Sheep!$N$250                                )&gt;(HW$33-HX$33),(HW$33-Sheep!$R$351-Sheep!$N$250                                )&lt;=0),"WeanStd","")
&amp;                   IF(AND((HW$33-Sheep!$R$352-Sheep!$N$250                                )&gt;(HW$33-HX$33),(HW$33-Sheep!$R$352-Sheep!$N$250                                )&lt;=0),"WeanAlt1","")
&amp;                   IF(AND((HW$33-Sheep!$R$353-Sheep!$N$250                                )&gt;(HW$33-HX$33),(HW$33-Sheep!$R$353-Sheep!$N$250                                )&lt;=0),"WeanAlt2","")
&amp;IFERROR(IF(AND((HW$33-HW41                                                                                     )&gt;(HW$33-HX$33),(HW$33-HW41                                                                                     )&lt;=0),"Join-"    &amp;HW40,""),"")
&amp;IFERROR(IF(AND((HW$33-HW41-INDEX(Sheep!$V$358:$V$365,HW40,1))&gt;(HW$33-HX$33),(HW$33-HW41-INDEX(Sheep!$V$358:$V$365,HW40,1))&lt;=0),"Scan-"  &amp;HW40,""),"")
&amp;IFERROR(IF(AND((HW$33-HW41-150                                                                            )&gt;(HW$33-HX$33),(HW$33-HW41-150                                                                             )&lt;=0),"Birth-" &amp;HW40,""),"")
&amp;IFERROR(IF(AND((HW$33-HW41-150-Sheep!$R$351                                           )&gt;(HW$33-HX$33),(HW$33-HW41-150-Sheep!$R$351                                            )&lt;=0),"Wean-"&amp;HW40,""),"")
&amp;IFERROR(IF(AND((HW$33-HW41-150-Sheep!$R$352                                           )&gt;(HW$33-HX$33),(HW$33-HW41-150-Sheep!$R$352                                            )&lt;=0),"Alt1-"   &amp;HW40,""),"")
&amp;IFERROR(IF(AND((HW$33-HW41-150-Sheep!$R$353                                           )&gt;(HW$33-HX$33),(HW$33-HW41-150-Sheep!$R$353                                            )&lt;=0),"Alt2-"   &amp;HW40,""),"")</f>
        <v/>
      </c>
      <c r="HX42" s="274" t="str">
        <f xml:space="preserve">                    IF(AND((HX$33                                  -Sheep!$N$250                               )&gt;(HX$33-HY$33),(HX$33                                  -Sheep!$N$250                                )&lt;=0),"Born","")
&amp;                   IF(AND((HX$33-Sheep!$R$351-Sheep!$N$250                                )&gt;(HX$33-HY$33),(HX$33-Sheep!$R$351-Sheep!$N$250                                )&lt;=0),"WeanStd","")
&amp;                   IF(AND((HX$33-Sheep!$R$352-Sheep!$N$250                                )&gt;(HX$33-HY$33),(HX$33-Sheep!$R$352-Sheep!$N$250                                )&lt;=0),"WeanAlt1","")
&amp;                   IF(AND((HX$33-Sheep!$R$353-Sheep!$N$250                                )&gt;(HX$33-HY$33),(HX$33-Sheep!$R$353-Sheep!$N$250                                )&lt;=0),"WeanAlt2","")
&amp;IFERROR(IF(AND((HX$33-HX41                                                                                     )&gt;(HX$33-HY$33),(HX$33-HX41                                                                                     )&lt;=0),"Join-"    &amp;HX40,""),"")
&amp;IFERROR(IF(AND((HX$33-HX41-INDEX(Sheep!$V$358:$V$365,HX40,1))&gt;(HX$33-HY$33),(HX$33-HX41-INDEX(Sheep!$V$358:$V$365,HX40,1))&lt;=0),"Scan-"  &amp;HX40,""),"")
&amp;IFERROR(IF(AND((HX$33-HX41-150                                                                            )&gt;(HX$33-HY$33),(HX$33-HX41-150                                                                             )&lt;=0),"Birth-" &amp;HX40,""),"")
&amp;IFERROR(IF(AND((HX$33-HX41-150-Sheep!$R$351                                           )&gt;(HX$33-HY$33),(HX$33-HX41-150-Sheep!$R$351                                            )&lt;=0),"Wean-"&amp;HX40,""),"")
&amp;IFERROR(IF(AND((HX$33-HX41-150-Sheep!$R$352                                           )&gt;(HX$33-HY$33),(HX$33-HX41-150-Sheep!$R$352                                            )&lt;=0),"Alt1-"   &amp;HX40,""),"")
&amp;IFERROR(IF(AND((HX$33-HX41-150-Sheep!$R$353                                           )&gt;(HX$33-HY$33),(HX$33-HX41-150-Sheep!$R$353                                            )&lt;=0),"Alt2-"   &amp;HX40,""),"")</f>
        <v/>
      </c>
      <c r="HY42" s="274" t="str">
        <f xml:space="preserve">                    IF(AND((HY$33                                  -Sheep!$N$250                               )&gt;(HY$33-HZ$33),(HY$33                                  -Sheep!$N$250                                )&lt;=0),"Born","")
&amp;                   IF(AND((HY$33-Sheep!$R$351-Sheep!$N$250                                )&gt;(HY$33-HZ$33),(HY$33-Sheep!$R$351-Sheep!$N$250                                )&lt;=0),"WeanStd","")
&amp;                   IF(AND((HY$33-Sheep!$R$352-Sheep!$N$250                                )&gt;(HY$33-HZ$33),(HY$33-Sheep!$R$352-Sheep!$N$250                                )&lt;=0),"WeanAlt1","")
&amp;                   IF(AND((HY$33-Sheep!$R$353-Sheep!$N$250                                )&gt;(HY$33-HZ$33),(HY$33-Sheep!$R$353-Sheep!$N$250                                )&lt;=0),"WeanAlt2","")
&amp;IFERROR(IF(AND((HY$33-HY41                                                                                     )&gt;(HY$33-HZ$33),(HY$33-HY41                                                                                     )&lt;=0),"Join-"    &amp;HY40,""),"")
&amp;IFERROR(IF(AND((HY$33-HY41-INDEX(Sheep!$V$358:$V$365,HY40,1))&gt;(HY$33-HZ$33),(HY$33-HY41-INDEX(Sheep!$V$358:$V$365,HY40,1))&lt;=0),"Scan-"  &amp;HY40,""),"")
&amp;IFERROR(IF(AND((HY$33-HY41-150                                                                            )&gt;(HY$33-HZ$33),(HY$33-HY41-150                                                                             )&lt;=0),"Birth-" &amp;HY40,""),"")
&amp;IFERROR(IF(AND((HY$33-HY41-150-Sheep!$R$351                                           )&gt;(HY$33-HZ$33),(HY$33-HY41-150-Sheep!$R$351                                            )&lt;=0),"Wean-"&amp;HY40,""),"")
&amp;IFERROR(IF(AND((HY$33-HY41-150-Sheep!$R$352                                           )&gt;(HY$33-HZ$33),(HY$33-HY41-150-Sheep!$R$352                                            )&lt;=0),"Alt1-"   &amp;HY40,""),"")
&amp;IFERROR(IF(AND((HY$33-HY41-150-Sheep!$R$353                                           )&gt;(HY$33-HZ$33),(HY$33-HY41-150-Sheep!$R$353                                            )&lt;=0),"Alt2-"   &amp;HY40,""),"")</f>
        <v/>
      </c>
      <c r="HZ42" s="274" t="str">
        <f xml:space="preserve">                    IF(AND((HZ$33                                  -Sheep!$N$250                               )&gt;(HZ$33-IA$33),(HZ$33                                  -Sheep!$N$250                                )&lt;=0),"Born","")
&amp;                   IF(AND((HZ$33-Sheep!$R$351-Sheep!$N$250                                )&gt;(HZ$33-IA$33),(HZ$33-Sheep!$R$351-Sheep!$N$250                                )&lt;=0),"WeanStd","")
&amp;                   IF(AND((HZ$33-Sheep!$R$352-Sheep!$N$250                                )&gt;(HZ$33-IA$33),(HZ$33-Sheep!$R$352-Sheep!$N$250                                )&lt;=0),"WeanAlt1","")
&amp;                   IF(AND((HZ$33-Sheep!$R$353-Sheep!$N$250                                )&gt;(HZ$33-IA$33),(HZ$33-Sheep!$R$353-Sheep!$N$250                                )&lt;=0),"WeanAlt2","")
&amp;IFERROR(IF(AND((HZ$33-HZ41                                                                                     )&gt;(HZ$33-IA$33),(HZ$33-HZ41                                                                                     )&lt;=0),"Join-"    &amp;HZ40,""),"")
&amp;IFERROR(IF(AND((HZ$33-HZ41-INDEX(Sheep!$V$358:$V$365,HZ40,1))&gt;(HZ$33-IA$33),(HZ$33-HZ41-INDEX(Sheep!$V$358:$V$365,HZ40,1))&lt;=0),"Scan-"  &amp;HZ40,""),"")
&amp;IFERROR(IF(AND((HZ$33-HZ41-150                                                                            )&gt;(HZ$33-IA$33),(HZ$33-HZ41-150                                                                             )&lt;=0),"Birth-" &amp;HZ40,""),"")
&amp;IFERROR(IF(AND((HZ$33-HZ41-150-Sheep!$R$351                                           )&gt;(HZ$33-IA$33),(HZ$33-HZ41-150-Sheep!$R$351                                            )&lt;=0),"Wean-"&amp;HZ40,""),"")
&amp;IFERROR(IF(AND((HZ$33-HZ41-150-Sheep!$R$352                                           )&gt;(HZ$33-IA$33),(HZ$33-HZ41-150-Sheep!$R$352                                            )&lt;=0),"Alt1-"   &amp;HZ40,""),"")
&amp;IFERROR(IF(AND((HZ$33-HZ41-150-Sheep!$R$353                                           )&gt;(HZ$33-IA$33),(HZ$33-HZ41-150-Sheep!$R$353                                            )&lt;=0),"Alt2-"   &amp;HZ40,""),"")</f>
        <v/>
      </c>
      <c r="IA42" s="274" t="str">
        <f xml:space="preserve">                    IF(AND((IA$33                                  -Sheep!$N$250                               )&gt;(IA$33-IB$33),(IA$33                                  -Sheep!$N$250                                )&lt;=0),"Born","")
&amp;                   IF(AND((IA$33-Sheep!$R$351-Sheep!$N$250                                )&gt;(IA$33-IB$33),(IA$33-Sheep!$R$351-Sheep!$N$250                                )&lt;=0),"WeanStd","")
&amp;                   IF(AND((IA$33-Sheep!$R$352-Sheep!$N$250                                )&gt;(IA$33-IB$33),(IA$33-Sheep!$R$352-Sheep!$N$250                                )&lt;=0),"WeanAlt1","")
&amp;                   IF(AND((IA$33-Sheep!$R$353-Sheep!$N$250                                )&gt;(IA$33-IB$33),(IA$33-Sheep!$R$353-Sheep!$N$250                                )&lt;=0),"WeanAlt2","")
&amp;IFERROR(IF(AND((IA$33-IA41                                                                                     )&gt;(IA$33-IB$33),(IA$33-IA41                                                                                     )&lt;=0),"Join-"    &amp;IA40,""),"")
&amp;IFERROR(IF(AND((IA$33-IA41-INDEX(Sheep!$V$358:$V$365,IA40,1))&gt;(IA$33-IB$33),(IA$33-IA41-INDEX(Sheep!$V$358:$V$365,IA40,1))&lt;=0),"Scan-"  &amp;IA40,""),"")
&amp;IFERROR(IF(AND((IA$33-IA41-150                                                                            )&gt;(IA$33-IB$33),(IA$33-IA41-150                                                                             )&lt;=0),"Birth-" &amp;IA40,""),"")
&amp;IFERROR(IF(AND((IA$33-IA41-150-Sheep!$R$351                                           )&gt;(IA$33-IB$33),(IA$33-IA41-150-Sheep!$R$351                                            )&lt;=0),"Wean-"&amp;IA40,""),"")
&amp;IFERROR(IF(AND((IA$33-IA41-150-Sheep!$R$352                                           )&gt;(IA$33-IB$33),(IA$33-IA41-150-Sheep!$R$352                                            )&lt;=0),"Alt1-"   &amp;IA40,""),"")
&amp;IFERROR(IF(AND((IA$33-IA41-150-Sheep!$R$353                                           )&gt;(IA$33-IB$33),(IA$33-IA41-150-Sheep!$R$353                                            )&lt;=0),"Alt2-"   &amp;IA40,""),"")</f>
        <v/>
      </c>
      <c r="IB42" s="274" t="str">
        <f xml:space="preserve">                    IF(AND((IB$33                                  -Sheep!$N$250                               )&gt;(IB$33-IC$33),(IB$33                                  -Sheep!$N$250                                )&lt;=0),"Born","")
&amp;                   IF(AND((IB$33-Sheep!$R$351-Sheep!$N$250                                )&gt;(IB$33-IC$33),(IB$33-Sheep!$R$351-Sheep!$N$250                                )&lt;=0),"WeanStd","")
&amp;                   IF(AND((IB$33-Sheep!$R$352-Sheep!$N$250                                )&gt;(IB$33-IC$33),(IB$33-Sheep!$R$352-Sheep!$N$250                                )&lt;=0),"WeanAlt1","")
&amp;                   IF(AND((IB$33-Sheep!$R$353-Sheep!$N$250                                )&gt;(IB$33-IC$33),(IB$33-Sheep!$R$353-Sheep!$N$250                                )&lt;=0),"WeanAlt2","")
&amp;IFERROR(IF(AND((IB$33-IB41                                                                                     )&gt;(IB$33-IC$33),(IB$33-IB41                                                                                     )&lt;=0),"Join-"    &amp;IB40,""),"")
&amp;IFERROR(IF(AND((IB$33-IB41-INDEX(Sheep!$V$358:$V$365,IB40,1))&gt;(IB$33-IC$33),(IB$33-IB41-INDEX(Sheep!$V$358:$V$365,IB40,1))&lt;=0),"Scan-"  &amp;IB40,""),"")
&amp;IFERROR(IF(AND((IB$33-IB41-150                                                                            )&gt;(IB$33-IC$33),(IB$33-IB41-150                                                                             )&lt;=0),"Birth-" &amp;IB40,""),"")
&amp;IFERROR(IF(AND((IB$33-IB41-150-Sheep!$R$351                                           )&gt;(IB$33-IC$33),(IB$33-IB41-150-Sheep!$R$351                                            )&lt;=0),"Wean-"&amp;IB40,""),"")
&amp;IFERROR(IF(AND((IB$33-IB41-150-Sheep!$R$352                                           )&gt;(IB$33-IC$33),(IB$33-IB41-150-Sheep!$R$352                                            )&lt;=0),"Alt1-"   &amp;IB40,""),"")
&amp;IFERROR(IF(AND((IB$33-IB41-150-Sheep!$R$353                                           )&gt;(IB$33-IC$33),(IB$33-IB41-150-Sheep!$R$353                                            )&lt;=0),"Alt2-"   &amp;IB40,""),"")</f>
        <v>Scan-4</v>
      </c>
      <c r="IC42" s="274" t="str">
        <f xml:space="preserve">                    IF(AND((IC$33                                  -Sheep!$N$250                               )&gt;(IC$33-ID$33),(IC$33                                  -Sheep!$N$250                                )&lt;=0),"Born","")
&amp;                   IF(AND((IC$33-Sheep!$R$351-Sheep!$N$250                                )&gt;(IC$33-ID$33),(IC$33-Sheep!$R$351-Sheep!$N$250                                )&lt;=0),"WeanStd","")
&amp;                   IF(AND((IC$33-Sheep!$R$352-Sheep!$N$250                                )&gt;(IC$33-ID$33),(IC$33-Sheep!$R$352-Sheep!$N$250                                )&lt;=0),"WeanAlt1","")
&amp;                   IF(AND((IC$33-Sheep!$R$353-Sheep!$N$250                                )&gt;(IC$33-ID$33),(IC$33-Sheep!$R$353-Sheep!$N$250                                )&lt;=0),"WeanAlt2","")
&amp;IFERROR(IF(AND((IC$33-IC41                                                                                     )&gt;(IC$33-ID$33),(IC$33-IC41                                                                                     )&lt;=0),"Join-"    &amp;IC40,""),"")
&amp;IFERROR(IF(AND((IC$33-IC41-INDEX(Sheep!$V$358:$V$365,IC40,1))&gt;(IC$33-ID$33),(IC$33-IC41-INDEX(Sheep!$V$358:$V$365,IC40,1))&lt;=0),"Scan-"  &amp;IC40,""),"")
&amp;IFERROR(IF(AND((IC$33-IC41-150                                                                            )&gt;(IC$33-ID$33),(IC$33-IC41-150                                                                             )&lt;=0),"Birth-" &amp;IC40,""),"")
&amp;IFERROR(IF(AND((IC$33-IC41-150-Sheep!$R$351                                           )&gt;(IC$33-ID$33),(IC$33-IC41-150-Sheep!$R$351                                            )&lt;=0),"Wean-"&amp;IC40,""),"")
&amp;IFERROR(IF(AND((IC$33-IC41-150-Sheep!$R$352                                           )&gt;(IC$33-ID$33),(IC$33-IC41-150-Sheep!$R$352                                            )&lt;=0),"Alt1-"   &amp;IC40,""),"")
&amp;IFERROR(IF(AND((IC$33-IC41-150-Sheep!$R$353                                           )&gt;(IC$33-ID$33),(IC$33-IC41-150-Sheep!$R$353                                            )&lt;=0),"Alt2-"   &amp;IC40,""),"")</f>
        <v/>
      </c>
      <c r="ID42" s="274" t="str">
        <f xml:space="preserve">                    IF(AND((ID$33                                  -Sheep!$N$250                               )&gt;(ID$33-IE$33),(ID$33                                  -Sheep!$N$250                                )&lt;=0),"Born","")
&amp;                   IF(AND((ID$33-Sheep!$R$351-Sheep!$N$250                                )&gt;(ID$33-IE$33),(ID$33-Sheep!$R$351-Sheep!$N$250                                )&lt;=0),"WeanStd","")
&amp;                   IF(AND((ID$33-Sheep!$R$352-Sheep!$N$250                                )&gt;(ID$33-IE$33),(ID$33-Sheep!$R$352-Sheep!$N$250                                )&lt;=0),"WeanAlt1","")
&amp;                   IF(AND((ID$33-Sheep!$R$353-Sheep!$N$250                                )&gt;(ID$33-IE$33),(ID$33-Sheep!$R$353-Sheep!$N$250                                )&lt;=0),"WeanAlt2","")
&amp;IFERROR(IF(AND((ID$33-ID41                                                                                     )&gt;(ID$33-IE$33),(ID$33-ID41                                                                                     )&lt;=0),"Join-"    &amp;ID40,""),"")
&amp;IFERROR(IF(AND((ID$33-ID41-INDEX(Sheep!$V$358:$V$365,ID40,1))&gt;(ID$33-IE$33),(ID$33-ID41-INDEX(Sheep!$V$358:$V$365,ID40,1))&lt;=0),"Scan-"  &amp;ID40,""),"")
&amp;IFERROR(IF(AND((ID$33-ID41-150                                                                            )&gt;(ID$33-IE$33),(ID$33-ID41-150                                                                             )&lt;=0),"Birth-" &amp;ID40,""),"")
&amp;IFERROR(IF(AND((ID$33-ID41-150-Sheep!$R$351                                           )&gt;(ID$33-IE$33),(ID$33-ID41-150-Sheep!$R$351                                            )&lt;=0),"Wean-"&amp;ID40,""),"")
&amp;IFERROR(IF(AND((ID$33-ID41-150-Sheep!$R$352                                           )&gt;(ID$33-IE$33),(ID$33-ID41-150-Sheep!$R$352                                            )&lt;=0),"Alt1-"   &amp;ID40,""),"")
&amp;IFERROR(IF(AND((ID$33-ID41-150-Sheep!$R$353                                           )&gt;(ID$33-IE$33),(ID$33-ID41-150-Sheep!$R$353                                            )&lt;=0),"Alt2-"   &amp;ID40,""),"")</f>
        <v/>
      </c>
      <c r="IE42" s="274" t="str">
        <f xml:space="preserve">                    IF(AND((IE$33                                  -Sheep!$N$250                               )&gt;(IE$33-IF$33),(IE$33                                  -Sheep!$N$250                                )&lt;=0),"Born","")
&amp;                   IF(AND((IE$33-Sheep!$R$351-Sheep!$N$250                                )&gt;(IE$33-IF$33),(IE$33-Sheep!$R$351-Sheep!$N$250                                )&lt;=0),"WeanStd","")
&amp;                   IF(AND((IE$33-Sheep!$R$352-Sheep!$N$250                                )&gt;(IE$33-IF$33),(IE$33-Sheep!$R$352-Sheep!$N$250                                )&lt;=0),"WeanAlt1","")
&amp;                   IF(AND((IE$33-Sheep!$R$353-Sheep!$N$250                                )&gt;(IE$33-IF$33),(IE$33-Sheep!$R$353-Sheep!$N$250                                )&lt;=0),"WeanAlt2","")
&amp;IFERROR(IF(AND((IE$33-IE41                                                                                     )&gt;(IE$33-IF$33),(IE$33-IE41                                                                                     )&lt;=0),"Join-"    &amp;IE40,""),"")
&amp;IFERROR(IF(AND((IE$33-IE41-INDEX(Sheep!$V$358:$V$365,IE40,1))&gt;(IE$33-IF$33),(IE$33-IE41-INDEX(Sheep!$V$358:$V$365,IE40,1))&lt;=0),"Scan-"  &amp;IE40,""),"")
&amp;IFERROR(IF(AND((IE$33-IE41-150                                                                            )&gt;(IE$33-IF$33),(IE$33-IE41-150                                                                             )&lt;=0),"Birth-" &amp;IE40,""),"")
&amp;IFERROR(IF(AND((IE$33-IE41-150-Sheep!$R$351                                           )&gt;(IE$33-IF$33),(IE$33-IE41-150-Sheep!$R$351                                            )&lt;=0),"Wean-"&amp;IE40,""),"")
&amp;IFERROR(IF(AND((IE$33-IE41-150-Sheep!$R$352                                           )&gt;(IE$33-IF$33),(IE$33-IE41-150-Sheep!$R$352                                            )&lt;=0),"Alt1-"   &amp;IE40,""),"")
&amp;IFERROR(IF(AND((IE$33-IE41-150-Sheep!$R$353                                           )&gt;(IE$33-IF$33),(IE$33-IE41-150-Sheep!$R$353                                            )&lt;=0),"Alt2-"   &amp;IE40,""),"")</f>
        <v/>
      </c>
      <c r="IF42" s="274" t="str">
        <f xml:space="preserve">                    IF(AND((IF$33                                  -Sheep!$N$250                               )&gt;(IF$33-IG$33),(IF$33                                  -Sheep!$N$250                                )&lt;=0),"Born","")
&amp;                   IF(AND((IF$33-Sheep!$R$351-Sheep!$N$250                                )&gt;(IF$33-IG$33),(IF$33-Sheep!$R$351-Sheep!$N$250                                )&lt;=0),"WeanStd","")
&amp;                   IF(AND((IF$33-Sheep!$R$352-Sheep!$N$250                                )&gt;(IF$33-IG$33),(IF$33-Sheep!$R$352-Sheep!$N$250                                )&lt;=0),"WeanAlt1","")
&amp;                   IF(AND((IF$33-Sheep!$R$353-Sheep!$N$250                                )&gt;(IF$33-IG$33),(IF$33-Sheep!$R$353-Sheep!$N$250                                )&lt;=0),"WeanAlt2","")
&amp;IFERROR(IF(AND((IF$33-IF41                                                                                     )&gt;(IF$33-IG$33),(IF$33-IF41                                                                                     )&lt;=0),"Join-"    &amp;IF40,""),"")
&amp;IFERROR(IF(AND((IF$33-IF41-INDEX(Sheep!$V$358:$V$365,IF40,1))&gt;(IF$33-IG$33),(IF$33-IF41-INDEX(Sheep!$V$358:$V$365,IF40,1))&lt;=0),"Scan-"  &amp;IF40,""),"")
&amp;IFERROR(IF(AND((IF$33-IF41-150                                                                            )&gt;(IF$33-IG$33),(IF$33-IF41-150                                                                             )&lt;=0),"Birth-" &amp;IF40,""),"")
&amp;IFERROR(IF(AND((IF$33-IF41-150-Sheep!$R$351                                           )&gt;(IF$33-IG$33),(IF$33-IF41-150-Sheep!$R$351                                            )&lt;=0),"Wean-"&amp;IF40,""),"")
&amp;IFERROR(IF(AND((IF$33-IF41-150-Sheep!$R$352                                           )&gt;(IF$33-IG$33),(IF$33-IF41-150-Sheep!$R$352                                            )&lt;=0),"Alt1-"   &amp;IF40,""),"")
&amp;IFERROR(IF(AND((IF$33-IF41-150-Sheep!$R$353                                           )&gt;(IF$33-IG$33),(IF$33-IF41-150-Sheep!$R$353                                            )&lt;=0),"Alt2-"   &amp;IF40,""),"")</f>
        <v/>
      </c>
      <c r="IG42" s="274" t="str">
        <f xml:space="preserve">                    IF(AND((IG$33                                  -Sheep!$N$250                               )&gt;(IG$33-IH$33),(IG$33                                  -Sheep!$N$250                                )&lt;=0),"Born","")
&amp;                   IF(AND((IG$33-Sheep!$R$351-Sheep!$N$250                                )&gt;(IG$33-IH$33),(IG$33-Sheep!$R$351-Sheep!$N$250                                )&lt;=0),"WeanStd","")
&amp;                   IF(AND((IG$33-Sheep!$R$352-Sheep!$N$250                                )&gt;(IG$33-IH$33),(IG$33-Sheep!$R$352-Sheep!$N$250                                )&lt;=0),"WeanAlt1","")
&amp;                   IF(AND((IG$33-Sheep!$R$353-Sheep!$N$250                                )&gt;(IG$33-IH$33),(IG$33-Sheep!$R$353-Sheep!$N$250                                )&lt;=0),"WeanAlt2","")
&amp;IFERROR(IF(AND((IG$33-IG41                                                                                     )&gt;(IG$33-IH$33),(IG$33-IG41                                                                                     )&lt;=0),"Join-"    &amp;IG40,""),"")
&amp;IFERROR(IF(AND((IG$33-IG41-INDEX(Sheep!$V$358:$V$365,IG40,1))&gt;(IG$33-IH$33),(IG$33-IG41-INDEX(Sheep!$V$358:$V$365,IG40,1))&lt;=0),"Scan-"  &amp;IG40,""),"")
&amp;IFERROR(IF(AND((IG$33-IG41-150                                                                            )&gt;(IG$33-IH$33),(IG$33-IG41-150                                                                             )&lt;=0),"Birth-" &amp;IG40,""),"")
&amp;IFERROR(IF(AND((IG$33-IG41-150-Sheep!$R$351                                           )&gt;(IG$33-IH$33),(IG$33-IG41-150-Sheep!$R$351                                            )&lt;=0),"Wean-"&amp;IG40,""),"")
&amp;IFERROR(IF(AND((IG$33-IG41-150-Sheep!$R$352                                           )&gt;(IG$33-IH$33),(IG$33-IG41-150-Sheep!$R$352                                            )&lt;=0),"Alt1-"   &amp;IG40,""),"")
&amp;IFERROR(IF(AND((IG$33-IG41-150-Sheep!$R$353                                           )&gt;(IG$33-IH$33),(IG$33-IG41-150-Sheep!$R$353                                            )&lt;=0),"Alt2-"   &amp;IG40,""),"")</f>
        <v/>
      </c>
      <c r="IH42" s="274" t="str">
        <f xml:space="preserve">                    IF(AND((IH$33                                  -Sheep!$N$250                               )&gt;(IH$33-II$33),(IH$33                                  -Sheep!$N$250                                )&lt;=0),"Born","")
&amp;                   IF(AND((IH$33-Sheep!$R$351-Sheep!$N$250                                )&gt;(IH$33-II$33),(IH$33-Sheep!$R$351-Sheep!$N$250                                )&lt;=0),"WeanStd","")
&amp;                   IF(AND((IH$33-Sheep!$R$352-Sheep!$N$250                                )&gt;(IH$33-II$33),(IH$33-Sheep!$R$352-Sheep!$N$250                                )&lt;=0),"WeanAlt1","")
&amp;                   IF(AND((IH$33-Sheep!$R$353-Sheep!$N$250                                )&gt;(IH$33-II$33),(IH$33-Sheep!$R$353-Sheep!$N$250                                )&lt;=0),"WeanAlt2","")
&amp;IFERROR(IF(AND((IH$33-IH41                                                                                     )&gt;(IH$33-II$33),(IH$33-IH41                                                                                     )&lt;=0),"Join-"    &amp;IH40,""),"")
&amp;IFERROR(IF(AND((IH$33-IH41-INDEX(Sheep!$V$358:$V$365,IH40,1))&gt;(IH$33-II$33),(IH$33-IH41-INDEX(Sheep!$V$358:$V$365,IH40,1))&lt;=0),"Scan-"  &amp;IH40,""),"")
&amp;IFERROR(IF(AND((IH$33-IH41-150                                                                            )&gt;(IH$33-II$33),(IH$33-IH41-150                                                                             )&lt;=0),"Birth-" &amp;IH40,""),"")
&amp;IFERROR(IF(AND((IH$33-IH41-150-Sheep!$R$351                                           )&gt;(IH$33-II$33),(IH$33-IH41-150-Sheep!$R$351                                            )&lt;=0),"Wean-"&amp;IH40,""),"")
&amp;IFERROR(IF(AND((IH$33-IH41-150-Sheep!$R$352                                           )&gt;(IH$33-II$33),(IH$33-IH41-150-Sheep!$R$352                                            )&lt;=0),"Alt1-"   &amp;IH40,""),"")
&amp;IFERROR(IF(AND((IH$33-IH41-150-Sheep!$R$353                                           )&gt;(IH$33-II$33),(IH$33-IH41-150-Sheep!$R$353                                            )&lt;=0),"Alt2-"   &amp;IH40,""),"")</f>
        <v/>
      </c>
      <c r="II42" s="274" t="str">
        <f xml:space="preserve">                    IF(AND((II$33                                  -Sheep!$N$250                               )&gt;(II$33-IJ$33),(II$33                                  -Sheep!$N$250                                )&lt;=0),"Born","")
&amp;                   IF(AND((II$33-Sheep!$R$351-Sheep!$N$250                                )&gt;(II$33-IJ$33),(II$33-Sheep!$R$351-Sheep!$N$250                                )&lt;=0),"WeanStd","")
&amp;                   IF(AND((II$33-Sheep!$R$352-Sheep!$N$250                                )&gt;(II$33-IJ$33),(II$33-Sheep!$R$352-Sheep!$N$250                                )&lt;=0),"WeanAlt1","")
&amp;                   IF(AND((II$33-Sheep!$R$353-Sheep!$N$250                                )&gt;(II$33-IJ$33),(II$33-Sheep!$R$353-Sheep!$N$250                                )&lt;=0),"WeanAlt2","")
&amp;IFERROR(IF(AND((II$33-II41                                                                                     )&gt;(II$33-IJ$33),(II$33-II41                                                                                     )&lt;=0),"Join-"    &amp;II40,""),"")
&amp;IFERROR(IF(AND((II$33-II41-INDEX(Sheep!$V$358:$V$365,II40,1))&gt;(II$33-IJ$33),(II$33-II41-INDEX(Sheep!$V$358:$V$365,II40,1))&lt;=0),"Scan-"  &amp;II40,""),"")
&amp;IFERROR(IF(AND((II$33-II41-150                                                                            )&gt;(II$33-IJ$33),(II$33-II41-150                                                                             )&lt;=0),"Birth-" &amp;II40,""),"")
&amp;IFERROR(IF(AND((II$33-II41-150-Sheep!$R$351                                           )&gt;(II$33-IJ$33),(II$33-II41-150-Sheep!$R$351                                            )&lt;=0),"Wean-"&amp;II40,""),"")
&amp;IFERROR(IF(AND((II$33-II41-150-Sheep!$R$352                                           )&gt;(II$33-IJ$33),(II$33-II41-150-Sheep!$R$352                                            )&lt;=0),"Alt1-"   &amp;II40,""),"")
&amp;IFERROR(IF(AND((II$33-II41-150-Sheep!$R$353                                           )&gt;(II$33-IJ$33),(II$33-II41-150-Sheep!$R$353                                            )&lt;=0),"Alt2-"   &amp;II40,""),"")</f>
        <v/>
      </c>
      <c r="IJ42" s="274" t="str">
        <f xml:space="preserve">                    IF(AND((IJ$33                                  -Sheep!$N$250                               )&gt;(IJ$33-IK$33),(IJ$33                                  -Sheep!$N$250                                )&lt;=0),"Born","")
&amp;                   IF(AND((IJ$33-Sheep!$R$351-Sheep!$N$250                                )&gt;(IJ$33-IK$33),(IJ$33-Sheep!$R$351-Sheep!$N$250                                )&lt;=0),"WeanStd","")
&amp;                   IF(AND((IJ$33-Sheep!$R$352-Sheep!$N$250                                )&gt;(IJ$33-IK$33),(IJ$33-Sheep!$R$352-Sheep!$N$250                                )&lt;=0),"WeanAlt1","")
&amp;                   IF(AND((IJ$33-Sheep!$R$353-Sheep!$N$250                                )&gt;(IJ$33-IK$33),(IJ$33-Sheep!$R$353-Sheep!$N$250                                )&lt;=0),"WeanAlt2","")
&amp;IFERROR(IF(AND((IJ$33-IJ41                                                                                     )&gt;(IJ$33-IK$33),(IJ$33-IJ41                                                                                     )&lt;=0),"Join-"    &amp;IJ40,""),"")
&amp;IFERROR(IF(AND((IJ$33-IJ41-INDEX(Sheep!$V$358:$V$365,IJ40,1))&gt;(IJ$33-IK$33),(IJ$33-IJ41-INDEX(Sheep!$V$358:$V$365,IJ40,1))&lt;=0),"Scan-"  &amp;IJ40,""),"")
&amp;IFERROR(IF(AND((IJ$33-IJ41-150                                                                            )&gt;(IJ$33-IK$33),(IJ$33-IJ41-150                                                                             )&lt;=0),"Birth-" &amp;IJ40,""),"")
&amp;IFERROR(IF(AND((IJ$33-IJ41-150-Sheep!$R$351                                           )&gt;(IJ$33-IK$33),(IJ$33-IJ41-150-Sheep!$R$351                                            )&lt;=0),"Wean-"&amp;IJ40,""),"")
&amp;IFERROR(IF(AND((IJ$33-IJ41-150-Sheep!$R$352                                           )&gt;(IJ$33-IK$33),(IJ$33-IJ41-150-Sheep!$R$352                                            )&lt;=0),"Alt1-"   &amp;IJ40,""),"")
&amp;IFERROR(IF(AND((IJ$33-IJ41-150-Sheep!$R$353                                           )&gt;(IJ$33-IK$33),(IJ$33-IJ41-150-Sheep!$R$353                                            )&lt;=0),"Alt2-"   &amp;IJ40,""),"")</f>
        <v/>
      </c>
      <c r="IK42" s="274" t="str">
        <f xml:space="preserve">                    IF(AND((IK$33                                  -Sheep!$N$250                               )&gt;(IK$33-IL$33),(IK$33                                  -Sheep!$N$250                                )&lt;=0),"Born","")
&amp;                   IF(AND((IK$33-Sheep!$R$351-Sheep!$N$250                                )&gt;(IK$33-IL$33),(IK$33-Sheep!$R$351-Sheep!$N$250                                )&lt;=0),"WeanStd","")
&amp;                   IF(AND((IK$33-Sheep!$R$352-Sheep!$N$250                                )&gt;(IK$33-IL$33),(IK$33-Sheep!$R$352-Sheep!$N$250                                )&lt;=0),"WeanAlt1","")
&amp;                   IF(AND((IK$33-Sheep!$R$353-Sheep!$N$250                                )&gt;(IK$33-IL$33),(IK$33-Sheep!$R$353-Sheep!$N$250                                )&lt;=0),"WeanAlt2","")
&amp;IFERROR(IF(AND((IK$33-IK41                                                                                     )&gt;(IK$33-IL$33),(IK$33-IK41                                                                                     )&lt;=0),"Join-"    &amp;IK40,""),"")
&amp;IFERROR(IF(AND((IK$33-IK41-INDEX(Sheep!$V$358:$V$365,IK40,1))&gt;(IK$33-IL$33),(IK$33-IK41-INDEX(Sheep!$V$358:$V$365,IK40,1))&lt;=0),"Scan-"  &amp;IK40,""),"")
&amp;IFERROR(IF(AND((IK$33-IK41-150                                                                            )&gt;(IK$33-IL$33),(IK$33-IK41-150                                                                             )&lt;=0),"Birth-" &amp;IK40,""),"")
&amp;IFERROR(IF(AND((IK$33-IK41-150-Sheep!$R$351                                           )&gt;(IK$33-IL$33),(IK$33-IK41-150-Sheep!$R$351                                            )&lt;=0),"Wean-"&amp;IK40,""),"")
&amp;IFERROR(IF(AND((IK$33-IK41-150-Sheep!$R$352                                           )&gt;(IK$33-IL$33),(IK$33-IK41-150-Sheep!$R$352                                            )&lt;=0),"Alt1-"   &amp;IK40,""),"")
&amp;IFERROR(IF(AND((IK$33-IK41-150-Sheep!$R$353                                           )&gt;(IK$33-IL$33),(IK$33-IK41-150-Sheep!$R$353                                            )&lt;=0),"Alt2-"   &amp;IK40,""),"")</f>
        <v/>
      </c>
      <c r="IL42" s="274" t="str">
        <f xml:space="preserve">                    IF(AND((IL$33                                  -Sheep!$N$250                               )&gt;(IL$33-IM$33),(IL$33                                  -Sheep!$N$250                                )&lt;=0),"Born","")
&amp;                   IF(AND((IL$33-Sheep!$R$351-Sheep!$N$250                                )&gt;(IL$33-IM$33),(IL$33-Sheep!$R$351-Sheep!$N$250                                )&lt;=0),"WeanStd","")
&amp;                   IF(AND((IL$33-Sheep!$R$352-Sheep!$N$250                                )&gt;(IL$33-IM$33),(IL$33-Sheep!$R$352-Sheep!$N$250                                )&lt;=0),"WeanAlt1","")
&amp;                   IF(AND((IL$33-Sheep!$R$353-Sheep!$N$250                                )&gt;(IL$33-IM$33),(IL$33-Sheep!$R$353-Sheep!$N$250                                )&lt;=0),"WeanAlt2","")
&amp;IFERROR(IF(AND((IL$33-IL41                                                                                     )&gt;(IL$33-IM$33),(IL$33-IL41                                                                                     )&lt;=0),"Join-"    &amp;IL40,""),"")
&amp;IFERROR(IF(AND((IL$33-IL41-INDEX(Sheep!$V$358:$V$365,IL40,1))&gt;(IL$33-IM$33),(IL$33-IL41-INDEX(Sheep!$V$358:$V$365,IL40,1))&lt;=0),"Scan-"  &amp;IL40,""),"")
&amp;IFERROR(IF(AND((IL$33-IL41-150                                                                            )&gt;(IL$33-IM$33),(IL$33-IL41-150                                                                             )&lt;=0),"Birth-" &amp;IL40,""),"")
&amp;IFERROR(IF(AND((IL$33-IL41-150-Sheep!$R$351                                           )&gt;(IL$33-IM$33),(IL$33-IL41-150-Sheep!$R$351                                            )&lt;=0),"Wean-"&amp;IL40,""),"")
&amp;IFERROR(IF(AND((IL$33-IL41-150-Sheep!$R$352                                           )&gt;(IL$33-IM$33),(IL$33-IL41-150-Sheep!$R$352                                            )&lt;=0),"Alt1-"   &amp;IL40,""),"")
&amp;IFERROR(IF(AND((IL$33-IL41-150-Sheep!$R$353                                           )&gt;(IL$33-IM$33),(IL$33-IL41-150-Sheep!$R$353                                            )&lt;=0),"Alt2-"   &amp;IL40,""),"")</f>
        <v/>
      </c>
      <c r="IM42" s="274" t="str">
        <f xml:space="preserve">                    IF(AND((IM$33                                  -Sheep!$N$250                               )&gt;(IM$33-IN$33),(IM$33                                  -Sheep!$N$250                                )&lt;=0),"Born","")
&amp;                   IF(AND((IM$33-Sheep!$R$351-Sheep!$N$250                                )&gt;(IM$33-IN$33),(IM$33-Sheep!$R$351-Sheep!$N$250                                )&lt;=0),"WeanStd","")
&amp;                   IF(AND((IM$33-Sheep!$R$352-Sheep!$N$250                                )&gt;(IM$33-IN$33),(IM$33-Sheep!$R$352-Sheep!$N$250                                )&lt;=0),"WeanAlt1","")
&amp;                   IF(AND((IM$33-Sheep!$R$353-Sheep!$N$250                                )&gt;(IM$33-IN$33),(IM$33-Sheep!$R$353-Sheep!$N$250                                )&lt;=0),"WeanAlt2","")
&amp;IFERROR(IF(AND((IM$33-IM41                                                                                     )&gt;(IM$33-IN$33),(IM$33-IM41                                                                                     )&lt;=0),"Join-"    &amp;IM40,""),"")
&amp;IFERROR(IF(AND((IM$33-IM41-INDEX(Sheep!$V$358:$V$365,IM40,1))&gt;(IM$33-IN$33),(IM$33-IM41-INDEX(Sheep!$V$358:$V$365,IM40,1))&lt;=0),"Scan-"  &amp;IM40,""),"")
&amp;IFERROR(IF(AND((IM$33-IM41-150                                                                            )&gt;(IM$33-IN$33),(IM$33-IM41-150                                                                             )&lt;=0),"Birth-" &amp;IM40,""),"")
&amp;IFERROR(IF(AND((IM$33-IM41-150-Sheep!$R$351                                           )&gt;(IM$33-IN$33),(IM$33-IM41-150-Sheep!$R$351                                            )&lt;=0),"Wean-"&amp;IM40,""),"")
&amp;IFERROR(IF(AND((IM$33-IM41-150-Sheep!$R$352                                           )&gt;(IM$33-IN$33),(IM$33-IM41-150-Sheep!$R$352                                            )&lt;=0),"Alt1-"   &amp;IM40,""),"")
&amp;IFERROR(IF(AND((IM$33-IM41-150-Sheep!$R$353                                           )&gt;(IM$33-IN$33),(IM$33-IM41-150-Sheep!$R$353                                            )&lt;=0),"Alt2-"   &amp;IM40,""),"")</f>
        <v/>
      </c>
      <c r="IN42" s="274" t="str">
        <f xml:space="preserve">                    IF(AND((IN$33                                  -Sheep!$N$250                               )&gt;(IN$33-IO$33),(IN$33                                  -Sheep!$N$250                                )&lt;=0),"Born","")
&amp;                   IF(AND((IN$33-Sheep!$R$351-Sheep!$N$250                                )&gt;(IN$33-IO$33),(IN$33-Sheep!$R$351-Sheep!$N$250                                )&lt;=0),"WeanStd","")
&amp;                   IF(AND((IN$33-Sheep!$R$352-Sheep!$N$250                                )&gt;(IN$33-IO$33),(IN$33-Sheep!$R$352-Sheep!$N$250                                )&lt;=0),"WeanAlt1","")
&amp;                   IF(AND((IN$33-Sheep!$R$353-Sheep!$N$250                                )&gt;(IN$33-IO$33),(IN$33-Sheep!$R$353-Sheep!$N$250                                )&lt;=0),"WeanAlt2","")
&amp;IFERROR(IF(AND((IN$33-IN41                                                                                     )&gt;(IN$33-IO$33),(IN$33-IN41                                                                                     )&lt;=0),"Join-"    &amp;IN40,""),"")
&amp;IFERROR(IF(AND((IN$33-IN41-INDEX(Sheep!$V$358:$V$365,IN40,1))&gt;(IN$33-IO$33),(IN$33-IN41-INDEX(Sheep!$V$358:$V$365,IN40,1))&lt;=0),"Scan-"  &amp;IN40,""),"")
&amp;IFERROR(IF(AND((IN$33-IN41-150                                                                            )&gt;(IN$33-IO$33),(IN$33-IN41-150                                                                             )&lt;=0),"Birth-" &amp;IN40,""),"")
&amp;IFERROR(IF(AND((IN$33-IN41-150-Sheep!$R$351                                           )&gt;(IN$33-IO$33),(IN$33-IN41-150-Sheep!$R$351                                            )&lt;=0),"Wean-"&amp;IN40,""),"")
&amp;IFERROR(IF(AND((IN$33-IN41-150-Sheep!$R$352                                           )&gt;(IN$33-IO$33),(IN$33-IN41-150-Sheep!$R$352                                            )&lt;=0),"Alt1-"   &amp;IN40,""),"")
&amp;IFERROR(IF(AND((IN$33-IN41-150-Sheep!$R$353                                           )&gt;(IN$33-IO$33),(IN$33-IN41-150-Sheep!$R$353                                            )&lt;=0),"Alt2-"   &amp;IN40,""),"")</f>
        <v>Birth-4</v>
      </c>
      <c r="IO42" s="274" t="str">
        <f xml:space="preserve">                    IF(AND((IO$33                                  -Sheep!$N$250                               )&gt;(IO$33-IP$33),(IO$33                                  -Sheep!$N$250                                )&lt;=0),"Born","")
&amp;                   IF(AND((IO$33-Sheep!$R$351-Sheep!$N$250                                )&gt;(IO$33-IP$33),(IO$33-Sheep!$R$351-Sheep!$N$250                                )&lt;=0),"WeanStd","")
&amp;                   IF(AND((IO$33-Sheep!$R$352-Sheep!$N$250                                )&gt;(IO$33-IP$33),(IO$33-Sheep!$R$352-Sheep!$N$250                                )&lt;=0),"WeanAlt1","")
&amp;                   IF(AND((IO$33-Sheep!$R$353-Sheep!$N$250                                )&gt;(IO$33-IP$33),(IO$33-Sheep!$R$353-Sheep!$N$250                                )&lt;=0),"WeanAlt2","")
&amp;IFERROR(IF(AND((IO$33-IO41                                                                                     )&gt;(IO$33-IP$33),(IO$33-IO41                                                                                     )&lt;=0),"Join-"    &amp;IO40,""),"")
&amp;IFERROR(IF(AND((IO$33-IO41-INDEX(Sheep!$V$358:$V$365,IO40,1))&gt;(IO$33-IP$33),(IO$33-IO41-INDEX(Sheep!$V$358:$V$365,IO40,1))&lt;=0),"Scan-"  &amp;IO40,""),"")
&amp;IFERROR(IF(AND((IO$33-IO41-150                                                                            )&gt;(IO$33-IP$33),(IO$33-IO41-150                                                                             )&lt;=0),"Birth-" &amp;IO40,""),"")
&amp;IFERROR(IF(AND((IO$33-IO41-150-Sheep!$R$351                                           )&gt;(IO$33-IP$33),(IO$33-IO41-150-Sheep!$R$351                                            )&lt;=0),"Wean-"&amp;IO40,""),"")
&amp;IFERROR(IF(AND((IO$33-IO41-150-Sheep!$R$352                                           )&gt;(IO$33-IP$33),(IO$33-IO41-150-Sheep!$R$352                                            )&lt;=0),"Alt1-"   &amp;IO40,""),"")
&amp;IFERROR(IF(AND((IO$33-IO41-150-Sheep!$R$353                                           )&gt;(IO$33-IP$33),(IO$33-IO41-150-Sheep!$R$353                                            )&lt;=0),"Alt2-"   &amp;IO40,""),"")</f>
        <v/>
      </c>
      <c r="IP42" s="274" t="str">
        <f xml:space="preserve">                    IF(AND((IP$33                                  -Sheep!$N$250                               )&gt;(IP$33-IQ$33),(IP$33                                  -Sheep!$N$250                                )&lt;=0),"Born","")
&amp;                   IF(AND((IP$33-Sheep!$R$351-Sheep!$N$250                                )&gt;(IP$33-IQ$33),(IP$33-Sheep!$R$351-Sheep!$N$250                                )&lt;=0),"WeanStd","")
&amp;                   IF(AND((IP$33-Sheep!$R$352-Sheep!$N$250                                )&gt;(IP$33-IQ$33),(IP$33-Sheep!$R$352-Sheep!$N$250                                )&lt;=0),"WeanAlt1","")
&amp;                   IF(AND((IP$33-Sheep!$R$353-Sheep!$N$250                                )&gt;(IP$33-IQ$33),(IP$33-Sheep!$R$353-Sheep!$N$250                                )&lt;=0),"WeanAlt2","")
&amp;IFERROR(IF(AND((IP$33-IP41                                                                                     )&gt;(IP$33-IQ$33),(IP$33-IP41                                                                                     )&lt;=0),"Join-"    &amp;IP40,""),"")
&amp;IFERROR(IF(AND((IP$33-IP41-INDEX(Sheep!$V$358:$V$365,IP40,1))&gt;(IP$33-IQ$33),(IP$33-IP41-INDEX(Sheep!$V$358:$V$365,IP40,1))&lt;=0),"Scan-"  &amp;IP40,""),"")
&amp;IFERROR(IF(AND((IP$33-IP41-150                                                                            )&gt;(IP$33-IQ$33),(IP$33-IP41-150                                                                             )&lt;=0),"Birth-" &amp;IP40,""),"")
&amp;IFERROR(IF(AND((IP$33-IP41-150-Sheep!$R$351                                           )&gt;(IP$33-IQ$33),(IP$33-IP41-150-Sheep!$R$351                                            )&lt;=0),"Wean-"&amp;IP40,""),"")
&amp;IFERROR(IF(AND((IP$33-IP41-150-Sheep!$R$352                                           )&gt;(IP$33-IQ$33),(IP$33-IP41-150-Sheep!$R$352                                            )&lt;=0),"Alt1-"   &amp;IP40,""),"")
&amp;IFERROR(IF(AND((IP$33-IP41-150-Sheep!$R$353                                           )&gt;(IP$33-IQ$33),(IP$33-IP41-150-Sheep!$R$353                                            )&lt;=0),"Alt2-"   &amp;IP40,""),"")</f>
        <v/>
      </c>
      <c r="IQ42" s="274" t="str">
        <f xml:space="preserve">                    IF(AND((IQ$33                                  -Sheep!$N$250                               )&gt;(IQ$33-IR$33),(IQ$33                                  -Sheep!$N$250                                )&lt;=0),"Born","")
&amp;                   IF(AND((IQ$33-Sheep!$R$351-Sheep!$N$250                                )&gt;(IQ$33-IR$33),(IQ$33-Sheep!$R$351-Sheep!$N$250                                )&lt;=0),"WeanStd","")
&amp;                   IF(AND((IQ$33-Sheep!$R$352-Sheep!$N$250                                )&gt;(IQ$33-IR$33),(IQ$33-Sheep!$R$352-Sheep!$N$250                                )&lt;=0),"WeanAlt1","")
&amp;                   IF(AND((IQ$33-Sheep!$R$353-Sheep!$N$250                                )&gt;(IQ$33-IR$33),(IQ$33-Sheep!$R$353-Sheep!$N$250                                )&lt;=0),"WeanAlt2","")
&amp;IFERROR(IF(AND((IQ$33-IQ41                                                                                     )&gt;(IQ$33-IR$33),(IQ$33-IQ41                                                                                     )&lt;=0),"Join-"    &amp;IQ40,""),"")
&amp;IFERROR(IF(AND((IQ$33-IQ41-INDEX(Sheep!$V$358:$V$365,IQ40,1))&gt;(IQ$33-IR$33),(IQ$33-IQ41-INDEX(Sheep!$V$358:$V$365,IQ40,1))&lt;=0),"Scan-"  &amp;IQ40,""),"")
&amp;IFERROR(IF(AND((IQ$33-IQ41-150                                                                            )&gt;(IQ$33-IR$33),(IQ$33-IQ41-150                                                                             )&lt;=0),"Birth-" &amp;IQ40,""),"")
&amp;IFERROR(IF(AND((IQ$33-IQ41-150-Sheep!$R$351                                           )&gt;(IQ$33-IR$33),(IQ$33-IQ41-150-Sheep!$R$351                                            )&lt;=0),"Wean-"&amp;IQ40,""),"")
&amp;IFERROR(IF(AND((IQ$33-IQ41-150-Sheep!$R$352                                           )&gt;(IQ$33-IR$33),(IQ$33-IQ41-150-Sheep!$R$352                                            )&lt;=0),"Alt1-"   &amp;IQ40,""),"")
&amp;IFERROR(IF(AND((IQ$33-IQ41-150-Sheep!$R$353                                           )&gt;(IQ$33-IR$33),(IQ$33-IQ41-150-Sheep!$R$353                                            )&lt;=0),"Alt2-"   &amp;IQ40,""),"")</f>
        <v/>
      </c>
      <c r="IR42" s="274" t="str">
        <f xml:space="preserve">                    IF(AND((IR$33                                  -Sheep!$N$250                               )&gt;(IR$33-IS$33),(IR$33                                  -Sheep!$N$250                                )&lt;=0),"Born","")
&amp;                   IF(AND((IR$33-Sheep!$R$351-Sheep!$N$250                                )&gt;(IR$33-IS$33),(IR$33-Sheep!$R$351-Sheep!$N$250                                )&lt;=0),"WeanStd","")
&amp;                   IF(AND((IR$33-Sheep!$R$352-Sheep!$N$250                                )&gt;(IR$33-IS$33),(IR$33-Sheep!$R$352-Sheep!$N$250                                )&lt;=0),"WeanAlt1","")
&amp;                   IF(AND((IR$33-Sheep!$R$353-Sheep!$N$250                                )&gt;(IR$33-IS$33),(IR$33-Sheep!$R$353-Sheep!$N$250                                )&lt;=0),"WeanAlt2","")
&amp;IFERROR(IF(AND((IR$33-IR41                                                                                     )&gt;(IR$33-IS$33),(IR$33-IR41                                                                                     )&lt;=0),"Join-"    &amp;IR40,""),"")
&amp;IFERROR(IF(AND((IR$33-IR41-INDEX(Sheep!$V$358:$V$365,IR40,1))&gt;(IR$33-IS$33),(IR$33-IR41-INDEX(Sheep!$V$358:$V$365,IR40,1))&lt;=0),"Scan-"  &amp;IR40,""),"")
&amp;IFERROR(IF(AND((IR$33-IR41-150                                                                            )&gt;(IR$33-IS$33),(IR$33-IR41-150                                                                             )&lt;=0),"Birth-" &amp;IR40,""),"")
&amp;IFERROR(IF(AND((IR$33-IR41-150-Sheep!$R$351                                           )&gt;(IR$33-IS$33),(IR$33-IR41-150-Sheep!$R$351                                            )&lt;=0),"Wean-"&amp;IR40,""),"")
&amp;IFERROR(IF(AND((IR$33-IR41-150-Sheep!$R$352                                           )&gt;(IR$33-IS$33),(IR$33-IR41-150-Sheep!$R$352                                            )&lt;=0),"Alt1-"   &amp;IR40,""),"")
&amp;IFERROR(IF(AND((IR$33-IR41-150-Sheep!$R$353                                           )&gt;(IR$33-IS$33),(IR$33-IR41-150-Sheep!$R$353                                            )&lt;=0),"Alt2-"   &amp;IR40,""),"")</f>
        <v/>
      </c>
      <c r="IS42" s="274" t="str">
        <f xml:space="preserve">                    IF(AND((IS$33                                  -Sheep!$N$250                               )&gt;(IS$33-IT$33),(IS$33                                  -Sheep!$N$250                                )&lt;=0),"Born","")
&amp;                   IF(AND((IS$33-Sheep!$R$351-Sheep!$N$250                                )&gt;(IS$33-IT$33),(IS$33-Sheep!$R$351-Sheep!$N$250                                )&lt;=0),"WeanStd","")
&amp;                   IF(AND((IS$33-Sheep!$R$352-Sheep!$N$250                                )&gt;(IS$33-IT$33),(IS$33-Sheep!$R$352-Sheep!$N$250                                )&lt;=0),"WeanAlt1","")
&amp;                   IF(AND((IS$33-Sheep!$R$353-Sheep!$N$250                                )&gt;(IS$33-IT$33),(IS$33-Sheep!$R$353-Sheep!$N$250                                )&lt;=0),"WeanAlt2","")
&amp;IFERROR(IF(AND((IS$33-IS41                                                                                     )&gt;(IS$33-IT$33),(IS$33-IS41                                                                                     )&lt;=0),"Join-"    &amp;IS40,""),"")
&amp;IFERROR(IF(AND((IS$33-IS41-INDEX(Sheep!$V$358:$V$365,IS40,1))&gt;(IS$33-IT$33),(IS$33-IS41-INDEX(Sheep!$V$358:$V$365,IS40,1))&lt;=0),"Scan-"  &amp;IS40,""),"")
&amp;IFERROR(IF(AND((IS$33-IS41-150                                                                            )&gt;(IS$33-IT$33),(IS$33-IS41-150                                                                             )&lt;=0),"Birth-" &amp;IS40,""),"")
&amp;IFERROR(IF(AND((IS$33-IS41-150-Sheep!$R$351                                           )&gt;(IS$33-IT$33),(IS$33-IS41-150-Sheep!$R$351                                            )&lt;=0),"Wean-"&amp;IS40,""),"")
&amp;IFERROR(IF(AND((IS$33-IS41-150-Sheep!$R$352                                           )&gt;(IS$33-IT$33),(IS$33-IS41-150-Sheep!$R$352                                            )&lt;=0),"Alt1-"   &amp;IS40,""),"")
&amp;IFERROR(IF(AND((IS$33-IS41-150-Sheep!$R$353                                           )&gt;(IS$33-IT$33),(IS$33-IS41-150-Sheep!$R$353                                            )&lt;=0),"Alt2-"   &amp;IS40,""),"")</f>
        <v/>
      </c>
      <c r="IT42" s="274" t="str">
        <f xml:space="preserve">                    IF(AND((IT$33                                  -Sheep!$N$250                               )&gt;(IT$33-IU$33),(IT$33                                  -Sheep!$N$250                                )&lt;=0),"Born","")
&amp;                   IF(AND((IT$33-Sheep!$R$351-Sheep!$N$250                                )&gt;(IT$33-IU$33),(IT$33-Sheep!$R$351-Sheep!$N$250                                )&lt;=0),"WeanStd","")
&amp;                   IF(AND((IT$33-Sheep!$R$352-Sheep!$N$250                                )&gt;(IT$33-IU$33),(IT$33-Sheep!$R$352-Sheep!$N$250                                )&lt;=0),"WeanAlt1","")
&amp;                   IF(AND((IT$33-Sheep!$R$353-Sheep!$N$250                                )&gt;(IT$33-IU$33),(IT$33-Sheep!$R$353-Sheep!$N$250                                )&lt;=0),"WeanAlt2","")
&amp;IFERROR(IF(AND((IT$33-IT41                                                                                     )&gt;(IT$33-IU$33),(IT$33-IT41                                                                                     )&lt;=0),"Join-"    &amp;IT40,""),"")
&amp;IFERROR(IF(AND((IT$33-IT41-INDEX(Sheep!$V$358:$V$365,IT40,1))&gt;(IT$33-IU$33),(IT$33-IT41-INDEX(Sheep!$V$358:$V$365,IT40,1))&lt;=0),"Scan-"  &amp;IT40,""),"")
&amp;IFERROR(IF(AND((IT$33-IT41-150                                                                            )&gt;(IT$33-IU$33),(IT$33-IT41-150                                                                             )&lt;=0),"Birth-" &amp;IT40,""),"")
&amp;IFERROR(IF(AND((IT$33-IT41-150-Sheep!$R$351                                           )&gt;(IT$33-IU$33),(IT$33-IT41-150-Sheep!$R$351                                            )&lt;=0),"Wean-"&amp;IT40,""),"")
&amp;IFERROR(IF(AND((IT$33-IT41-150-Sheep!$R$352                                           )&gt;(IT$33-IU$33),(IT$33-IT41-150-Sheep!$R$352                                            )&lt;=0),"Alt1-"   &amp;IT40,""),"")
&amp;IFERROR(IF(AND((IT$33-IT41-150-Sheep!$R$353                                           )&gt;(IT$33-IU$33),(IT$33-IT41-150-Sheep!$R$353                                            )&lt;=0),"Alt2-"   &amp;IT40,""),"")</f>
        <v/>
      </c>
      <c r="IU42" s="274" t="str">
        <f xml:space="preserve">                    IF(AND((IU$33                                  -Sheep!$N$250                               )&gt;(IU$33-IV$33),(IU$33                                  -Sheep!$N$250                                )&lt;=0),"Born","")
&amp;                   IF(AND((IU$33-Sheep!$R$351-Sheep!$N$250                                )&gt;(IU$33-IV$33),(IU$33-Sheep!$R$351-Sheep!$N$250                                )&lt;=0),"WeanStd","")
&amp;                   IF(AND((IU$33-Sheep!$R$352-Sheep!$N$250                                )&gt;(IU$33-IV$33),(IU$33-Sheep!$R$352-Sheep!$N$250                                )&lt;=0),"WeanAlt1","")
&amp;                   IF(AND((IU$33-Sheep!$R$353-Sheep!$N$250                                )&gt;(IU$33-IV$33),(IU$33-Sheep!$R$353-Sheep!$N$250                                )&lt;=0),"WeanAlt2","")
&amp;IFERROR(IF(AND((IU$33-IU41                                                                                     )&gt;(IU$33-IV$33),(IU$33-IU41                                                                                     )&lt;=0),"Join-"    &amp;IU40,""),"")
&amp;IFERROR(IF(AND((IU$33-IU41-INDEX(Sheep!$V$358:$V$365,IU40,1))&gt;(IU$33-IV$33),(IU$33-IU41-INDEX(Sheep!$V$358:$V$365,IU40,1))&lt;=0),"Scan-"  &amp;IU40,""),"")
&amp;IFERROR(IF(AND((IU$33-IU41-150                                                                            )&gt;(IU$33-IV$33),(IU$33-IU41-150                                                                             )&lt;=0),"Birth-" &amp;IU40,""),"")
&amp;IFERROR(IF(AND((IU$33-IU41-150-Sheep!$R$351                                           )&gt;(IU$33-IV$33),(IU$33-IU41-150-Sheep!$R$351                                            )&lt;=0),"Wean-"&amp;IU40,""),"")
&amp;IFERROR(IF(AND((IU$33-IU41-150-Sheep!$R$352                                           )&gt;(IU$33-IV$33),(IU$33-IU41-150-Sheep!$R$352                                            )&lt;=0),"Alt1-"   &amp;IU40,""),"")
&amp;IFERROR(IF(AND((IU$33-IU41-150-Sheep!$R$353                                           )&gt;(IU$33-IV$33),(IU$33-IU41-150-Sheep!$R$353                                            )&lt;=0),"Alt2-"   &amp;IU40,""),"")</f>
        <v/>
      </c>
      <c r="IV42" s="274" t="str">
        <f xml:space="preserve">                    IF(AND((IV$33                                  -Sheep!$N$250                               )&gt;(IV$33-IW$33),(IV$33                                  -Sheep!$N$250                                )&lt;=0),"Born","")
&amp;                   IF(AND((IV$33-Sheep!$R$351-Sheep!$N$250                                )&gt;(IV$33-IW$33),(IV$33-Sheep!$R$351-Sheep!$N$250                                )&lt;=0),"WeanStd","")
&amp;                   IF(AND((IV$33-Sheep!$R$352-Sheep!$N$250                                )&gt;(IV$33-IW$33),(IV$33-Sheep!$R$352-Sheep!$N$250                                )&lt;=0),"WeanAlt1","")
&amp;                   IF(AND((IV$33-Sheep!$R$353-Sheep!$N$250                                )&gt;(IV$33-IW$33),(IV$33-Sheep!$R$353-Sheep!$N$250                                )&lt;=0),"WeanAlt2","")
&amp;IFERROR(IF(AND((IV$33-IV41                                                                                     )&gt;(IV$33-IW$33),(IV$33-IV41                                                                                     )&lt;=0),"Join-"    &amp;IV40,""),"")
&amp;IFERROR(IF(AND((IV$33-IV41-INDEX(Sheep!$V$358:$V$365,IV40,1))&gt;(IV$33-IW$33),(IV$33-IV41-INDEX(Sheep!$V$358:$V$365,IV40,1))&lt;=0),"Scan-"  &amp;IV40,""),"")
&amp;IFERROR(IF(AND((IV$33-IV41-150                                                                            )&gt;(IV$33-IW$33),(IV$33-IV41-150                                                                             )&lt;=0),"Birth-" &amp;IV40,""),"")
&amp;IFERROR(IF(AND((IV$33-IV41-150-Sheep!$R$351                                           )&gt;(IV$33-IW$33),(IV$33-IV41-150-Sheep!$R$351                                            )&lt;=0),"Wean-"&amp;IV40,""),"")
&amp;IFERROR(IF(AND((IV$33-IV41-150-Sheep!$R$352                                           )&gt;(IV$33-IW$33),(IV$33-IV41-150-Sheep!$R$352                                            )&lt;=0),"Alt1-"   &amp;IV40,""),"")
&amp;IFERROR(IF(AND((IV$33-IV41-150-Sheep!$R$353                                           )&gt;(IV$33-IW$33),(IV$33-IV41-150-Sheep!$R$353                                            )&lt;=0),"Alt2-"   &amp;IV40,""),"")</f>
        <v/>
      </c>
      <c r="IW42" s="274" t="str">
        <f xml:space="preserve">                    IF(AND((IW$33                                  -Sheep!$N$250                               )&gt;(IW$33-IX$33),(IW$33                                  -Sheep!$N$250                                )&lt;=0),"Born","")
&amp;                   IF(AND((IW$33-Sheep!$R$351-Sheep!$N$250                                )&gt;(IW$33-IX$33),(IW$33-Sheep!$R$351-Sheep!$N$250                                )&lt;=0),"WeanStd","")
&amp;                   IF(AND((IW$33-Sheep!$R$352-Sheep!$N$250                                )&gt;(IW$33-IX$33),(IW$33-Sheep!$R$352-Sheep!$N$250                                )&lt;=0),"WeanAlt1","")
&amp;                   IF(AND((IW$33-Sheep!$R$353-Sheep!$N$250                                )&gt;(IW$33-IX$33),(IW$33-Sheep!$R$353-Sheep!$N$250                                )&lt;=0),"WeanAlt2","")
&amp;IFERROR(IF(AND((IW$33-IW41                                                                                     )&gt;(IW$33-IX$33),(IW$33-IW41                                                                                     )&lt;=0),"Join-"    &amp;IW40,""),"")
&amp;IFERROR(IF(AND((IW$33-IW41-INDEX(Sheep!$V$358:$V$365,IW40,1))&gt;(IW$33-IX$33),(IW$33-IW41-INDEX(Sheep!$V$358:$V$365,IW40,1))&lt;=0),"Scan-"  &amp;IW40,""),"")
&amp;IFERROR(IF(AND((IW$33-IW41-150                                                                            )&gt;(IW$33-IX$33),(IW$33-IW41-150                                                                             )&lt;=0),"Birth-" &amp;IW40,""),"")
&amp;IFERROR(IF(AND((IW$33-IW41-150-Sheep!$R$351                                           )&gt;(IW$33-IX$33),(IW$33-IW41-150-Sheep!$R$351                                            )&lt;=0),"Wean-"&amp;IW40,""),"")
&amp;IFERROR(IF(AND((IW$33-IW41-150-Sheep!$R$352                                           )&gt;(IW$33-IX$33),(IW$33-IW41-150-Sheep!$R$352                                            )&lt;=0),"Alt1-"   &amp;IW40,""),"")
&amp;IFERROR(IF(AND((IW$33-IW41-150-Sheep!$R$353                                           )&gt;(IW$33-IX$33),(IW$33-IW41-150-Sheep!$R$353                                            )&lt;=0),"Alt2-"   &amp;IW40,""),"")</f>
        <v/>
      </c>
      <c r="IX42" s="274" t="str">
        <f xml:space="preserve">                    IF(AND((IX$33                                  -Sheep!$N$250                               )&gt;(IX$33-IY$33),(IX$33                                  -Sheep!$N$250                                )&lt;=0),"Born","")
&amp;                   IF(AND((IX$33-Sheep!$R$351-Sheep!$N$250                                )&gt;(IX$33-IY$33),(IX$33-Sheep!$R$351-Sheep!$N$250                                )&lt;=0),"WeanStd","")
&amp;                   IF(AND((IX$33-Sheep!$R$352-Sheep!$N$250                                )&gt;(IX$33-IY$33),(IX$33-Sheep!$R$352-Sheep!$N$250                                )&lt;=0),"WeanAlt1","")
&amp;                   IF(AND((IX$33-Sheep!$R$353-Sheep!$N$250                                )&gt;(IX$33-IY$33),(IX$33-Sheep!$R$353-Sheep!$N$250                                )&lt;=0),"WeanAlt2","")
&amp;IFERROR(IF(AND((IX$33-IX41                                                                                     )&gt;(IX$33-IY$33),(IX$33-IX41                                                                                     )&lt;=0),"Join-"    &amp;IX40,""),"")
&amp;IFERROR(IF(AND((IX$33-IX41-INDEX(Sheep!$V$358:$V$365,IX40,1))&gt;(IX$33-IY$33),(IX$33-IX41-INDEX(Sheep!$V$358:$V$365,IX40,1))&lt;=0),"Scan-"  &amp;IX40,""),"")
&amp;IFERROR(IF(AND((IX$33-IX41-150                                                                            )&gt;(IX$33-IY$33),(IX$33-IX41-150                                                                             )&lt;=0),"Birth-" &amp;IX40,""),"")
&amp;IFERROR(IF(AND((IX$33-IX41-150-Sheep!$R$351                                           )&gt;(IX$33-IY$33),(IX$33-IX41-150-Sheep!$R$351                                            )&lt;=0),"Wean-"&amp;IX40,""),"")
&amp;IFERROR(IF(AND((IX$33-IX41-150-Sheep!$R$352                                           )&gt;(IX$33-IY$33),(IX$33-IX41-150-Sheep!$R$352                                            )&lt;=0),"Alt1-"   &amp;IX40,""),"")
&amp;IFERROR(IF(AND((IX$33-IX41-150-Sheep!$R$353                                           )&gt;(IX$33-IY$33),(IX$33-IX41-150-Sheep!$R$353                                            )&lt;=0),"Alt2-"   &amp;IX40,""),"")</f>
        <v/>
      </c>
      <c r="IY42" s="274" t="str">
        <f xml:space="preserve">                    IF(AND((IY$33                                  -Sheep!$N$250                               )&gt;(IY$33-IZ$33),(IY$33                                  -Sheep!$N$250                                )&lt;=0),"Born","")
&amp;                   IF(AND((IY$33-Sheep!$R$351-Sheep!$N$250                                )&gt;(IY$33-IZ$33),(IY$33-Sheep!$R$351-Sheep!$N$250                                )&lt;=0),"WeanStd","")
&amp;                   IF(AND((IY$33-Sheep!$R$352-Sheep!$N$250                                )&gt;(IY$33-IZ$33),(IY$33-Sheep!$R$352-Sheep!$N$250                                )&lt;=0),"WeanAlt1","")
&amp;                   IF(AND((IY$33-Sheep!$R$353-Sheep!$N$250                                )&gt;(IY$33-IZ$33),(IY$33-Sheep!$R$353-Sheep!$N$250                                )&lt;=0),"WeanAlt2","")
&amp;IFERROR(IF(AND((IY$33-IY41                                                                                     )&gt;(IY$33-IZ$33),(IY$33-IY41                                                                                     )&lt;=0),"Join-"    &amp;IY40,""),"")
&amp;IFERROR(IF(AND((IY$33-IY41-INDEX(Sheep!$V$358:$V$365,IY40,1))&gt;(IY$33-IZ$33),(IY$33-IY41-INDEX(Sheep!$V$358:$V$365,IY40,1))&lt;=0),"Scan-"  &amp;IY40,""),"")
&amp;IFERROR(IF(AND((IY$33-IY41-150                                                                            )&gt;(IY$33-IZ$33),(IY$33-IY41-150                                                                             )&lt;=0),"Birth-" &amp;IY40,""),"")
&amp;IFERROR(IF(AND((IY$33-IY41-150-Sheep!$R$351                                           )&gt;(IY$33-IZ$33),(IY$33-IY41-150-Sheep!$R$351                                            )&lt;=0),"Wean-"&amp;IY40,""),"")
&amp;IFERROR(IF(AND((IY$33-IY41-150-Sheep!$R$352                                           )&gt;(IY$33-IZ$33),(IY$33-IY41-150-Sheep!$R$352                                            )&lt;=0),"Alt1-"   &amp;IY40,""),"")
&amp;IFERROR(IF(AND((IY$33-IY41-150-Sheep!$R$353                                           )&gt;(IY$33-IZ$33),(IY$33-IY41-150-Sheep!$R$353                                            )&lt;=0),"Alt2-"   &amp;IY40,""),"")</f>
        <v/>
      </c>
      <c r="IZ42" s="274" t="str">
        <f xml:space="preserve">                    IF(AND((IZ$33                                  -Sheep!$N$250                               )&gt;(IZ$33-JA$33),(IZ$33                                  -Sheep!$N$250                                )&lt;=0),"Born","")
&amp;                   IF(AND((IZ$33-Sheep!$R$351-Sheep!$N$250                                )&gt;(IZ$33-JA$33),(IZ$33-Sheep!$R$351-Sheep!$N$250                                )&lt;=0),"WeanStd","")
&amp;                   IF(AND((IZ$33-Sheep!$R$352-Sheep!$N$250                                )&gt;(IZ$33-JA$33),(IZ$33-Sheep!$R$352-Sheep!$N$250                                )&lt;=0),"WeanAlt1","")
&amp;                   IF(AND((IZ$33-Sheep!$R$353-Sheep!$N$250                                )&gt;(IZ$33-JA$33),(IZ$33-Sheep!$R$353-Sheep!$N$250                                )&lt;=0),"WeanAlt2","")
&amp;IFERROR(IF(AND((IZ$33-IZ41                                                                                     )&gt;(IZ$33-JA$33),(IZ$33-IZ41                                                                                     )&lt;=0),"Join-"    &amp;IZ40,""),"")
&amp;IFERROR(IF(AND((IZ$33-IZ41-INDEX(Sheep!$V$358:$V$365,IZ40,1))&gt;(IZ$33-JA$33),(IZ$33-IZ41-INDEX(Sheep!$V$358:$V$365,IZ40,1))&lt;=0),"Scan-"  &amp;IZ40,""),"")
&amp;IFERROR(IF(AND((IZ$33-IZ41-150                                                                            )&gt;(IZ$33-JA$33),(IZ$33-IZ41-150                                                                             )&lt;=0),"Birth-" &amp;IZ40,""),"")
&amp;IFERROR(IF(AND((IZ$33-IZ41-150-Sheep!$R$351                                           )&gt;(IZ$33-JA$33),(IZ$33-IZ41-150-Sheep!$R$351                                            )&lt;=0),"Wean-"&amp;IZ40,""),"")
&amp;IFERROR(IF(AND((IZ$33-IZ41-150-Sheep!$R$352                                           )&gt;(IZ$33-JA$33),(IZ$33-IZ41-150-Sheep!$R$352                                            )&lt;=0),"Alt1-"   &amp;IZ40,""),"")
&amp;IFERROR(IF(AND((IZ$33-IZ41-150-Sheep!$R$353                                           )&gt;(IZ$33-JA$33),(IZ$33-IZ41-150-Sheep!$R$353                                            )&lt;=0),"Alt2-"   &amp;IZ40,""),"")</f>
        <v>Wean-4</v>
      </c>
      <c r="JA42" s="274" t="str">
        <f xml:space="preserve">                    IF(AND((JA$33                                  -Sheep!$N$250                               )&gt;(JA$33-JB$33),(JA$33                                  -Sheep!$N$250                                )&lt;=0),"Born","")
&amp;                   IF(AND((JA$33-Sheep!$R$351-Sheep!$N$250                                )&gt;(JA$33-JB$33),(JA$33-Sheep!$R$351-Sheep!$N$250                                )&lt;=0),"WeanStd","")
&amp;                   IF(AND((JA$33-Sheep!$R$352-Sheep!$N$250                                )&gt;(JA$33-JB$33),(JA$33-Sheep!$R$352-Sheep!$N$250                                )&lt;=0),"WeanAlt1","")
&amp;                   IF(AND((JA$33-Sheep!$R$353-Sheep!$N$250                                )&gt;(JA$33-JB$33),(JA$33-Sheep!$R$353-Sheep!$N$250                                )&lt;=0),"WeanAlt2","")
&amp;IFERROR(IF(AND((JA$33-JA41                                                                                     )&gt;(JA$33-JB$33),(JA$33-JA41                                                                                     )&lt;=0),"Join-"    &amp;JA40,""),"")
&amp;IFERROR(IF(AND((JA$33-JA41-INDEX(Sheep!$V$358:$V$365,JA40,1))&gt;(JA$33-JB$33),(JA$33-JA41-INDEX(Sheep!$V$358:$V$365,JA40,1))&lt;=0),"Scan-"  &amp;JA40,""),"")
&amp;IFERROR(IF(AND((JA$33-JA41-150                                                                            )&gt;(JA$33-JB$33),(JA$33-JA41-150                                                                             )&lt;=0),"Birth-" &amp;JA40,""),"")
&amp;IFERROR(IF(AND((JA$33-JA41-150-Sheep!$R$351                                           )&gt;(JA$33-JB$33),(JA$33-JA41-150-Sheep!$R$351                                            )&lt;=0),"Wean-"&amp;JA40,""),"")
&amp;IFERROR(IF(AND((JA$33-JA41-150-Sheep!$R$352                                           )&gt;(JA$33-JB$33),(JA$33-JA41-150-Sheep!$R$352                                            )&lt;=0),"Alt1-"   &amp;JA40,""),"")
&amp;IFERROR(IF(AND((JA$33-JA41-150-Sheep!$R$353                                           )&gt;(JA$33-JB$33),(JA$33-JA41-150-Sheep!$R$353                                            )&lt;=0),"Alt2-"   &amp;JA40,""),"")</f>
        <v/>
      </c>
      <c r="JB42" s="274" t="str">
        <f xml:space="preserve">                    IF(AND((JB$33                                  -Sheep!$N$250                               )&gt;(JB$33-JC$33),(JB$33                                  -Sheep!$N$250                                )&lt;=0),"Born","")
&amp;                   IF(AND((JB$33-Sheep!$R$351-Sheep!$N$250                                )&gt;(JB$33-JC$33),(JB$33-Sheep!$R$351-Sheep!$N$250                                )&lt;=0),"WeanStd","")
&amp;                   IF(AND((JB$33-Sheep!$R$352-Sheep!$N$250                                )&gt;(JB$33-JC$33),(JB$33-Sheep!$R$352-Sheep!$N$250                                )&lt;=0),"WeanAlt1","")
&amp;                   IF(AND((JB$33-Sheep!$R$353-Sheep!$N$250                                )&gt;(JB$33-JC$33),(JB$33-Sheep!$R$353-Sheep!$N$250                                )&lt;=0),"WeanAlt2","")
&amp;IFERROR(IF(AND((JB$33-JB41                                                                                     )&gt;(JB$33-JC$33),(JB$33-JB41                                                                                     )&lt;=0),"Join-"    &amp;JB40,""),"")
&amp;IFERROR(IF(AND((JB$33-JB41-INDEX(Sheep!$V$358:$V$365,JB40,1))&gt;(JB$33-JC$33),(JB$33-JB41-INDEX(Sheep!$V$358:$V$365,JB40,1))&lt;=0),"Scan-"  &amp;JB40,""),"")
&amp;IFERROR(IF(AND((JB$33-JB41-150                                                                            )&gt;(JB$33-JC$33),(JB$33-JB41-150                                                                             )&lt;=0),"Birth-" &amp;JB40,""),"")
&amp;IFERROR(IF(AND((JB$33-JB41-150-Sheep!$R$351                                           )&gt;(JB$33-JC$33),(JB$33-JB41-150-Sheep!$R$351                                            )&lt;=0),"Wean-"&amp;JB40,""),"")
&amp;IFERROR(IF(AND((JB$33-JB41-150-Sheep!$R$352                                           )&gt;(JB$33-JC$33),(JB$33-JB41-150-Sheep!$R$352                                            )&lt;=0),"Alt1-"   &amp;JB40,""),"")
&amp;IFERROR(IF(AND((JB$33-JB41-150-Sheep!$R$353                                           )&gt;(JB$33-JC$33),(JB$33-JB41-150-Sheep!$R$353                                            )&lt;=0),"Alt2-"   &amp;JB40,""),"")</f>
        <v/>
      </c>
      <c r="JC42" s="274" t="str">
        <f xml:space="preserve">                    IF(AND((JC$33                                  -Sheep!$N$250                               )&gt;(JC$33-JD$33),(JC$33                                  -Sheep!$N$250                                )&lt;=0),"Born","")
&amp;                   IF(AND((JC$33-Sheep!$R$351-Sheep!$N$250                                )&gt;(JC$33-JD$33),(JC$33-Sheep!$R$351-Sheep!$N$250                                )&lt;=0),"WeanStd","")
&amp;                   IF(AND((JC$33-Sheep!$R$352-Sheep!$N$250                                )&gt;(JC$33-JD$33),(JC$33-Sheep!$R$352-Sheep!$N$250                                )&lt;=0),"WeanAlt1","")
&amp;                   IF(AND((JC$33-Sheep!$R$353-Sheep!$N$250                                )&gt;(JC$33-JD$33),(JC$33-Sheep!$R$353-Sheep!$N$250                                )&lt;=0),"WeanAlt2","")
&amp;IFERROR(IF(AND((JC$33-JC41                                                                                     )&gt;(JC$33-JD$33),(JC$33-JC41                                                                                     )&lt;=0),"Join-"    &amp;JC40,""),"")
&amp;IFERROR(IF(AND((JC$33-JC41-INDEX(Sheep!$V$358:$V$365,JC40,1))&gt;(JC$33-JD$33),(JC$33-JC41-INDEX(Sheep!$V$358:$V$365,JC40,1))&lt;=0),"Scan-"  &amp;JC40,""),"")
&amp;IFERROR(IF(AND((JC$33-JC41-150                                                                            )&gt;(JC$33-JD$33),(JC$33-JC41-150                                                                             )&lt;=0),"Birth-" &amp;JC40,""),"")
&amp;IFERROR(IF(AND((JC$33-JC41-150-Sheep!$R$351                                           )&gt;(JC$33-JD$33),(JC$33-JC41-150-Sheep!$R$351                                            )&lt;=0),"Wean-"&amp;JC40,""),"")
&amp;IFERROR(IF(AND((JC$33-JC41-150-Sheep!$R$352                                           )&gt;(JC$33-JD$33),(JC$33-JC41-150-Sheep!$R$352                                            )&lt;=0),"Alt1-"   &amp;JC40,""),"")
&amp;IFERROR(IF(AND((JC$33-JC41-150-Sheep!$R$353                                           )&gt;(JC$33-JD$33),(JC$33-JC41-150-Sheep!$R$353                                            )&lt;=0),"Alt2-"   &amp;JC40,""),"")</f>
        <v/>
      </c>
      <c r="JD42" s="274" t="str">
        <f xml:space="preserve">                    IF(AND((JD$33                                  -Sheep!$N$250                               )&gt;(JD$33-JE$33),(JD$33                                  -Sheep!$N$250                                )&lt;=0),"Born","")
&amp;                   IF(AND((JD$33-Sheep!$R$351-Sheep!$N$250                                )&gt;(JD$33-JE$33),(JD$33-Sheep!$R$351-Sheep!$N$250                                )&lt;=0),"WeanStd","")
&amp;                   IF(AND((JD$33-Sheep!$R$352-Sheep!$N$250                                )&gt;(JD$33-JE$33),(JD$33-Sheep!$R$352-Sheep!$N$250                                )&lt;=0),"WeanAlt1","")
&amp;                   IF(AND((JD$33-Sheep!$R$353-Sheep!$N$250                                )&gt;(JD$33-JE$33),(JD$33-Sheep!$R$353-Sheep!$N$250                                )&lt;=0),"WeanAlt2","")
&amp;IFERROR(IF(AND((JD$33-JD41                                                                                     )&gt;(JD$33-JE$33),(JD$33-JD41                                                                                     )&lt;=0),"Join-"    &amp;JD40,""),"")
&amp;IFERROR(IF(AND((JD$33-JD41-INDEX(Sheep!$V$358:$V$365,JD40,1))&gt;(JD$33-JE$33),(JD$33-JD41-INDEX(Sheep!$V$358:$V$365,JD40,1))&lt;=0),"Scan-"  &amp;JD40,""),"")
&amp;IFERROR(IF(AND((JD$33-JD41-150                                                                            )&gt;(JD$33-JE$33),(JD$33-JD41-150                                                                             )&lt;=0),"Birth-" &amp;JD40,""),"")
&amp;IFERROR(IF(AND((JD$33-JD41-150-Sheep!$R$351                                           )&gt;(JD$33-JE$33),(JD$33-JD41-150-Sheep!$R$351                                            )&lt;=0),"Wean-"&amp;JD40,""),"")
&amp;IFERROR(IF(AND((JD$33-JD41-150-Sheep!$R$352                                           )&gt;(JD$33-JE$33),(JD$33-JD41-150-Sheep!$R$352                                            )&lt;=0),"Alt1-"   &amp;JD40,""),"")
&amp;IFERROR(IF(AND((JD$33-JD41-150-Sheep!$R$353                                           )&gt;(JD$33-JE$33),(JD$33-JD41-150-Sheep!$R$353                                            )&lt;=0),"Alt2-"   &amp;JD40,""),"")</f>
        <v/>
      </c>
      <c r="JE42" s="274" t="str">
        <f xml:space="preserve">                    IF(AND((JE$33                                  -Sheep!$N$250                               )&gt;(JE$33-JF$33),(JE$33                                  -Sheep!$N$250                                )&lt;=0),"Born","")
&amp;                   IF(AND((JE$33-Sheep!$R$351-Sheep!$N$250                                )&gt;(JE$33-JF$33),(JE$33-Sheep!$R$351-Sheep!$N$250                                )&lt;=0),"WeanStd","")
&amp;                   IF(AND((JE$33-Sheep!$R$352-Sheep!$N$250                                )&gt;(JE$33-JF$33),(JE$33-Sheep!$R$352-Sheep!$N$250                                )&lt;=0),"WeanAlt1","")
&amp;                   IF(AND((JE$33-Sheep!$R$353-Sheep!$N$250                                )&gt;(JE$33-JF$33),(JE$33-Sheep!$R$353-Sheep!$N$250                                )&lt;=0),"WeanAlt2","")
&amp;IFERROR(IF(AND((JE$33-JE41                                                                                     )&gt;(JE$33-JF$33),(JE$33-JE41                                                                                     )&lt;=0),"Join-"    &amp;JE40,""),"")
&amp;IFERROR(IF(AND((JE$33-JE41-INDEX(Sheep!$V$358:$V$365,JE40,1))&gt;(JE$33-JF$33),(JE$33-JE41-INDEX(Sheep!$V$358:$V$365,JE40,1))&lt;=0),"Scan-"  &amp;JE40,""),"")
&amp;IFERROR(IF(AND((JE$33-JE41-150                                                                            )&gt;(JE$33-JF$33),(JE$33-JE41-150                                                                             )&lt;=0),"Birth-" &amp;JE40,""),"")
&amp;IFERROR(IF(AND((JE$33-JE41-150-Sheep!$R$351                                           )&gt;(JE$33-JF$33),(JE$33-JE41-150-Sheep!$R$351                                            )&lt;=0),"Wean-"&amp;JE40,""),"")
&amp;IFERROR(IF(AND((JE$33-JE41-150-Sheep!$R$352                                           )&gt;(JE$33-JF$33),(JE$33-JE41-150-Sheep!$R$352                                            )&lt;=0),"Alt1-"   &amp;JE40,""),"")
&amp;IFERROR(IF(AND((JE$33-JE41-150-Sheep!$R$353                                           )&gt;(JE$33-JF$33),(JE$33-JE41-150-Sheep!$R$353                                            )&lt;=0),"Alt2-"   &amp;JE40,""),"")</f>
        <v>Alt1-4</v>
      </c>
      <c r="JF42" s="274" t="str">
        <f xml:space="preserve">                    IF(AND((JF$33                                  -Sheep!$N$250                               )&gt;(JF$33-JG$33),(JF$33                                  -Sheep!$N$250                                )&lt;=0),"Born","")
&amp;                   IF(AND((JF$33-Sheep!$R$351-Sheep!$N$250                                )&gt;(JF$33-JG$33),(JF$33-Sheep!$R$351-Sheep!$N$250                                )&lt;=0),"WeanStd","")
&amp;                   IF(AND((JF$33-Sheep!$R$352-Sheep!$N$250                                )&gt;(JF$33-JG$33),(JF$33-Sheep!$R$352-Sheep!$N$250                                )&lt;=0),"WeanAlt1","")
&amp;                   IF(AND((JF$33-Sheep!$R$353-Sheep!$N$250                                )&gt;(JF$33-JG$33),(JF$33-Sheep!$R$353-Sheep!$N$250                                )&lt;=0),"WeanAlt2","")
&amp;IFERROR(IF(AND((JF$33-JF41                                                                                     )&gt;(JF$33-JG$33),(JF$33-JF41                                                                                     )&lt;=0),"Join-"    &amp;JF40,""),"")
&amp;IFERROR(IF(AND((JF$33-JF41-INDEX(Sheep!$V$358:$V$365,JF40,1))&gt;(JF$33-JG$33),(JF$33-JF41-INDEX(Sheep!$V$358:$V$365,JF40,1))&lt;=0),"Scan-"  &amp;JF40,""),"")
&amp;IFERROR(IF(AND((JF$33-JF41-150                                                                            )&gt;(JF$33-JG$33),(JF$33-JF41-150                                                                             )&lt;=0),"Birth-" &amp;JF40,""),"")
&amp;IFERROR(IF(AND((JF$33-JF41-150-Sheep!$R$351                                           )&gt;(JF$33-JG$33),(JF$33-JF41-150-Sheep!$R$351                                            )&lt;=0),"Wean-"&amp;JF40,""),"")
&amp;IFERROR(IF(AND((JF$33-JF41-150-Sheep!$R$352                                           )&gt;(JF$33-JG$33),(JF$33-JF41-150-Sheep!$R$352                                            )&lt;=0),"Alt1-"   &amp;JF40,""),"")
&amp;IFERROR(IF(AND((JF$33-JF41-150-Sheep!$R$353                                           )&gt;(JF$33-JG$33),(JF$33-JF41-150-Sheep!$R$353                                            )&lt;=0),"Alt2-"   &amp;JF40,""),"")</f>
        <v/>
      </c>
      <c r="JG42" s="274" t="str">
        <f xml:space="preserve">                    IF(AND((JG$33                                  -Sheep!$N$250                               )&gt;(JG$33-JH$33),(JG$33                                  -Sheep!$N$250                                )&lt;=0),"Born","")
&amp;                   IF(AND((JG$33-Sheep!$R$351-Sheep!$N$250                                )&gt;(JG$33-JH$33),(JG$33-Sheep!$R$351-Sheep!$N$250                                )&lt;=0),"WeanStd","")
&amp;                   IF(AND((JG$33-Sheep!$R$352-Sheep!$N$250                                )&gt;(JG$33-JH$33),(JG$33-Sheep!$R$352-Sheep!$N$250                                )&lt;=0),"WeanAlt1","")
&amp;                   IF(AND((JG$33-Sheep!$R$353-Sheep!$N$250                                )&gt;(JG$33-JH$33),(JG$33-Sheep!$R$353-Sheep!$N$250                                )&lt;=0),"WeanAlt2","")
&amp;IFERROR(IF(AND((JG$33-JG41                                                                                     )&gt;(JG$33-JH$33),(JG$33-JG41                                                                                     )&lt;=0),"Join-"    &amp;JG40,""),"")
&amp;IFERROR(IF(AND((JG$33-JG41-INDEX(Sheep!$V$358:$V$365,JG40,1))&gt;(JG$33-JH$33),(JG$33-JG41-INDEX(Sheep!$V$358:$V$365,JG40,1))&lt;=0),"Scan-"  &amp;JG40,""),"")
&amp;IFERROR(IF(AND((JG$33-JG41-150                                                                            )&gt;(JG$33-JH$33),(JG$33-JG41-150                                                                             )&lt;=0),"Birth-" &amp;JG40,""),"")
&amp;IFERROR(IF(AND((JG$33-JG41-150-Sheep!$R$351                                           )&gt;(JG$33-JH$33),(JG$33-JG41-150-Sheep!$R$351                                            )&lt;=0),"Wean-"&amp;JG40,""),"")
&amp;IFERROR(IF(AND((JG$33-JG41-150-Sheep!$R$352                                           )&gt;(JG$33-JH$33),(JG$33-JG41-150-Sheep!$R$352                                            )&lt;=0),"Alt1-"   &amp;JG40,""),"")
&amp;IFERROR(IF(AND((JG$33-JG41-150-Sheep!$R$353                                           )&gt;(JG$33-JH$33),(JG$33-JG41-150-Sheep!$R$353                                            )&lt;=0),"Alt2-"   &amp;JG40,""),"")</f>
        <v/>
      </c>
      <c r="JH42" s="274" t="str">
        <f xml:space="preserve">                    IF(AND((JH$33                                  -Sheep!$N$250                               )&gt;(JH$33-JI$33),(JH$33                                  -Sheep!$N$250                                )&lt;=0),"Born","")
&amp;                   IF(AND((JH$33-Sheep!$R$351-Sheep!$N$250                                )&gt;(JH$33-JI$33),(JH$33-Sheep!$R$351-Sheep!$N$250                                )&lt;=0),"WeanStd","")
&amp;                   IF(AND((JH$33-Sheep!$R$352-Sheep!$N$250                                )&gt;(JH$33-JI$33),(JH$33-Sheep!$R$352-Sheep!$N$250                                )&lt;=0),"WeanAlt1","")
&amp;                   IF(AND((JH$33-Sheep!$R$353-Sheep!$N$250                                )&gt;(JH$33-JI$33),(JH$33-Sheep!$R$353-Sheep!$N$250                                )&lt;=0),"WeanAlt2","")
&amp;IFERROR(IF(AND((JH$33-JH41                                                                                     )&gt;(JH$33-JI$33),(JH$33-JH41                                                                                     )&lt;=0),"Join-"    &amp;JH40,""),"")
&amp;IFERROR(IF(AND((JH$33-JH41-INDEX(Sheep!$V$358:$V$365,JH40,1))&gt;(JH$33-JI$33),(JH$33-JH41-INDEX(Sheep!$V$358:$V$365,JH40,1))&lt;=0),"Scan-"  &amp;JH40,""),"")
&amp;IFERROR(IF(AND((JH$33-JH41-150                                                                            )&gt;(JH$33-JI$33),(JH$33-JH41-150                                                                             )&lt;=0),"Birth-" &amp;JH40,""),"")
&amp;IFERROR(IF(AND((JH$33-JH41-150-Sheep!$R$351                                           )&gt;(JH$33-JI$33),(JH$33-JH41-150-Sheep!$R$351                                            )&lt;=0),"Wean-"&amp;JH40,""),"")
&amp;IFERROR(IF(AND((JH$33-JH41-150-Sheep!$R$352                                           )&gt;(JH$33-JI$33),(JH$33-JH41-150-Sheep!$R$352                                            )&lt;=0),"Alt1-"   &amp;JH40,""),"")
&amp;IFERROR(IF(AND((JH$33-JH41-150-Sheep!$R$353                                           )&gt;(JH$33-JI$33),(JH$33-JH41-150-Sheep!$R$353                                            )&lt;=0),"Alt2-"   &amp;JH40,""),"")</f>
        <v/>
      </c>
      <c r="JI42" s="274" t="str">
        <f xml:space="preserve">                    IF(AND((JI$33                                  -Sheep!$N$250                               )&gt;(JI$33-JJ$33),(JI$33                                  -Sheep!$N$250                                )&lt;=0),"Born","")
&amp;                   IF(AND((JI$33-Sheep!$R$351-Sheep!$N$250                                )&gt;(JI$33-JJ$33),(JI$33-Sheep!$R$351-Sheep!$N$250                                )&lt;=0),"WeanStd","")
&amp;                   IF(AND((JI$33-Sheep!$R$352-Sheep!$N$250                                )&gt;(JI$33-JJ$33),(JI$33-Sheep!$R$352-Sheep!$N$250                                )&lt;=0),"WeanAlt1","")
&amp;                   IF(AND((JI$33-Sheep!$R$353-Sheep!$N$250                                )&gt;(JI$33-JJ$33),(JI$33-Sheep!$R$353-Sheep!$N$250                                )&lt;=0),"WeanAlt2","")
&amp;IFERROR(IF(AND((JI$33-JI41                                                                                     )&gt;(JI$33-JJ$33),(JI$33-JI41                                                                                     )&lt;=0),"Join-"    &amp;JI40,""),"")
&amp;IFERROR(IF(AND((JI$33-JI41-INDEX(Sheep!$V$358:$V$365,JI40,1))&gt;(JI$33-JJ$33),(JI$33-JI41-INDEX(Sheep!$V$358:$V$365,JI40,1))&lt;=0),"Scan-"  &amp;JI40,""),"")
&amp;IFERROR(IF(AND((JI$33-JI41-150                                                                            )&gt;(JI$33-JJ$33),(JI$33-JI41-150                                                                             )&lt;=0),"Birth-" &amp;JI40,""),"")
&amp;IFERROR(IF(AND((JI$33-JI41-150-Sheep!$R$351                                           )&gt;(JI$33-JJ$33),(JI$33-JI41-150-Sheep!$R$351                                            )&lt;=0),"Wean-"&amp;JI40,""),"")
&amp;IFERROR(IF(AND((JI$33-JI41-150-Sheep!$R$352                                           )&gt;(JI$33-JJ$33),(JI$33-JI41-150-Sheep!$R$352                                            )&lt;=0),"Alt1-"   &amp;JI40,""),"")
&amp;IFERROR(IF(AND((JI$33-JI41-150-Sheep!$R$353                                           )&gt;(JI$33-JJ$33),(JI$33-JI41-150-Sheep!$R$353                                            )&lt;=0),"Alt2-"   &amp;JI40,""),"")</f>
        <v>Alt2-4</v>
      </c>
      <c r="JJ42" s="274" t="str">
        <f xml:space="preserve">                    IF(AND((JJ$33                                  -Sheep!$N$250                               )&gt;(JJ$33-JK$33),(JJ$33                                  -Sheep!$N$250                                )&lt;=0),"Born","")
&amp;                   IF(AND((JJ$33-Sheep!$R$351-Sheep!$N$250                                )&gt;(JJ$33-JK$33),(JJ$33-Sheep!$R$351-Sheep!$N$250                                )&lt;=0),"WeanStd","")
&amp;                   IF(AND((JJ$33-Sheep!$R$352-Sheep!$N$250                                )&gt;(JJ$33-JK$33),(JJ$33-Sheep!$R$352-Sheep!$N$250                                )&lt;=0),"WeanAlt1","")
&amp;                   IF(AND((JJ$33-Sheep!$R$353-Sheep!$N$250                                )&gt;(JJ$33-JK$33),(JJ$33-Sheep!$R$353-Sheep!$N$250                                )&lt;=0),"WeanAlt2","")
&amp;IFERROR(IF(AND((JJ$33-JJ41                                                                                     )&gt;(JJ$33-JK$33),(JJ$33-JJ41                                                                                     )&lt;=0),"Join-"    &amp;JJ40,""),"")
&amp;IFERROR(IF(AND((JJ$33-JJ41-INDEX(Sheep!$V$358:$V$365,JJ40,1))&gt;(JJ$33-JK$33),(JJ$33-JJ41-INDEX(Sheep!$V$358:$V$365,JJ40,1))&lt;=0),"Scan-"  &amp;JJ40,""),"")
&amp;IFERROR(IF(AND((JJ$33-JJ41-150                                                                            )&gt;(JJ$33-JK$33),(JJ$33-JJ41-150                                                                             )&lt;=0),"Birth-" &amp;JJ40,""),"")
&amp;IFERROR(IF(AND((JJ$33-JJ41-150-Sheep!$R$351                                           )&gt;(JJ$33-JK$33),(JJ$33-JJ41-150-Sheep!$R$351                                            )&lt;=0),"Wean-"&amp;JJ40,""),"")
&amp;IFERROR(IF(AND((JJ$33-JJ41-150-Sheep!$R$352                                           )&gt;(JJ$33-JK$33),(JJ$33-JJ41-150-Sheep!$R$352                                            )&lt;=0),"Alt1-"   &amp;JJ40,""),"")
&amp;IFERROR(IF(AND((JJ$33-JJ41-150-Sheep!$R$353                                           )&gt;(JJ$33-JK$33),(JJ$33-JJ41-150-Sheep!$R$353                                            )&lt;=0),"Alt2-"   &amp;JJ40,""),"")</f>
        <v/>
      </c>
      <c r="JK42" s="274" t="str">
        <f xml:space="preserve">                    IF(AND((JK$33                                  -Sheep!$N$250                               )&gt;(JK$33-JL$33),(JK$33                                  -Sheep!$N$250                                )&lt;=0),"Born","")
&amp;                   IF(AND((JK$33-Sheep!$R$351-Sheep!$N$250                                )&gt;(JK$33-JL$33),(JK$33-Sheep!$R$351-Sheep!$N$250                                )&lt;=0),"WeanStd","")
&amp;                   IF(AND((JK$33-Sheep!$R$352-Sheep!$N$250                                )&gt;(JK$33-JL$33),(JK$33-Sheep!$R$352-Sheep!$N$250                                )&lt;=0),"WeanAlt1","")
&amp;                   IF(AND((JK$33-Sheep!$R$353-Sheep!$N$250                                )&gt;(JK$33-JL$33),(JK$33-Sheep!$R$353-Sheep!$N$250                                )&lt;=0),"WeanAlt2","")
&amp;IFERROR(IF(AND((JK$33-JK41                                                                                     )&gt;(JK$33-JL$33),(JK$33-JK41                                                                                     )&lt;=0),"Join-"    &amp;JK40,""),"")
&amp;IFERROR(IF(AND((JK$33-JK41-INDEX(Sheep!$V$358:$V$365,JK40,1))&gt;(JK$33-JL$33),(JK$33-JK41-INDEX(Sheep!$V$358:$V$365,JK40,1))&lt;=0),"Scan-"  &amp;JK40,""),"")
&amp;IFERROR(IF(AND((JK$33-JK41-150                                                                            )&gt;(JK$33-JL$33),(JK$33-JK41-150                                                                             )&lt;=0),"Birth-" &amp;JK40,""),"")
&amp;IFERROR(IF(AND((JK$33-JK41-150-Sheep!$R$351                                           )&gt;(JK$33-JL$33),(JK$33-JK41-150-Sheep!$R$351                                            )&lt;=0),"Wean-"&amp;JK40,""),"")
&amp;IFERROR(IF(AND((JK$33-JK41-150-Sheep!$R$352                                           )&gt;(JK$33-JL$33),(JK$33-JK41-150-Sheep!$R$352                                            )&lt;=0),"Alt1-"   &amp;JK40,""),"")
&amp;IFERROR(IF(AND((JK$33-JK41-150-Sheep!$R$353                                           )&gt;(JK$33-JL$33),(JK$33-JK41-150-Sheep!$R$353                                            )&lt;=0),"Alt2-"   &amp;JK40,""),"")</f>
        <v/>
      </c>
      <c r="JL42" s="274" t="str">
        <f xml:space="preserve">                    IF(AND((JL$33                                  -Sheep!$N$250                               )&gt;(JL$33-JM$33),(JL$33                                  -Sheep!$N$250                                )&lt;=0),"Born","")
&amp;                   IF(AND((JL$33-Sheep!$R$351-Sheep!$N$250                                )&gt;(JL$33-JM$33),(JL$33-Sheep!$R$351-Sheep!$N$250                                )&lt;=0),"WeanStd","")
&amp;                   IF(AND((JL$33-Sheep!$R$352-Sheep!$N$250                                )&gt;(JL$33-JM$33),(JL$33-Sheep!$R$352-Sheep!$N$250                                )&lt;=0),"WeanAlt1","")
&amp;                   IF(AND((JL$33-Sheep!$R$353-Sheep!$N$250                                )&gt;(JL$33-JM$33),(JL$33-Sheep!$R$353-Sheep!$N$250                                )&lt;=0),"WeanAlt2","")
&amp;IFERROR(IF(AND((JL$33-JL41                                                                                     )&gt;(JL$33-JM$33),(JL$33-JL41                                                                                     )&lt;=0),"Join-"    &amp;JL40,""),"")
&amp;IFERROR(IF(AND((JL$33-JL41-INDEX(Sheep!$V$358:$V$365,JL40,1))&gt;(JL$33-JM$33),(JL$33-JL41-INDEX(Sheep!$V$358:$V$365,JL40,1))&lt;=0),"Scan-"  &amp;JL40,""),"")
&amp;IFERROR(IF(AND((JL$33-JL41-150                                                                            )&gt;(JL$33-JM$33),(JL$33-JL41-150                                                                             )&lt;=0),"Birth-" &amp;JL40,""),"")
&amp;IFERROR(IF(AND((JL$33-JL41-150-Sheep!$R$351                                           )&gt;(JL$33-JM$33),(JL$33-JL41-150-Sheep!$R$351                                            )&lt;=0),"Wean-"&amp;JL40,""),"")
&amp;IFERROR(IF(AND((JL$33-JL41-150-Sheep!$R$352                                           )&gt;(JL$33-JM$33),(JL$33-JL41-150-Sheep!$R$352                                            )&lt;=0),"Alt1-"   &amp;JL40,""),"")
&amp;IFERROR(IF(AND((JL$33-JL41-150-Sheep!$R$353                                           )&gt;(JL$33-JM$33),(JL$33-JL41-150-Sheep!$R$353                                            )&lt;=0),"Alt2-"   &amp;JL40,""),"")</f>
        <v/>
      </c>
      <c r="JM42" s="274" t="str">
        <f xml:space="preserve">                    IF(AND((JM$33                                  -Sheep!$N$250                               )&gt;(JM$33-JN$33),(JM$33                                  -Sheep!$N$250                                )&lt;=0),"Born","")
&amp;                   IF(AND((JM$33-Sheep!$R$351-Sheep!$N$250                                )&gt;(JM$33-JN$33),(JM$33-Sheep!$R$351-Sheep!$N$250                                )&lt;=0),"WeanStd","")
&amp;                   IF(AND((JM$33-Sheep!$R$352-Sheep!$N$250                                )&gt;(JM$33-JN$33),(JM$33-Sheep!$R$352-Sheep!$N$250                                )&lt;=0),"WeanAlt1","")
&amp;                   IF(AND((JM$33-Sheep!$R$353-Sheep!$N$250                                )&gt;(JM$33-JN$33),(JM$33-Sheep!$R$353-Sheep!$N$250                                )&lt;=0),"WeanAlt2","")
&amp;IFERROR(IF(AND((JM$33-JM41                                                                                     )&gt;(JM$33-JN$33),(JM$33-JM41                                                                                     )&lt;=0),"Join-"    &amp;JM40,""),"")
&amp;IFERROR(IF(AND((JM$33-JM41-INDEX(Sheep!$V$358:$V$365,JM40,1))&gt;(JM$33-JN$33),(JM$33-JM41-INDEX(Sheep!$V$358:$V$365,JM40,1))&lt;=0),"Scan-"  &amp;JM40,""),"")
&amp;IFERROR(IF(AND((JM$33-JM41-150                                                                            )&gt;(JM$33-JN$33),(JM$33-JM41-150                                                                             )&lt;=0),"Birth-" &amp;JM40,""),"")
&amp;IFERROR(IF(AND((JM$33-JM41-150-Sheep!$R$351                                           )&gt;(JM$33-JN$33),(JM$33-JM41-150-Sheep!$R$351                                            )&lt;=0),"Wean-"&amp;JM40,""),"")
&amp;IFERROR(IF(AND((JM$33-JM41-150-Sheep!$R$352                                           )&gt;(JM$33-JN$33),(JM$33-JM41-150-Sheep!$R$352                                            )&lt;=0),"Alt1-"   &amp;JM40,""),"")
&amp;IFERROR(IF(AND((JM$33-JM41-150-Sheep!$R$353                                           )&gt;(JM$33-JN$33),(JM$33-JM41-150-Sheep!$R$353                                            )&lt;=0),"Alt2-"   &amp;JM40,""),"")</f>
        <v/>
      </c>
      <c r="JN42" s="274" t="str">
        <f xml:space="preserve">                    IF(AND((JN$33                                  -Sheep!$N$250                               )&gt;(JN$33-JO$33),(JN$33                                  -Sheep!$N$250                                )&lt;=0),"Born","")
&amp;                   IF(AND((JN$33-Sheep!$R$351-Sheep!$N$250                                )&gt;(JN$33-JO$33),(JN$33-Sheep!$R$351-Sheep!$N$250                                )&lt;=0),"WeanStd","")
&amp;                   IF(AND((JN$33-Sheep!$R$352-Sheep!$N$250                                )&gt;(JN$33-JO$33),(JN$33-Sheep!$R$352-Sheep!$N$250                                )&lt;=0),"WeanAlt1","")
&amp;                   IF(AND((JN$33-Sheep!$R$353-Sheep!$N$250                                )&gt;(JN$33-JO$33),(JN$33-Sheep!$R$353-Sheep!$N$250                                )&lt;=0),"WeanAlt2","")
&amp;IFERROR(IF(AND((JN$33-JN41                                                                                     )&gt;(JN$33-JO$33),(JN$33-JN41                                                                                     )&lt;=0),"Join-"    &amp;JN40,""),"")
&amp;IFERROR(IF(AND((JN$33-JN41-INDEX(Sheep!$V$358:$V$365,JN40,1))&gt;(JN$33-JO$33),(JN$33-JN41-INDEX(Sheep!$V$358:$V$365,JN40,1))&lt;=0),"Scan-"  &amp;JN40,""),"")
&amp;IFERROR(IF(AND((JN$33-JN41-150                                                                            )&gt;(JN$33-JO$33),(JN$33-JN41-150                                                                             )&lt;=0),"Birth-" &amp;JN40,""),"")
&amp;IFERROR(IF(AND((JN$33-JN41-150-Sheep!$R$351                                           )&gt;(JN$33-JO$33),(JN$33-JN41-150-Sheep!$R$351                                            )&lt;=0),"Wean-"&amp;JN40,""),"")
&amp;IFERROR(IF(AND((JN$33-JN41-150-Sheep!$R$352                                           )&gt;(JN$33-JO$33),(JN$33-JN41-150-Sheep!$R$352                                            )&lt;=0),"Alt1-"   &amp;JN40,""),"")
&amp;IFERROR(IF(AND((JN$33-JN41-150-Sheep!$R$353                                           )&gt;(JN$33-JO$33),(JN$33-JN41-150-Sheep!$R$353                                            )&lt;=0),"Alt2-"   &amp;JN40,""),"")</f>
        <v/>
      </c>
      <c r="JO42" s="274" t="str">
        <f xml:space="preserve">                    IF(AND((JO$33                                  -Sheep!$N$250                               )&gt;(JO$33-JP$33),(JO$33                                  -Sheep!$N$250                                )&lt;=0),"Born","")
&amp;                   IF(AND((JO$33-Sheep!$R$351-Sheep!$N$250                                )&gt;(JO$33-JP$33),(JO$33-Sheep!$R$351-Sheep!$N$250                                )&lt;=0),"WeanStd","")
&amp;                   IF(AND((JO$33-Sheep!$R$352-Sheep!$N$250                                )&gt;(JO$33-JP$33),(JO$33-Sheep!$R$352-Sheep!$N$250                                )&lt;=0),"WeanAlt1","")
&amp;                   IF(AND((JO$33-Sheep!$R$353-Sheep!$N$250                                )&gt;(JO$33-JP$33),(JO$33-Sheep!$R$353-Sheep!$N$250                                )&lt;=0),"WeanAlt2","")
&amp;IFERROR(IF(AND((JO$33-JO41                                                                                     )&gt;(JO$33-JP$33),(JO$33-JO41                                                                                     )&lt;=0),"Join-"    &amp;JO40,""),"")
&amp;IFERROR(IF(AND((JO$33-JO41-INDEX(Sheep!$V$358:$V$365,JO40,1))&gt;(JO$33-JP$33),(JO$33-JO41-INDEX(Sheep!$V$358:$V$365,JO40,1))&lt;=0),"Scan-"  &amp;JO40,""),"")
&amp;IFERROR(IF(AND((JO$33-JO41-150                                                                            )&gt;(JO$33-JP$33),(JO$33-JO41-150                                                                             )&lt;=0),"Birth-" &amp;JO40,""),"")
&amp;IFERROR(IF(AND((JO$33-JO41-150-Sheep!$R$351                                           )&gt;(JO$33-JP$33),(JO$33-JO41-150-Sheep!$R$351                                            )&lt;=0),"Wean-"&amp;JO40,""),"")
&amp;IFERROR(IF(AND((JO$33-JO41-150-Sheep!$R$352                                           )&gt;(JO$33-JP$33),(JO$33-JO41-150-Sheep!$R$352                                            )&lt;=0),"Alt1-"   &amp;JO40,""),"")
&amp;IFERROR(IF(AND((JO$33-JO41-150-Sheep!$R$353                                           )&gt;(JO$33-JP$33),(JO$33-JO41-150-Sheep!$R$353                                            )&lt;=0),"Alt2-"   &amp;JO40,""),"")</f>
        <v/>
      </c>
      <c r="JP42" s="274" t="str">
        <f xml:space="preserve">                    IF(AND((JP$33                                  -Sheep!$N$250                               )&gt;(JP$33-JQ$33),(JP$33                                  -Sheep!$N$250                                )&lt;=0),"Born","")
&amp;                   IF(AND((JP$33-Sheep!$R$351-Sheep!$N$250                                )&gt;(JP$33-JQ$33),(JP$33-Sheep!$R$351-Sheep!$N$250                                )&lt;=0),"WeanStd","")
&amp;                   IF(AND((JP$33-Sheep!$R$352-Sheep!$N$250                                )&gt;(JP$33-JQ$33),(JP$33-Sheep!$R$352-Sheep!$N$250                                )&lt;=0),"WeanAlt1","")
&amp;                   IF(AND((JP$33-Sheep!$R$353-Sheep!$N$250                                )&gt;(JP$33-JQ$33),(JP$33-Sheep!$R$353-Sheep!$N$250                                )&lt;=0),"WeanAlt2","")
&amp;IFERROR(IF(AND((JP$33-JP41                                                                                     )&gt;(JP$33-JQ$33),(JP$33-JP41                                                                                     )&lt;=0),"Join-"    &amp;JP40,""),"")
&amp;IFERROR(IF(AND((JP$33-JP41-INDEX(Sheep!$V$358:$V$365,JP40,1))&gt;(JP$33-JQ$33),(JP$33-JP41-INDEX(Sheep!$V$358:$V$365,JP40,1))&lt;=0),"Scan-"  &amp;JP40,""),"")
&amp;IFERROR(IF(AND((JP$33-JP41-150                                                                            )&gt;(JP$33-JQ$33),(JP$33-JP41-150                                                                             )&lt;=0),"Birth-" &amp;JP40,""),"")
&amp;IFERROR(IF(AND((JP$33-JP41-150-Sheep!$R$351                                           )&gt;(JP$33-JQ$33),(JP$33-JP41-150-Sheep!$R$351                                            )&lt;=0),"Wean-"&amp;JP40,""),"")
&amp;IFERROR(IF(AND((JP$33-JP41-150-Sheep!$R$352                                           )&gt;(JP$33-JQ$33),(JP$33-JP41-150-Sheep!$R$352                                            )&lt;=0),"Alt1-"   &amp;JP40,""),"")
&amp;IFERROR(IF(AND((JP$33-JP41-150-Sheep!$R$353                                           )&gt;(JP$33-JQ$33),(JP$33-JP41-150-Sheep!$R$353                                            )&lt;=0),"Alt2-"   &amp;JP40,""),"")</f>
        <v/>
      </c>
      <c r="JQ42" s="274" t="str">
        <f xml:space="preserve">                    IF(AND((JQ$33                                  -Sheep!$N$250                               )&gt;(JQ$33-JR$33),(JQ$33                                  -Sheep!$N$250                                )&lt;=0),"Born","")
&amp;                   IF(AND((JQ$33-Sheep!$R$351-Sheep!$N$250                                )&gt;(JQ$33-JR$33),(JQ$33-Sheep!$R$351-Sheep!$N$250                                )&lt;=0),"WeanStd","")
&amp;                   IF(AND((JQ$33-Sheep!$R$352-Sheep!$N$250                                )&gt;(JQ$33-JR$33),(JQ$33-Sheep!$R$352-Sheep!$N$250                                )&lt;=0),"WeanAlt1","")
&amp;                   IF(AND((JQ$33-Sheep!$R$353-Sheep!$N$250                                )&gt;(JQ$33-JR$33),(JQ$33-Sheep!$R$353-Sheep!$N$250                                )&lt;=0),"WeanAlt2","")
&amp;IFERROR(IF(AND((JQ$33-JQ41                                                                                     )&gt;(JQ$33-JR$33),(JQ$33-JQ41                                                                                     )&lt;=0),"Join-"    &amp;JQ40,""),"")
&amp;IFERROR(IF(AND((JQ$33-JQ41-INDEX(Sheep!$V$358:$V$365,JQ40,1))&gt;(JQ$33-JR$33),(JQ$33-JQ41-INDEX(Sheep!$V$358:$V$365,JQ40,1))&lt;=0),"Scan-"  &amp;JQ40,""),"")
&amp;IFERROR(IF(AND((JQ$33-JQ41-150                                                                            )&gt;(JQ$33-JR$33),(JQ$33-JQ41-150                                                                             )&lt;=0),"Birth-" &amp;JQ40,""),"")
&amp;IFERROR(IF(AND((JQ$33-JQ41-150-Sheep!$R$351                                           )&gt;(JQ$33-JR$33),(JQ$33-JQ41-150-Sheep!$R$351                                            )&lt;=0),"Wean-"&amp;JQ40,""),"")
&amp;IFERROR(IF(AND((JQ$33-JQ41-150-Sheep!$R$352                                           )&gt;(JQ$33-JR$33),(JQ$33-JQ41-150-Sheep!$R$352                                            )&lt;=0),"Alt1-"   &amp;JQ40,""),"")
&amp;IFERROR(IF(AND((JQ$33-JQ41-150-Sheep!$R$353                                           )&gt;(JQ$33-JR$33),(JQ$33-JQ41-150-Sheep!$R$353                                            )&lt;=0),"Alt2-"   &amp;JQ40,""),"")</f>
        <v/>
      </c>
      <c r="JR42" s="274" t="str">
        <f xml:space="preserve">                    IF(AND((JR$33                                  -Sheep!$N$250                               )&gt;(JR$33-JS$33),(JR$33                                  -Sheep!$N$250                                )&lt;=0),"Born","")
&amp;                   IF(AND((JR$33-Sheep!$R$351-Sheep!$N$250                                )&gt;(JR$33-JS$33),(JR$33-Sheep!$R$351-Sheep!$N$250                                )&lt;=0),"WeanStd","")
&amp;                   IF(AND((JR$33-Sheep!$R$352-Sheep!$N$250                                )&gt;(JR$33-JS$33),(JR$33-Sheep!$R$352-Sheep!$N$250                                )&lt;=0),"WeanAlt1","")
&amp;                   IF(AND((JR$33-Sheep!$R$353-Sheep!$N$250                                )&gt;(JR$33-JS$33),(JR$33-Sheep!$R$353-Sheep!$N$250                                )&lt;=0),"WeanAlt2","")
&amp;IFERROR(IF(AND((JR$33-JR41                                                                                     )&gt;(JR$33-JS$33),(JR$33-JR41                                                                                     )&lt;=0),"Join-"    &amp;JR40,""),"")
&amp;IFERROR(IF(AND((JR$33-JR41-INDEX(Sheep!$V$358:$V$365,JR40,1))&gt;(JR$33-JS$33),(JR$33-JR41-INDEX(Sheep!$V$358:$V$365,JR40,1))&lt;=0),"Scan-"  &amp;JR40,""),"")
&amp;IFERROR(IF(AND((JR$33-JR41-150                                                                            )&gt;(JR$33-JS$33),(JR$33-JR41-150                                                                             )&lt;=0),"Birth-" &amp;JR40,""),"")
&amp;IFERROR(IF(AND((JR$33-JR41-150-Sheep!$R$351                                           )&gt;(JR$33-JS$33),(JR$33-JR41-150-Sheep!$R$351                                            )&lt;=0),"Wean-"&amp;JR40,""),"")
&amp;IFERROR(IF(AND((JR$33-JR41-150-Sheep!$R$352                                           )&gt;(JR$33-JS$33),(JR$33-JR41-150-Sheep!$R$352                                            )&lt;=0),"Alt1-"   &amp;JR40,""),"")
&amp;IFERROR(IF(AND((JR$33-JR41-150-Sheep!$R$353                                           )&gt;(JR$33-JS$33),(JR$33-JR41-150-Sheep!$R$353                                            )&lt;=0),"Alt2-"   &amp;JR40,""),"")</f>
        <v>Join-5</v>
      </c>
      <c r="JS42" s="274" t="str">
        <f xml:space="preserve">                    IF(AND((JS$33                                  -Sheep!$N$250                               )&gt;(JS$33-JT$33),(JS$33                                  -Sheep!$N$250                                )&lt;=0),"Born","")
&amp;                   IF(AND((JS$33-Sheep!$R$351-Sheep!$N$250                                )&gt;(JS$33-JT$33),(JS$33-Sheep!$R$351-Sheep!$N$250                                )&lt;=0),"WeanStd","")
&amp;                   IF(AND((JS$33-Sheep!$R$352-Sheep!$N$250                                )&gt;(JS$33-JT$33),(JS$33-Sheep!$R$352-Sheep!$N$250                                )&lt;=0),"WeanAlt1","")
&amp;                   IF(AND((JS$33-Sheep!$R$353-Sheep!$N$250                                )&gt;(JS$33-JT$33),(JS$33-Sheep!$R$353-Sheep!$N$250                                )&lt;=0),"WeanAlt2","")
&amp;IFERROR(IF(AND((JS$33-JS41                                                                                     )&gt;(JS$33-JT$33),(JS$33-JS41                                                                                     )&lt;=0),"Join-"    &amp;JS40,""),"")
&amp;IFERROR(IF(AND((JS$33-JS41-INDEX(Sheep!$V$358:$V$365,JS40,1))&gt;(JS$33-JT$33),(JS$33-JS41-INDEX(Sheep!$V$358:$V$365,JS40,1))&lt;=0),"Scan-"  &amp;JS40,""),"")
&amp;IFERROR(IF(AND((JS$33-JS41-150                                                                            )&gt;(JS$33-JT$33),(JS$33-JS41-150                                                                             )&lt;=0),"Birth-" &amp;JS40,""),"")
&amp;IFERROR(IF(AND((JS$33-JS41-150-Sheep!$R$351                                           )&gt;(JS$33-JT$33),(JS$33-JS41-150-Sheep!$R$351                                            )&lt;=0),"Wean-"&amp;JS40,""),"")
&amp;IFERROR(IF(AND((JS$33-JS41-150-Sheep!$R$352                                           )&gt;(JS$33-JT$33),(JS$33-JS41-150-Sheep!$R$352                                            )&lt;=0),"Alt1-"   &amp;JS40,""),"")
&amp;IFERROR(IF(AND((JS$33-JS41-150-Sheep!$R$353                                           )&gt;(JS$33-JT$33),(JS$33-JS41-150-Sheep!$R$353                                            )&lt;=0),"Alt2-"   &amp;JS40,""),"")</f>
        <v/>
      </c>
      <c r="JT42" s="274" t="str">
        <f xml:space="preserve">                    IF(AND((JT$33                                  -Sheep!$N$250                               )&gt;(JT$33-JU$33),(JT$33                                  -Sheep!$N$250                                )&lt;=0),"Born","")
&amp;                   IF(AND((JT$33-Sheep!$R$351-Sheep!$N$250                                )&gt;(JT$33-JU$33),(JT$33-Sheep!$R$351-Sheep!$N$250                                )&lt;=0),"WeanStd","")
&amp;                   IF(AND((JT$33-Sheep!$R$352-Sheep!$N$250                                )&gt;(JT$33-JU$33),(JT$33-Sheep!$R$352-Sheep!$N$250                                )&lt;=0),"WeanAlt1","")
&amp;                   IF(AND((JT$33-Sheep!$R$353-Sheep!$N$250                                )&gt;(JT$33-JU$33),(JT$33-Sheep!$R$353-Sheep!$N$250                                )&lt;=0),"WeanAlt2","")
&amp;IFERROR(IF(AND((JT$33-JT41                                                                                     )&gt;(JT$33-JU$33),(JT$33-JT41                                                                                     )&lt;=0),"Join-"    &amp;JT40,""),"")
&amp;IFERROR(IF(AND((JT$33-JT41-INDEX(Sheep!$V$358:$V$365,JT40,1))&gt;(JT$33-JU$33),(JT$33-JT41-INDEX(Sheep!$V$358:$V$365,JT40,1))&lt;=0),"Scan-"  &amp;JT40,""),"")
&amp;IFERROR(IF(AND((JT$33-JT41-150                                                                            )&gt;(JT$33-JU$33),(JT$33-JT41-150                                                                             )&lt;=0),"Birth-" &amp;JT40,""),"")
&amp;IFERROR(IF(AND((JT$33-JT41-150-Sheep!$R$351                                           )&gt;(JT$33-JU$33),(JT$33-JT41-150-Sheep!$R$351                                            )&lt;=0),"Wean-"&amp;JT40,""),"")
&amp;IFERROR(IF(AND((JT$33-JT41-150-Sheep!$R$352                                           )&gt;(JT$33-JU$33),(JT$33-JT41-150-Sheep!$R$352                                            )&lt;=0),"Alt1-"   &amp;JT40,""),"")
&amp;IFERROR(IF(AND((JT$33-JT41-150-Sheep!$R$353                                           )&gt;(JT$33-JU$33),(JT$33-JT41-150-Sheep!$R$353                                            )&lt;=0),"Alt2-"   &amp;JT40,""),"")</f>
        <v/>
      </c>
      <c r="JU42" s="274" t="str">
        <f xml:space="preserve">                    IF(AND((JU$33                                  -Sheep!$N$250                               )&gt;(JU$33-JV$33),(JU$33                                  -Sheep!$N$250                                )&lt;=0),"Born","")
&amp;                   IF(AND((JU$33-Sheep!$R$351-Sheep!$N$250                                )&gt;(JU$33-JV$33),(JU$33-Sheep!$R$351-Sheep!$N$250                                )&lt;=0),"WeanStd","")
&amp;                   IF(AND((JU$33-Sheep!$R$352-Sheep!$N$250                                )&gt;(JU$33-JV$33),(JU$33-Sheep!$R$352-Sheep!$N$250                                )&lt;=0),"WeanAlt1","")
&amp;                   IF(AND((JU$33-Sheep!$R$353-Sheep!$N$250                                )&gt;(JU$33-JV$33),(JU$33-Sheep!$R$353-Sheep!$N$250                                )&lt;=0),"WeanAlt2","")
&amp;IFERROR(IF(AND((JU$33-JU41                                                                                     )&gt;(JU$33-JV$33),(JU$33-JU41                                                                                     )&lt;=0),"Join-"    &amp;JU40,""),"")
&amp;IFERROR(IF(AND((JU$33-JU41-INDEX(Sheep!$V$358:$V$365,JU40,1))&gt;(JU$33-JV$33),(JU$33-JU41-INDEX(Sheep!$V$358:$V$365,JU40,1))&lt;=0),"Scan-"  &amp;JU40,""),"")
&amp;IFERROR(IF(AND((JU$33-JU41-150                                                                            )&gt;(JU$33-JV$33),(JU$33-JU41-150                                                                             )&lt;=0),"Birth-" &amp;JU40,""),"")
&amp;IFERROR(IF(AND((JU$33-JU41-150-Sheep!$R$351                                           )&gt;(JU$33-JV$33),(JU$33-JU41-150-Sheep!$R$351                                            )&lt;=0),"Wean-"&amp;JU40,""),"")
&amp;IFERROR(IF(AND((JU$33-JU41-150-Sheep!$R$352                                           )&gt;(JU$33-JV$33),(JU$33-JU41-150-Sheep!$R$352                                            )&lt;=0),"Alt1-"   &amp;JU40,""),"")
&amp;IFERROR(IF(AND((JU$33-JU41-150-Sheep!$R$353                                           )&gt;(JU$33-JV$33),(JU$33-JU41-150-Sheep!$R$353                                            )&lt;=0),"Alt2-"   &amp;JU40,""),"")</f>
        <v/>
      </c>
      <c r="JV42" s="274" t="str">
        <f xml:space="preserve">                    IF(AND((JV$33                                  -Sheep!$N$250                               )&gt;(JV$33-JW$33),(JV$33                                  -Sheep!$N$250                                )&lt;=0),"Born","")
&amp;                   IF(AND((JV$33-Sheep!$R$351-Sheep!$N$250                                )&gt;(JV$33-JW$33),(JV$33-Sheep!$R$351-Sheep!$N$250                                )&lt;=0),"WeanStd","")
&amp;                   IF(AND((JV$33-Sheep!$R$352-Sheep!$N$250                                )&gt;(JV$33-JW$33),(JV$33-Sheep!$R$352-Sheep!$N$250                                )&lt;=0),"WeanAlt1","")
&amp;                   IF(AND((JV$33-Sheep!$R$353-Sheep!$N$250                                )&gt;(JV$33-JW$33),(JV$33-Sheep!$R$353-Sheep!$N$250                                )&lt;=0),"WeanAlt2","")
&amp;IFERROR(IF(AND((JV$33-JV41                                                                                     )&gt;(JV$33-JW$33),(JV$33-JV41                                                                                     )&lt;=0),"Join-"    &amp;JV40,""),"")
&amp;IFERROR(IF(AND((JV$33-JV41-INDEX(Sheep!$V$358:$V$365,JV40,1))&gt;(JV$33-JW$33),(JV$33-JV41-INDEX(Sheep!$V$358:$V$365,JV40,1))&lt;=0),"Scan-"  &amp;JV40,""),"")
&amp;IFERROR(IF(AND((JV$33-JV41-150                                                                            )&gt;(JV$33-JW$33),(JV$33-JV41-150                                                                             )&lt;=0),"Birth-" &amp;JV40,""),"")
&amp;IFERROR(IF(AND((JV$33-JV41-150-Sheep!$R$351                                           )&gt;(JV$33-JW$33),(JV$33-JV41-150-Sheep!$R$351                                            )&lt;=0),"Wean-"&amp;JV40,""),"")
&amp;IFERROR(IF(AND((JV$33-JV41-150-Sheep!$R$352                                           )&gt;(JV$33-JW$33),(JV$33-JV41-150-Sheep!$R$352                                            )&lt;=0),"Alt1-"   &amp;JV40,""),"")
&amp;IFERROR(IF(AND((JV$33-JV41-150-Sheep!$R$353                                           )&gt;(JV$33-JW$33),(JV$33-JV41-150-Sheep!$R$353                                            )&lt;=0),"Alt2-"   &amp;JV40,""),"")</f>
        <v/>
      </c>
      <c r="JW42" s="274" t="str">
        <f xml:space="preserve">                    IF(AND((JW$33                                  -Sheep!$N$250                               )&gt;(JW$33-JX$33),(JW$33                                  -Sheep!$N$250                                )&lt;=0),"Born","")
&amp;                   IF(AND((JW$33-Sheep!$R$351-Sheep!$N$250                                )&gt;(JW$33-JX$33),(JW$33-Sheep!$R$351-Sheep!$N$250                                )&lt;=0),"WeanStd","")
&amp;                   IF(AND((JW$33-Sheep!$R$352-Sheep!$N$250                                )&gt;(JW$33-JX$33),(JW$33-Sheep!$R$352-Sheep!$N$250                                )&lt;=0),"WeanAlt1","")
&amp;                   IF(AND((JW$33-Sheep!$R$353-Sheep!$N$250                                )&gt;(JW$33-JX$33),(JW$33-Sheep!$R$353-Sheep!$N$250                                )&lt;=0),"WeanAlt2","")
&amp;IFERROR(IF(AND((JW$33-JW41                                                                                     )&gt;(JW$33-JX$33),(JW$33-JW41                                                                                     )&lt;=0),"Join-"    &amp;JW40,""),"")
&amp;IFERROR(IF(AND((JW$33-JW41-INDEX(Sheep!$V$358:$V$365,JW40,1))&gt;(JW$33-JX$33),(JW$33-JW41-INDEX(Sheep!$V$358:$V$365,JW40,1))&lt;=0),"Scan-"  &amp;JW40,""),"")
&amp;IFERROR(IF(AND((JW$33-JW41-150                                                                            )&gt;(JW$33-JX$33),(JW$33-JW41-150                                                                             )&lt;=0),"Birth-" &amp;JW40,""),"")
&amp;IFERROR(IF(AND((JW$33-JW41-150-Sheep!$R$351                                           )&gt;(JW$33-JX$33),(JW$33-JW41-150-Sheep!$R$351                                            )&lt;=0),"Wean-"&amp;JW40,""),"")
&amp;IFERROR(IF(AND((JW$33-JW41-150-Sheep!$R$352                                           )&gt;(JW$33-JX$33),(JW$33-JW41-150-Sheep!$R$352                                            )&lt;=0),"Alt1-"   &amp;JW40,""),"")
&amp;IFERROR(IF(AND((JW$33-JW41-150-Sheep!$R$353                                           )&gt;(JW$33-JX$33),(JW$33-JW41-150-Sheep!$R$353                                            )&lt;=0),"Alt2-"   &amp;JW40,""),"")</f>
        <v/>
      </c>
      <c r="JX42" s="274" t="str">
        <f xml:space="preserve">                    IF(AND((JX$33                                  -Sheep!$N$250                               )&gt;(JX$33-JY$33),(JX$33                                  -Sheep!$N$250                                )&lt;=0),"Born","")
&amp;                   IF(AND((JX$33-Sheep!$R$351-Sheep!$N$250                                )&gt;(JX$33-JY$33),(JX$33-Sheep!$R$351-Sheep!$N$250                                )&lt;=0),"WeanStd","")
&amp;                   IF(AND((JX$33-Sheep!$R$352-Sheep!$N$250                                )&gt;(JX$33-JY$33),(JX$33-Sheep!$R$352-Sheep!$N$250                                )&lt;=0),"WeanAlt1","")
&amp;                   IF(AND((JX$33-Sheep!$R$353-Sheep!$N$250                                )&gt;(JX$33-JY$33),(JX$33-Sheep!$R$353-Sheep!$N$250                                )&lt;=0),"WeanAlt2","")
&amp;IFERROR(IF(AND((JX$33-JX41                                                                                     )&gt;(JX$33-JY$33),(JX$33-JX41                                                                                     )&lt;=0),"Join-"    &amp;JX40,""),"")
&amp;IFERROR(IF(AND((JX$33-JX41-INDEX(Sheep!$V$358:$V$365,JX40,1))&gt;(JX$33-JY$33),(JX$33-JX41-INDEX(Sheep!$V$358:$V$365,JX40,1))&lt;=0),"Scan-"  &amp;JX40,""),"")
&amp;IFERROR(IF(AND((JX$33-JX41-150                                                                            )&gt;(JX$33-JY$33),(JX$33-JX41-150                                                                             )&lt;=0),"Birth-" &amp;JX40,""),"")
&amp;IFERROR(IF(AND((JX$33-JX41-150-Sheep!$R$351                                           )&gt;(JX$33-JY$33),(JX$33-JX41-150-Sheep!$R$351                                            )&lt;=0),"Wean-"&amp;JX40,""),"")
&amp;IFERROR(IF(AND((JX$33-JX41-150-Sheep!$R$352                                           )&gt;(JX$33-JY$33),(JX$33-JX41-150-Sheep!$R$352                                            )&lt;=0),"Alt1-"   &amp;JX40,""),"")
&amp;IFERROR(IF(AND((JX$33-JX41-150-Sheep!$R$353                                           )&gt;(JX$33-JY$33),(JX$33-JX41-150-Sheep!$R$353                                            )&lt;=0),"Alt2-"   &amp;JX40,""),"")</f>
        <v/>
      </c>
      <c r="JY42" s="274" t="str">
        <f xml:space="preserve">                    IF(AND((JY$33                                  -Sheep!$N$250                               )&gt;(JY$33-JZ$33),(JY$33                                  -Sheep!$N$250                                )&lt;=0),"Born","")
&amp;                   IF(AND((JY$33-Sheep!$R$351-Sheep!$N$250                                )&gt;(JY$33-JZ$33),(JY$33-Sheep!$R$351-Sheep!$N$250                                )&lt;=0),"WeanStd","")
&amp;                   IF(AND((JY$33-Sheep!$R$352-Sheep!$N$250                                )&gt;(JY$33-JZ$33),(JY$33-Sheep!$R$352-Sheep!$N$250                                )&lt;=0),"WeanAlt1","")
&amp;                   IF(AND((JY$33-Sheep!$R$353-Sheep!$N$250                                )&gt;(JY$33-JZ$33),(JY$33-Sheep!$R$353-Sheep!$N$250                                )&lt;=0),"WeanAlt2","")
&amp;IFERROR(IF(AND((JY$33-JY41                                                                                     )&gt;(JY$33-JZ$33),(JY$33-JY41                                                                                     )&lt;=0),"Join-"    &amp;JY40,""),"")
&amp;IFERROR(IF(AND((JY$33-JY41-INDEX(Sheep!$V$358:$V$365,JY40,1))&gt;(JY$33-JZ$33),(JY$33-JY41-INDEX(Sheep!$V$358:$V$365,JY40,1))&lt;=0),"Scan-"  &amp;JY40,""),"")
&amp;IFERROR(IF(AND((JY$33-JY41-150                                                                            )&gt;(JY$33-JZ$33),(JY$33-JY41-150                                                                             )&lt;=0),"Birth-" &amp;JY40,""),"")
&amp;IFERROR(IF(AND((JY$33-JY41-150-Sheep!$R$351                                           )&gt;(JY$33-JZ$33),(JY$33-JY41-150-Sheep!$R$351                                            )&lt;=0),"Wean-"&amp;JY40,""),"")
&amp;IFERROR(IF(AND((JY$33-JY41-150-Sheep!$R$352                                           )&gt;(JY$33-JZ$33),(JY$33-JY41-150-Sheep!$R$352                                            )&lt;=0),"Alt1-"   &amp;JY40,""),"")
&amp;IFERROR(IF(AND((JY$33-JY41-150-Sheep!$R$353                                           )&gt;(JY$33-JZ$33),(JY$33-JY41-150-Sheep!$R$353                                            )&lt;=0),"Alt2-"   &amp;JY40,""),"")</f>
        <v/>
      </c>
      <c r="JZ42" s="274" t="str">
        <f xml:space="preserve">                    IF(AND((JZ$33                                  -Sheep!$N$250                               )&gt;(JZ$33-KA$33),(JZ$33                                  -Sheep!$N$250                                )&lt;=0),"Born","")
&amp;                   IF(AND((JZ$33-Sheep!$R$351-Sheep!$N$250                                )&gt;(JZ$33-KA$33),(JZ$33-Sheep!$R$351-Sheep!$N$250                                )&lt;=0),"WeanStd","")
&amp;                   IF(AND((JZ$33-Sheep!$R$352-Sheep!$N$250                                )&gt;(JZ$33-KA$33),(JZ$33-Sheep!$R$352-Sheep!$N$250                                )&lt;=0),"WeanAlt1","")
&amp;                   IF(AND((JZ$33-Sheep!$R$353-Sheep!$N$250                                )&gt;(JZ$33-KA$33),(JZ$33-Sheep!$R$353-Sheep!$N$250                                )&lt;=0),"WeanAlt2","")
&amp;IFERROR(IF(AND((JZ$33-JZ41                                                                                     )&gt;(JZ$33-KA$33),(JZ$33-JZ41                                                                                     )&lt;=0),"Join-"    &amp;JZ40,""),"")
&amp;IFERROR(IF(AND((JZ$33-JZ41-INDEX(Sheep!$V$358:$V$365,JZ40,1))&gt;(JZ$33-KA$33),(JZ$33-JZ41-INDEX(Sheep!$V$358:$V$365,JZ40,1))&lt;=0),"Scan-"  &amp;JZ40,""),"")
&amp;IFERROR(IF(AND((JZ$33-JZ41-150                                                                            )&gt;(JZ$33-KA$33),(JZ$33-JZ41-150                                                                             )&lt;=0),"Birth-" &amp;JZ40,""),"")
&amp;IFERROR(IF(AND((JZ$33-JZ41-150-Sheep!$R$351                                           )&gt;(JZ$33-KA$33),(JZ$33-JZ41-150-Sheep!$R$351                                            )&lt;=0),"Wean-"&amp;JZ40,""),"")
&amp;IFERROR(IF(AND((JZ$33-JZ41-150-Sheep!$R$352                                           )&gt;(JZ$33-KA$33),(JZ$33-JZ41-150-Sheep!$R$352                                            )&lt;=0),"Alt1-"   &amp;JZ40,""),"")
&amp;IFERROR(IF(AND((JZ$33-JZ41-150-Sheep!$R$353                                           )&gt;(JZ$33-KA$33),(JZ$33-JZ41-150-Sheep!$R$353                                            )&lt;=0),"Alt2-"   &amp;JZ40,""),"")</f>
        <v/>
      </c>
      <c r="KA42" s="274" t="str">
        <f xml:space="preserve">                    IF(AND((KA$33                                  -Sheep!$N$250                               )&gt;(KA$33-KB$33),(KA$33                                  -Sheep!$N$250                                )&lt;=0),"Born","")
&amp;                   IF(AND((KA$33-Sheep!$R$351-Sheep!$N$250                                )&gt;(KA$33-KB$33),(KA$33-Sheep!$R$351-Sheep!$N$250                                )&lt;=0),"WeanStd","")
&amp;                   IF(AND((KA$33-Sheep!$R$352-Sheep!$N$250                                )&gt;(KA$33-KB$33),(KA$33-Sheep!$R$352-Sheep!$N$250                                )&lt;=0),"WeanAlt1","")
&amp;                   IF(AND((KA$33-Sheep!$R$353-Sheep!$N$250                                )&gt;(KA$33-KB$33),(KA$33-Sheep!$R$353-Sheep!$N$250                                )&lt;=0),"WeanAlt2","")
&amp;IFERROR(IF(AND((KA$33-KA41                                                                                     )&gt;(KA$33-KB$33),(KA$33-KA41                                                                                     )&lt;=0),"Join-"    &amp;KA40,""),"")
&amp;IFERROR(IF(AND((KA$33-KA41-INDEX(Sheep!$V$358:$V$365,KA40,1))&gt;(KA$33-KB$33),(KA$33-KA41-INDEX(Sheep!$V$358:$V$365,KA40,1))&lt;=0),"Scan-"  &amp;KA40,""),"")
&amp;IFERROR(IF(AND((KA$33-KA41-150                                                                            )&gt;(KA$33-KB$33),(KA$33-KA41-150                                                                             )&lt;=0),"Birth-" &amp;KA40,""),"")
&amp;IFERROR(IF(AND((KA$33-KA41-150-Sheep!$R$351                                           )&gt;(KA$33-KB$33),(KA$33-KA41-150-Sheep!$R$351                                            )&lt;=0),"Wean-"&amp;KA40,""),"")
&amp;IFERROR(IF(AND((KA$33-KA41-150-Sheep!$R$352                                           )&gt;(KA$33-KB$33),(KA$33-KA41-150-Sheep!$R$352                                            )&lt;=0),"Alt1-"   &amp;KA40,""),"")
&amp;IFERROR(IF(AND((KA$33-KA41-150-Sheep!$R$353                                           )&gt;(KA$33-KB$33),(KA$33-KA41-150-Sheep!$R$353                                            )&lt;=0),"Alt2-"   &amp;KA40,""),"")</f>
        <v/>
      </c>
      <c r="KB42" s="274" t="str">
        <f xml:space="preserve">                    IF(AND((KB$33                                  -Sheep!$N$250                               )&gt;(KB$33-KC$33),(KB$33                                  -Sheep!$N$250                                )&lt;=0),"Born","")
&amp;                   IF(AND((KB$33-Sheep!$R$351-Sheep!$N$250                                )&gt;(KB$33-KC$33),(KB$33-Sheep!$R$351-Sheep!$N$250                                )&lt;=0),"WeanStd","")
&amp;                   IF(AND((KB$33-Sheep!$R$352-Sheep!$N$250                                )&gt;(KB$33-KC$33),(KB$33-Sheep!$R$352-Sheep!$N$250                                )&lt;=0),"WeanAlt1","")
&amp;                   IF(AND((KB$33-Sheep!$R$353-Sheep!$N$250                                )&gt;(KB$33-KC$33),(KB$33-Sheep!$R$353-Sheep!$N$250                                )&lt;=0),"WeanAlt2","")
&amp;IFERROR(IF(AND((KB$33-KB41                                                                                     )&gt;(KB$33-KC$33),(KB$33-KB41                                                                                     )&lt;=0),"Join-"    &amp;KB40,""),"")
&amp;IFERROR(IF(AND((KB$33-KB41-INDEX(Sheep!$V$358:$V$365,KB40,1))&gt;(KB$33-KC$33),(KB$33-KB41-INDEX(Sheep!$V$358:$V$365,KB40,1))&lt;=0),"Scan-"  &amp;KB40,""),"")
&amp;IFERROR(IF(AND((KB$33-KB41-150                                                                            )&gt;(KB$33-KC$33),(KB$33-KB41-150                                                                             )&lt;=0),"Birth-" &amp;KB40,""),"")
&amp;IFERROR(IF(AND((KB$33-KB41-150-Sheep!$R$351                                           )&gt;(KB$33-KC$33),(KB$33-KB41-150-Sheep!$R$351                                            )&lt;=0),"Wean-"&amp;KB40,""),"")
&amp;IFERROR(IF(AND((KB$33-KB41-150-Sheep!$R$352                                           )&gt;(KB$33-KC$33),(KB$33-KB41-150-Sheep!$R$352                                            )&lt;=0),"Alt1-"   &amp;KB40,""),"")
&amp;IFERROR(IF(AND((KB$33-KB41-150-Sheep!$R$353                                           )&gt;(KB$33-KC$33),(KB$33-KB41-150-Sheep!$R$353                                            )&lt;=0),"Alt2-"   &amp;KB40,""),"")</f>
        <v>Scan-5</v>
      </c>
      <c r="KC42" s="274" t="str">
        <f xml:space="preserve">                    IF(AND((KC$33                                  -Sheep!$N$250                               )&gt;(KC$33-KD$33),(KC$33                                  -Sheep!$N$250                                )&lt;=0),"Born","")
&amp;                   IF(AND((KC$33-Sheep!$R$351-Sheep!$N$250                                )&gt;(KC$33-KD$33),(KC$33-Sheep!$R$351-Sheep!$N$250                                )&lt;=0),"WeanStd","")
&amp;                   IF(AND((KC$33-Sheep!$R$352-Sheep!$N$250                                )&gt;(KC$33-KD$33),(KC$33-Sheep!$R$352-Sheep!$N$250                                )&lt;=0),"WeanAlt1","")
&amp;                   IF(AND((KC$33-Sheep!$R$353-Sheep!$N$250                                )&gt;(KC$33-KD$33),(KC$33-Sheep!$R$353-Sheep!$N$250                                )&lt;=0),"WeanAlt2","")
&amp;IFERROR(IF(AND((KC$33-KC41                                                                                     )&gt;(KC$33-KD$33),(KC$33-KC41                                                                                     )&lt;=0),"Join-"    &amp;KC40,""),"")
&amp;IFERROR(IF(AND((KC$33-KC41-INDEX(Sheep!$V$358:$V$365,KC40,1))&gt;(KC$33-KD$33),(KC$33-KC41-INDEX(Sheep!$V$358:$V$365,KC40,1))&lt;=0),"Scan-"  &amp;KC40,""),"")
&amp;IFERROR(IF(AND((KC$33-KC41-150                                                                            )&gt;(KC$33-KD$33),(KC$33-KC41-150                                                                             )&lt;=0),"Birth-" &amp;KC40,""),"")
&amp;IFERROR(IF(AND((KC$33-KC41-150-Sheep!$R$351                                           )&gt;(KC$33-KD$33),(KC$33-KC41-150-Sheep!$R$351                                            )&lt;=0),"Wean-"&amp;KC40,""),"")
&amp;IFERROR(IF(AND((KC$33-KC41-150-Sheep!$R$352                                           )&gt;(KC$33-KD$33),(KC$33-KC41-150-Sheep!$R$352                                            )&lt;=0),"Alt1-"   &amp;KC40,""),"")
&amp;IFERROR(IF(AND((KC$33-KC41-150-Sheep!$R$353                                           )&gt;(KC$33-KD$33),(KC$33-KC41-150-Sheep!$R$353                                            )&lt;=0),"Alt2-"   &amp;KC40,""),"")</f>
        <v/>
      </c>
      <c r="KD42" s="274" t="str">
        <f xml:space="preserve">                    IF(AND((KD$33                                  -Sheep!$N$250                               )&gt;(KD$33-KE$33),(KD$33                                  -Sheep!$N$250                                )&lt;=0),"Born","")
&amp;                   IF(AND((KD$33-Sheep!$R$351-Sheep!$N$250                                )&gt;(KD$33-KE$33),(KD$33-Sheep!$R$351-Sheep!$N$250                                )&lt;=0),"WeanStd","")
&amp;                   IF(AND((KD$33-Sheep!$R$352-Sheep!$N$250                                )&gt;(KD$33-KE$33),(KD$33-Sheep!$R$352-Sheep!$N$250                                )&lt;=0),"WeanAlt1","")
&amp;                   IF(AND((KD$33-Sheep!$R$353-Sheep!$N$250                                )&gt;(KD$33-KE$33),(KD$33-Sheep!$R$353-Sheep!$N$250                                )&lt;=0),"WeanAlt2","")
&amp;IFERROR(IF(AND((KD$33-KD41                                                                                     )&gt;(KD$33-KE$33),(KD$33-KD41                                                                                     )&lt;=0),"Join-"    &amp;KD40,""),"")
&amp;IFERROR(IF(AND((KD$33-KD41-INDEX(Sheep!$V$358:$V$365,KD40,1))&gt;(KD$33-KE$33),(KD$33-KD41-INDEX(Sheep!$V$358:$V$365,KD40,1))&lt;=0),"Scan-"  &amp;KD40,""),"")
&amp;IFERROR(IF(AND((KD$33-KD41-150                                                                            )&gt;(KD$33-KE$33),(KD$33-KD41-150                                                                             )&lt;=0),"Birth-" &amp;KD40,""),"")
&amp;IFERROR(IF(AND((KD$33-KD41-150-Sheep!$R$351                                           )&gt;(KD$33-KE$33),(KD$33-KD41-150-Sheep!$R$351                                            )&lt;=0),"Wean-"&amp;KD40,""),"")
&amp;IFERROR(IF(AND((KD$33-KD41-150-Sheep!$R$352                                           )&gt;(KD$33-KE$33),(KD$33-KD41-150-Sheep!$R$352                                            )&lt;=0),"Alt1-"   &amp;KD40,""),"")
&amp;IFERROR(IF(AND((KD$33-KD41-150-Sheep!$R$353                                           )&gt;(KD$33-KE$33),(KD$33-KD41-150-Sheep!$R$353                                            )&lt;=0),"Alt2-"   &amp;KD40,""),"")</f>
        <v/>
      </c>
      <c r="KE42" s="274" t="str">
        <f xml:space="preserve">                    IF(AND((KE$33                                  -Sheep!$N$250                               )&gt;(KE$33-KF$33),(KE$33                                  -Sheep!$N$250                                )&lt;=0),"Born","")
&amp;                   IF(AND((KE$33-Sheep!$R$351-Sheep!$N$250                                )&gt;(KE$33-KF$33),(KE$33-Sheep!$R$351-Sheep!$N$250                                )&lt;=0),"WeanStd","")
&amp;                   IF(AND((KE$33-Sheep!$R$352-Sheep!$N$250                                )&gt;(KE$33-KF$33),(KE$33-Sheep!$R$352-Sheep!$N$250                                )&lt;=0),"WeanAlt1","")
&amp;                   IF(AND((KE$33-Sheep!$R$353-Sheep!$N$250                                )&gt;(KE$33-KF$33),(KE$33-Sheep!$R$353-Sheep!$N$250                                )&lt;=0),"WeanAlt2","")
&amp;IFERROR(IF(AND((KE$33-KE41                                                                                     )&gt;(KE$33-KF$33),(KE$33-KE41                                                                                     )&lt;=0),"Join-"    &amp;KE40,""),"")
&amp;IFERROR(IF(AND((KE$33-KE41-INDEX(Sheep!$V$358:$V$365,KE40,1))&gt;(KE$33-KF$33),(KE$33-KE41-INDEX(Sheep!$V$358:$V$365,KE40,1))&lt;=0),"Scan-"  &amp;KE40,""),"")
&amp;IFERROR(IF(AND((KE$33-KE41-150                                                                            )&gt;(KE$33-KF$33),(KE$33-KE41-150                                                                             )&lt;=0),"Birth-" &amp;KE40,""),"")
&amp;IFERROR(IF(AND((KE$33-KE41-150-Sheep!$R$351                                           )&gt;(KE$33-KF$33),(KE$33-KE41-150-Sheep!$R$351                                            )&lt;=0),"Wean-"&amp;KE40,""),"")
&amp;IFERROR(IF(AND((KE$33-KE41-150-Sheep!$R$352                                           )&gt;(KE$33-KF$33),(KE$33-KE41-150-Sheep!$R$352                                            )&lt;=0),"Alt1-"   &amp;KE40,""),"")
&amp;IFERROR(IF(AND((KE$33-KE41-150-Sheep!$R$353                                           )&gt;(KE$33-KF$33),(KE$33-KE41-150-Sheep!$R$353                                            )&lt;=0),"Alt2-"   &amp;KE40,""),"")</f>
        <v/>
      </c>
      <c r="KF42" s="274" t="str">
        <f xml:space="preserve">                    IF(AND((KF$33                                  -Sheep!$N$250                               )&gt;(KF$33-KG$33),(KF$33                                  -Sheep!$N$250                                )&lt;=0),"Born","")
&amp;                   IF(AND((KF$33-Sheep!$R$351-Sheep!$N$250                                )&gt;(KF$33-KG$33),(KF$33-Sheep!$R$351-Sheep!$N$250                                )&lt;=0),"WeanStd","")
&amp;                   IF(AND((KF$33-Sheep!$R$352-Sheep!$N$250                                )&gt;(KF$33-KG$33),(KF$33-Sheep!$R$352-Sheep!$N$250                                )&lt;=0),"WeanAlt1","")
&amp;                   IF(AND((KF$33-Sheep!$R$353-Sheep!$N$250                                )&gt;(KF$33-KG$33),(KF$33-Sheep!$R$353-Sheep!$N$250                                )&lt;=0),"WeanAlt2","")
&amp;IFERROR(IF(AND((KF$33-KF41                                                                                     )&gt;(KF$33-KG$33),(KF$33-KF41                                                                                     )&lt;=0),"Join-"    &amp;KF40,""),"")
&amp;IFERROR(IF(AND((KF$33-KF41-INDEX(Sheep!$V$358:$V$365,KF40,1))&gt;(KF$33-KG$33),(KF$33-KF41-INDEX(Sheep!$V$358:$V$365,KF40,1))&lt;=0),"Scan-"  &amp;KF40,""),"")
&amp;IFERROR(IF(AND((KF$33-KF41-150                                                                            )&gt;(KF$33-KG$33),(KF$33-KF41-150                                                                             )&lt;=0),"Birth-" &amp;KF40,""),"")
&amp;IFERROR(IF(AND((KF$33-KF41-150-Sheep!$R$351                                           )&gt;(KF$33-KG$33),(KF$33-KF41-150-Sheep!$R$351                                            )&lt;=0),"Wean-"&amp;KF40,""),"")
&amp;IFERROR(IF(AND((KF$33-KF41-150-Sheep!$R$352                                           )&gt;(KF$33-KG$33),(KF$33-KF41-150-Sheep!$R$352                                            )&lt;=0),"Alt1-"   &amp;KF40,""),"")
&amp;IFERROR(IF(AND((KF$33-KF41-150-Sheep!$R$353                                           )&gt;(KF$33-KG$33),(KF$33-KF41-150-Sheep!$R$353                                            )&lt;=0),"Alt2-"   &amp;KF40,""),"")</f>
        <v/>
      </c>
      <c r="KG42" s="274" t="str">
        <f xml:space="preserve">                    IF(AND((KG$33                                  -Sheep!$N$250                               )&gt;(KG$33-KH$33),(KG$33                                  -Sheep!$N$250                                )&lt;=0),"Born","")
&amp;                   IF(AND((KG$33-Sheep!$R$351-Sheep!$N$250                                )&gt;(KG$33-KH$33),(KG$33-Sheep!$R$351-Sheep!$N$250                                )&lt;=0),"WeanStd","")
&amp;                   IF(AND((KG$33-Sheep!$R$352-Sheep!$N$250                                )&gt;(KG$33-KH$33),(KG$33-Sheep!$R$352-Sheep!$N$250                                )&lt;=0),"WeanAlt1","")
&amp;                   IF(AND((KG$33-Sheep!$R$353-Sheep!$N$250                                )&gt;(KG$33-KH$33),(KG$33-Sheep!$R$353-Sheep!$N$250                                )&lt;=0),"WeanAlt2","")
&amp;IFERROR(IF(AND((KG$33-KG41                                                                                     )&gt;(KG$33-KH$33),(KG$33-KG41                                                                                     )&lt;=0),"Join-"    &amp;KG40,""),"")
&amp;IFERROR(IF(AND((KG$33-KG41-INDEX(Sheep!$V$358:$V$365,KG40,1))&gt;(KG$33-KH$33),(KG$33-KG41-INDEX(Sheep!$V$358:$V$365,KG40,1))&lt;=0),"Scan-"  &amp;KG40,""),"")
&amp;IFERROR(IF(AND((KG$33-KG41-150                                                                            )&gt;(KG$33-KH$33),(KG$33-KG41-150                                                                             )&lt;=0),"Birth-" &amp;KG40,""),"")
&amp;IFERROR(IF(AND((KG$33-KG41-150-Sheep!$R$351                                           )&gt;(KG$33-KH$33),(KG$33-KG41-150-Sheep!$R$351                                            )&lt;=0),"Wean-"&amp;KG40,""),"")
&amp;IFERROR(IF(AND((KG$33-KG41-150-Sheep!$R$352                                           )&gt;(KG$33-KH$33),(KG$33-KG41-150-Sheep!$R$352                                            )&lt;=0),"Alt1-"   &amp;KG40,""),"")
&amp;IFERROR(IF(AND((KG$33-KG41-150-Sheep!$R$353                                           )&gt;(KG$33-KH$33),(KG$33-KG41-150-Sheep!$R$353                                            )&lt;=0),"Alt2-"   &amp;KG40,""),"")</f>
        <v/>
      </c>
      <c r="KH42" s="274" t="str">
        <f xml:space="preserve">                    IF(AND((KH$33                                  -Sheep!$N$250                               )&gt;(KH$33-KI$33),(KH$33                                  -Sheep!$N$250                                )&lt;=0),"Born","")
&amp;                   IF(AND((KH$33-Sheep!$R$351-Sheep!$N$250                                )&gt;(KH$33-KI$33),(KH$33-Sheep!$R$351-Sheep!$N$250                                )&lt;=0),"WeanStd","")
&amp;                   IF(AND((KH$33-Sheep!$R$352-Sheep!$N$250                                )&gt;(KH$33-KI$33),(KH$33-Sheep!$R$352-Sheep!$N$250                                )&lt;=0),"WeanAlt1","")
&amp;                   IF(AND((KH$33-Sheep!$R$353-Sheep!$N$250                                )&gt;(KH$33-KI$33),(KH$33-Sheep!$R$353-Sheep!$N$250                                )&lt;=0),"WeanAlt2","")
&amp;IFERROR(IF(AND((KH$33-KH41                                                                                     )&gt;(KH$33-KI$33),(KH$33-KH41                                                                                     )&lt;=0),"Join-"    &amp;KH40,""),"")
&amp;IFERROR(IF(AND((KH$33-KH41-INDEX(Sheep!$V$358:$V$365,KH40,1))&gt;(KH$33-KI$33),(KH$33-KH41-INDEX(Sheep!$V$358:$V$365,KH40,1))&lt;=0),"Scan-"  &amp;KH40,""),"")
&amp;IFERROR(IF(AND((KH$33-KH41-150                                                                            )&gt;(KH$33-KI$33),(KH$33-KH41-150                                                                             )&lt;=0),"Birth-" &amp;KH40,""),"")
&amp;IFERROR(IF(AND((KH$33-KH41-150-Sheep!$R$351                                           )&gt;(KH$33-KI$33),(KH$33-KH41-150-Sheep!$R$351                                            )&lt;=0),"Wean-"&amp;KH40,""),"")
&amp;IFERROR(IF(AND((KH$33-KH41-150-Sheep!$R$352                                           )&gt;(KH$33-KI$33),(KH$33-KH41-150-Sheep!$R$352                                            )&lt;=0),"Alt1-"   &amp;KH40,""),"")
&amp;IFERROR(IF(AND((KH$33-KH41-150-Sheep!$R$353                                           )&gt;(KH$33-KI$33),(KH$33-KH41-150-Sheep!$R$353                                            )&lt;=0),"Alt2-"   &amp;KH40,""),"")</f>
        <v/>
      </c>
      <c r="KI42" s="274" t="str">
        <f xml:space="preserve">                    IF(AND((KI$33                                  -Sheep!$N$250                               )&gt;(KI$33-KJ$33),(KI$33                                  -Sheep!$N$250                                )&lt;=0),"Born","")
&amp;                   IF(AND((KI$33-Sheep!$R$351-Sheep!$N$250                                )&gt;(KI$33-KJ$33),(KI$33-Sheep!$R$351-Sheep!$N$250                                )&lt;=0),"WeanStd","")
&amp;                   IF(AND((KI$33-Sheep!$R$352-Sheep!$N$250                                )&gt;(KI$33-KJ$33),(KI$33-Sheep!$R$352-Sheep!$N$250                                )&lt;=0),"WeanAlt1","")
&amp;                   IF(AND((KI$33-Sheep!$R$353-Sheep!$N$250                                )&gt;(KI$33-KJ$33),(KI$33-Sheep!$R$353-Sheep!$N$250                                )&lt;=0),"WeanAlt2","")
&amp;IFERROR(IF(AND((KI$33-KI41                                                                                     )&gt;(KI$33-KJ$33),(KI$33-KI41                                                                                     )&lt;=0),"Join-"    &amp;KI40,""),"")
&amp;IFERROR(IF(AND((KI$33-KI41-INDEX(Sheep!$V$358:$V$365,KI40,1))&gt;(KI$33-KJ$33),(KI$33-KI41-INDEX(Sheep!$V$358:$V$365,KI40,1))&lt;=0),"Scan-"  &amp;KI40,""),"")
&amp;IFERROR(IF(AND((KI$33-KI41-150                                                                            )&gt;(KI$33-KJ$33),(KI$33-KI41-150                                                                             )&lt;=0),"Birth-" &amp;KI40,""),"")
&amp;IFERROR(IF(AND((KI$33-KI41-150-Sheep!$R$351                                           )&gt;(KI$33-KJ$33),(KI$33-KI41-150-Sheep!$R$351                                            )&lt;=0),"Wean-"&amp;KI40,""),"")
&amp;IFERROR(IF(AND((KI$33-KI41-150-Sheep!$R$352                                           )&gt;(KI$33-KJ$33),(KI$33-KI41-150-Sheep!$R$352                                            )&lt;=0),"Alt1-"   &amp;KI40,""),"")
&amp;IFERROR(IF(AND((KI$33-KI41-150-Sheep!$R$353                                           )&gt;(KI$33-KJ$33),(KI$33-KI41-150-Sheep!$R$353                                            )&lt;=0),"Alt2-"   &amp;KI40,""),"")</f>
        <v/>
      </c>
      <c r="KJ42" s="274" t="str">
        <f xml:space="preserve">                    IF(AND((KJ$33                                  -Sheep!$N$250                               )&gt;(KJ$33-KK$33),(KJ$33                                  -Sheep!$N$250                                )&lt;=0),"Born","")
&amp;                   IF(AND((KJ$33-Sheep!$R$351-Sheep!$N$250                                )&gt;(KJ$33-KK$33),(KJ$33-Sheep!$R$351-Sheep!$N$250                                )&lt;=0),"WeanStd","")
&amp;                   IF(AND((KJ$33-Sheep!$R$352-Sheep!$N$250                                )&gt;(KJ$33-KK$33),(KJ$33-Sheep!$R$352-Sheep!$N$250                                )&lt;=0),"WeanAlt1","")
&amp;                   IF(AND((KJ$33-Sheep!$R$353-Sheep!$N$250                                )&gt;(KJ$33-KK$33),(KJ$33-Sheep!$R$353-Sheep!$N$250                                )&lt;=0),"WeanAlt2","")
&amp;IFERROR(IF(AND((KJ$33-KJ41                                                                                     )&gt;(KJ$33-KK$33),(KJ$33-KJ41                                                                                     )&lt;=0),"Join-"    &amp;KJ40,""),"")
&amp;IFERROR(IF(AND((KJ$33-KJ41-INDEX(Sheep!$V$358:$V$365,KJ40,1))&gt;(KJ$33-KK$33),(KJ$33-KJ41-INDEX(Sheep!$V$358:$V$365,KJ40,1))&lt;=0),"Scan-"  &amp;KJ40,""),"")
&amp;IFERROR(IF(AND((KJ$33-KJ41-150                                                                            )&gt;(KJ$33-KK$33),(KJ$33-KJ41-150                                                                             )&lt;=0),"Birth-" &amp;KJ40,""),"")
&amp;IFERROR(IF(AND((KJ$33-KJ41-150-Sheep!$R$351                                           )&gt;(KJ$33-KK$33),(KJ$33-KJ41-150-Sheep!$R$351                                            )&lt;=0),"Wean-"&amp;KJ40,""),"")
&amp;IFERROR(IF(AND((KJ$33-KJ41-150-Sheep!$R$352                                           )&gt;(KJ$33-KK$33),(KJ$33-KJ41-150-Sheep!$R$352                                            )&lt;=0),"Alt1-"   &amp;KJ40,""),"")
&amp;IFERROR(IF(AND((KJ$33-KJ41-150-Sheep!$R$353                                           )&gt;(KJ$33-KK$33),(KJ$33-KJ41-150-Sheep!$R$353                                            )&lt;=0),"Alt2-"   &amp;KJ40,""),"")</f>
        <v/>
      </c>
      <c r="KK42" s="274" t="str">
        <f xml:space="preserve">                    IF(AND((KK$33                                  -Sheep!$N$250                               )&gt;(KK$33-KL$33),(KK$33                                  -Sheep!$N$250                                )&lt;=0),"Born","")
&amp;                   IF(AND((KK$33-Sheep!$R$351-Sheep!$N$250                                )&gt;(KK$33-KL$33),(KK$33-Sheep!$R$351-Sheep!$N$250                                )&lt;=0),"WeanStd","")
&amp;                   IF(AND((KK$33-Sheep!$R$352-Sheep!$N$250                                )&gt;(KK$33-KL$33),(KK$33-Sheep!$R$352-Sheep!$N$250                                )&lt;=0),"WeanAlt1","")
&amp;                   IF(AND((KK$33-Sheep!$R$353-Sheep!$N$250                                )&gt;(KK$33-KL$33),(KK$33-Sheep!$R$353-Sheep!$N$250                                )&lt;=0),"WeanAlt2","")
&amp;IFERROR(IF(AND((KK$33-KK41                                                                                     )&gt;(KK$33-KL$33),(KK$33-KK41                                                                                     )&lt;=0),"Join-"    &amp;KK40,""),"")
&amp;IFERROR(IF(AND((KK$33-KK41-INDEX(Sheep!$V$358:$V$365,KK40,1))&gt;(KK$33-KL$33),(KK$33-KK41-INDEX(Sheep!$V$358:$V$365,KK40,1))&lt;=0),"Scan-"  &amp;KK40,""),"")
&amp;IFERROR(IF(AND((KK$33-KK41-150                                                                            )&gt;(KK$33-KL$33),(KK$33-KK41-150                                                                             )&lt;=0),"Birth-" &amp;KK40,""),"")
&amp;IFERROR(IF(AND((KK$33-KK41-150-Sheep!$R$351                                           )&gt;(KK$33-KL$33),(KK$33-KK41-150-Sheep!$R$351                                            )&lt;=0),"Wean-"&amp;KK40,""),"")
&amp;IFERROR(IF(AND((KK$33-KK41-150-Sheep!$R$352                                           )&gt;(KK$33-KL$33),(KK$33-KK41-150-Sheep!$R$352                                            )&lt;=0),"Alt1-"   &amp;KK40,""),"")
&amp;IFERROR(IF(AND((KK$33-KK41-150-Sheep!$R$353                                           )&gt;(KK$33-KL$33),(KK$33-KK41-150-Sheep!$R$353                                            )&lt;=0),"Alt2-"   &amp;KK40,""),"")</f>
        <v/>
      </c>
      <c r="KL42" s="274" t="str">
        <f xml:space="preserve">                    IF(AND((KL$33                                  -Sheep!$N$250                               )&gt;(KL$33-KM$33),(KL$33                                  -Sheep!$N$250                                )&lt;=0),"Born","")
&amp;                   IF(AND((KL$33-Sheep!$R$351-Sheep!$N$250                                )&gt;(KL$33-KM$33),(KL$33-Sheep!$R$351-Sheep!$N$250                                )&lt;=0),"WeanStd","")
&amp;                   IF(AND((KL$33-Sheep!$R$352-Sheep!$N$250                                )&gt;(KL$33-KM$33),(KL$33-Sheep!$R$352-Sheep!$N$250                                )&lt;=0),"WeanAlt1","")
&amp;                   IF(AND((KL$33-Sheep!$R$353-Sheep!$N$250                                )&gt;(KL$33-KM$33),(KL$33-Sheep!$R$353-Sheep!$N$250                                )&lt;=0),"WeanAlt2","")
&amp;IFERROR(IF(AND((KL$33-KL41                                                                                     )&gt;(KL$33-KM$33),(KL$33-KL41                                                                                     )&lt;=0),"Join-"    &amp;KL40,""),"")
&amp;IFERROR(IF(AND((KL$33-KL41-INDEX(Sheep!$V$358:$V$365,KL40,1))&gt;(KL$33-KM$33),(KL$33-KL41-INDEX(Sheep!$V$358:$V$365,KL40,1))&lt;=0),"Scan-"  &amp;KL40,""),"")
&amp;IFERROR(IF(AND((KL$33-KL41-150                                                                            )&gt;(KL$33-KM$33),(KL$33-KL41-150                                                                             )&lt;=0),"Birth-" &amp;KL40,""),"")
&amp;IFERROR(IF(AND((KL$33-KL41-150-Sheep!$R$351                                           )&gt;(KL$33-KM$33),(KL$33-KL41-150-Sheep!$R$351                                            )&lt;=0),"Wean-"&amp;KL40,""),"")
&amp;IFERROR(IF(AND((KL$33-KL41-150-Sheep!$R$352                                           )&gt;(KL$33-KM$33),(KL$33-KL41-150-Sheep!$R$352                                            )&lt;=0),"Alt1-"   &amp;KL40,""),"")
&amp;IFERROR(IF(AND((KL$33-KL41-150-Sheep!$R$353                                           )&gt;(KL$33-KM$33),(KL$33-KL41-150-Sheep!$R$353                                            )&lt;=0),"Alt2-"   &amp;KL40,""),"")</f>
        <v/>
      </c>
      <c r="KM42" s="274" t="str">
        <f xml:space="preserve">                    IF(AND((KM$33                                  -Sheep!$N$250                               )&gt;(KM$33-KN$33),(KM$33                                  -Sheep!$N$250                                )&lt;=0),"Born","")
&amp;                   IF(AND((KM$33-Sheep!$R$351-Sheep!$N$250                                )&gt;(KM$33-KN$33),(KM$33-Sheep!$R$351-Sheep!$N$250                                )&lt;=0),"WeanStd","")
&amp;                   IF(AND((KM$33-Sheep!$R$352-Sheep!$N$250                                )&gt;(KM$33-KN$33),(KM$33-Sheep!$R$352-Sheep!$N$250                                )&lt;=0),"WeanAlt1","")
&amp;                   IF(AND((KM$33-Sheep!$R$353-Sheep!$N$250                                )&gt;(KM$33-KN$33),(KM$33-Sheep!$R$353-Sheep!$N$250                                )&lt;=0),"WeanAlt2","")
&amp;IFERROR(IF(AND((KM$33-KM41                                                                                     )&gt;(KM$33-KN$33),(KM$33-KM41                                                                                     )&lt;=0),"Join-"    &amp;KM40,""),"")
&amp;IFERROR(IF(AND((KM$33-KM41-INDEX(Sheep!$V$358:$V$365,KM40,1))&gt;(KM$33-KN$33),(KM$33-KM41-INDEX(Sheep!$V$358:$V$365,KM40,1))&lt;=0),"Scan-"  &amp;KM40,""),"")
&amp;IFERROR(IF(AND((KM$33-KM41-150                                                                            )&gt;(KM$33-KN$33),(KM$33-KM41-150                                                                             )&lt;=0),"Birth-" &amp;KM40,""),"")
&amp;IFERROR(IF(AND((KM$33-KM41-150-Sheep!$R$351                                           )&gt;(KM$33-KN$33),(KM$33-KM41-150-Sheep!$R$351                                            )&lt;=0),"Wean-"&amp;KM40,""),"")
&amp;IFERROR(IF(AND((KM$33-KM41-150-Sheep!$R$352                                           )&gt;(KM$33-KN$33),(KM$33-KM41-150-Sheep!$R$352                                            )&lt;=0),"Alt1-"   &amp;KM40,""),"")
&amp;IFERROR(IF(AND((KM$33-KM41-150-Sheep!$R$353                                           )&gt;(KM$33-KN$33),(KM$33-KM41-150-Sheep!$R$353                                            )&lt;=0),"Alt2-"   &amp;KM40,""),"")</f>
        <v/>
      </c>
      <c r="KN42" s="274" t="str">
        <f xml:space="preserve">                    IF(AND((KN$33                                  -Sheep!$N$250                               )&gt;(KN$33-KO$33),(KN$33                                  -Sheep!$N$250                                )&lt;=0),"Born","")
&amp;                   IF(AND((KN$33-Sheep!$R$351-Sheep!$N$250                                )&gt;(KN$33-KO$33),(KN$33-Sheep!$R$351-Sheep!$N$250                                )&lt;=0),"WeanStd","")
&amp;                   IF(AND((KN$33-Sheep!$R$352-Sheep!$N$250                                )&gt;(KN$33-KO$33),(KN$33-Sheep!$R$352-Sheep!$N$250                                )&lt;=0),"WeanAlt1","")
&amp;                   IF(AND((KN$33-Sheep!$R$353-Sheep!$N$250                                )&gt;(KN$33-KO$33),(KN$33-Sheep!$R$353-Sheep!$N$250                                )&lt;=0),"WeanAlt2","")
&amp;IFERROR(IF(AND((KN$33-KN41                                                                                     )&gt;(KN$33-KO$33),(KN$33-KN41                                                                                     )&lt;=0),"Join-"    &amp;KN40,""),"")
&amp;IFERROR(IF(AND((KN$33-KN41-INDEX(Sheep!$V$358:$V$365,KN40,1))&gt;(KN$33-KO$33),(KN$33-KN41-INDEX(Sheep!$V$358:$V$365,KN40,1))&lt;=0),"Scan-"  &amp;KN40,""),"")
&amp;IFERROR(IF(AND((KN$33-KN41-150                                                                            )&gt;(KN$33-KO$33),(KN$33-KN41-150                                                                             )&lt;=0),"Birth-" &amp;KN40,""),"")
&amp;IFERROR(IF(AND((KN$33-KN41-150-Sheep!$R$351                                           )&gt;(KN$33-KO$33),(KN$33-KN41-150-Sheep!$R$351                                            )&lt;=0),"Wean-"&amp;KN40,""),"")
&amp;IFERROR(IF(AND((KN$33-KN41-150-Sheep!$R$352                                           )&gt;(KN$33-KO$33),(KN$33-KN41-150-Sheep!$R$352                                            )&lt;=0),"Alt1-"   &amp;KN40,""),"")
&amp;IFERROR(IF(AND((KN$33-KN41-150-Sheep!$R$353                                           )&gt;(KN$33-KO$33),(KN$33-KN41-150-Sheep!$R$353                                            )&lt;=0),"Alt2-"   &amp;KN40,""),"")</f>
        <v>Birth-5</v>
      </c>
      <c r="KO42" s="274" t="str">
        <f xml:space="preserve">                    IF(AND((KO$33                                  -Sheep!$N$250                               )&gt;(KO$33-KP$33),(KO$33                                  -Sheep!$N$250                                )&lt;=0),"Born","")
&amp;                   IF(AND((KO$33-Sheep!$R$351-Sheep!$N$250                                )&gt;(KO$33-KP$33),(KO$33-Sheep!$R$351-Sheep!$N$250                                )&lt;=0),"WeanStd","")
&amp;                   IF(AND((KO$33-Sheep!$R$352-Sheep!$N$250                                )&gt;(KO$33-KP$33),(KO$33-Sheep!$R$352-Sheep!$N$250                                )&lt;=0),"WeanAlt1","")
&amp;                   IF(AND((KO$33-Sheep!$R$353-Sheep!$N$250                                )&gt;(KO$33-KP$33),(KO$33-Sheep!$R$353-Sheep!$N$250                                )&lt;=0),"WeanAlt2","")
&amp;IFERROR(IF(AND((KO$33-KO41                                                                                     )&gt;(KO$33-KP$33),(KO$33-KO41                                                                                     )&lt;=0),"Join-"    &amp;KO40,""),"")
&amp;IFERROR(IF(AND((KO$33-KO41-INDEX(Sheep!$V$358:$V$365,KO40,1))&gt;(KO$33-KP$33),(KO$33-KO41-INDEX(Sheep!$V$358:$V$365,KO40,1))&lt;=0),"Scan-"  &amp;KO40,""),"")
&amp;IFERROR(IF(AND((KO$33-KO41-150                                                                            )&gt;(KO$33-KP$33),(KO$33-KO41-150                                                                             )&lt;=0),"Birth-" &amp;KO40,""),"")
&amp;IFERROR(IF(AND((KO$33-KO41-150-Sheep!$R$351                                           )&gt;(KO$33-KP$33),(KO$33-KO41-150-Sheep!$R$351                                            )&lt;=0),"Wean-"&amp;KO40,""),"")
&amp;IFERROR(IF(AND((KO$33-KO41-150-Sheep!$R$352                                           )&gt;(KO$33-KP$33),(KO$33-KO41-150-Sheep!$R$352                                            )&lt;=0),"Alt1-"   &amp;KO40,""),"")
&amp;IFERROR(IF(AND((KO$33-KO41-150-Sheep!$R$353                                           )&gt;(KO$33-KP$33),(KO$33-KO41-150-Sheep!$R$353                                            )&lt;=0),"Alt2-"   &amp;KO40,""),"")</f>
        <v/>
      </c>
      <c r="KP42" s="274" t="str">
        <f xml:space="preserve">                    IF(AND((KP$33                                  -Sheep!$N$250                               )&gt;(KP$33-KQ$33),(KP$33                                  -Sheep!$N$250                                )&lt;=0),"Born","")
&amp;                   IF(AND((KP$33-Sheep!$R$351-Sheep!$N$250                                )&gt;(KP$33-KQ$33),(KP$33-Sheep!$R$351-Sheep!$N$250                                )&lt;=0),"WeanStd","")
&amp;                   IF(AND((KP$33-Sheep!$R$352-Sheep!$N$250                                )&gt;(KP$33-KQ$33),(KP$33-Sheep!$R$352-Sheep!$N$250                                )&lt;=0),"WeanAlt1","")
&amp;                   IF(AND((KP$33-Sheep!$R$353-Sheep!$N$250                                )&gt;(KP$33-KQ$33),(KP$33-Sheep!$R$353-Sheep!$N$250                                )&lt;=0),"WeanAlt2","")
&amp;IFERROR(IF(AND((KP$33-KP41                                                                                     )&gt;(KP$33-KQ$33),(KP$33-KP41                                                                                     )&lt;=0),"Join-"    &amp;KP40,""),"")
&amp;IFERROR(IF(AND((KP$33-KP41-INDEX(Sheep!$V$358:$V$365,KP40,1))&gt;(KP$33-KQ$33),(KP$33-KP41-INDEX(Sheep!$V$358:$V$365,KP40,1))&lt;=0),"Scan-"  &amp;KP40,""),"")
&amp;IFERROR(IF(AND((KP$33-KP41-150                                                                            )&gt;(KP$33-KQ$33),(KP$33-KP41-150                                                                             )&lt;=0),"Birth-" &amp;KP40,""),"")
&amp;IFERROR(IF(AND((KP$33-KP41-150-Sheep!$R$351                                           )&gt;(KP$33-KQ$33),(KP$33-KP41-150-Sheep!$R$351                                            )&lt;=0),"Wean-"&amp;KP40,""),"")
&amp;IFERROR(IF(AND((KP$33-KP41-150-Sheep!$R$352                                           )&gt;(KP$33-KQ$33),(KP$33-KP41-150-Sheep!$R$352                                            )&lt;=0),"Alt1-"   &amp;KP40,""),"")
&amp;IFERROR(IF(AND((KP$33-KP41-150-Sheep!$R$353                                           )&gt;(KP$33-KQ$33),(KP$33-KP41-150-Sheep!$R$353                                            )&lt;=0),"Alt2-"   &amp;KP40,""),"")</f>
        <v/>
      </c>
      <c r="KQ42" s="274" t="str">
        <f xml:space="preserve">                    IF(AND((KQ$33                                  -Sheep!$N$250                               )&gt;(KQ$33-KR$33),(KQ$33                                  -Sheep!$N$250                                )&lt;=0),"Born","")
&amp;                   IF(AND((KQ$33-Sheep!$R$351-Sheep!$N$250                                )&gt;(KQ$33-KR$33),(KQ$33-Sheep!$R$351-Sheep!$N$250                                )&lt;=0),"WeanStd","")
&amp;                   IF(AND((KQ$33-Sheep!$R$352-Sheep!$N$250                                )&gt;(KQ$33-KR$33),(KQ$33-Sheep!$R$352-Sheep!$N$250                                )&lt;=0),"WeanAlt1","")
&amp;                   IF(AND((KQ$33-Sheep!$R$353-Sheep!$N$250                                )&gt;(KQ$33-KR$33),(KQ$33-Sheep!$R$353-Sheep!$N$250                                )&lt;=0),"WeanAlt2","")
&amp;IFERROR(IF(AND((KQ$33-KQ41                                                                                     )&gt;(KQ$33-KR$33),(KQ$33-KQ41                                                                                     )&lt;=0),"Join-"    &amp;KQ40,""),"")
&amp;IFERROR(IF(AND((KQ$33-KQ41-INDEX(Sheep!$V$358:$V$365,KQ40,1))&gt;(KQ$33-KR$33),(KQ$33-KQ41-INDEX(Sheep!$V$358:$V$365,KQ40,1))&lt;=0),"Scan-"  &amp;KQ40,""),"")
&amp;IFERROR(IF(AND((KQ$33-KQ41-150                                                                            )&gt;(KQ$33-KR$33),(KQ$33-KQ41-150                                                                             )&lt;=0),"Birth-" &amp;KQ40,""),"")
&amp;IFERROR(IF(AND((KQ$33-KQ41-150-Sheep!$R$351                                           )&gt;(KQ$33-KR$33),(KQ$33-KQ41-150-Sheep!$R$351                                            )&lt;=0),"Wean-"&amp;KQ40,""),"")
&amp;IFERROR(IF(AND((KQ$33-KQ41-150-Sheep!$R$352                                           )&gt;(KQ$33-KR$33),(KQ$33-KQ41-150-Sheep!$R$352                                            )&lt;=0),"Alt1-"   &amp;KQ40,""),"")
&amp;IFERROR(IF(AND((KQ$33-KQ41-150-Sheep!$R$353                                           )&gt;(KQ$33-KR$33),(KQ$33-KQ41-150-Sheep!$R$353                                            )&lt;=0),"Alt2-"   &amp;KQ40,""),"")</f>
        <v/>
      </c>
      <c r="KR42" s="274" t="str">
        <f xml:space="preserve">                    IF(AND((KR$33                                  -Sheep!$N$250                               )&gt;(KR$33-KS$33),(KR$33                                  -Sheep!$N$250                                )&lt;=0),"Born","")
&amp;                   IF(AND((KR$33-Sheep!$R$351-Sheep!$N$250                                )&gt;(KR$33-KS$33),(KR$33-Sheep!$R$351-Sheep!$N$250                                )&lt;=0),"WeanStd","")
&amp;                   IF(AND((KR$33-Sheep!$R$352-Sheep!$N$250                                )&gt;(KR$33-KS$33),(KR$33-Sheep!$R$352-Sheep!$N$250                                )&lt;=0),"WeanAlt1","")
&amp;                   IF(AND((KR$33-Sheep!$R$353-Sheep!$N$250                                )&gt;(KR$33-KS$33),(KR$33-Sheep!$R$353-Sheep!$N$250                                )&lt;=0),"WeanAlt2","")
&amp;IFERROR(IF(AND((KR$33-KR41                                                                                     )&gt;(KR$33-KS$33),(KR$33-KR41                                                                                     )&lt;=0),"Join-"    &amp;KR40,""),"")
&amp;IFERROR(IF(AND((KR$33-KR41-INDEX(Sheep!$V$358:$V$365,KR40,1))&gt;(KR$33-KS$33),(KR$33-KR41-INDEX(Sheep!$V$358:$V$365,KR40,1))&lt;=0),"Scan-"  &amp;KR40,""),"")
&amp;IFERROR(IF(AND((KR$33-KR41-150                                                                            )&gt;(KR$33-KS$33),(KR$33-KR41-150                                                                             )&lt;=0),"Birth-" &amp;KR40,""),"")
&amp;IFERROR(IF(AND((KR$33-KR41-150-Sheep!$R$351                                           )&gt;(KR$33-KS$33),(KR$33-KR41-150-Sheep!$R$351                                            )&lt;=0),"Wean-"&amp;KR40,""),"")
&amp;IFERROR(IF(AND((KR$33-KR41-150-Sheep!$R$352                                           )&gt;(KR$33-KS$33),(KR$33-KR41-150-Sheep!$R$352                                            )&lt;=0),"Alt1-"   &amp;KR40,""),"")
&amp;IFERROR(IF(AND((KR$33-KR41-150-Sheep!$R$353                                           )&gt;(KR$33-KS$33),(KR$33-KR41-150-Sheep!$R$353                                            )&lt;=0),"Alt2-"   &amp;KR40,""),"")</f>
        <v/>
      </c>
      <c r="KS42" s="274" t="str">
        <f xml:space="preserve">                    IF(AND((KS$33                                  -Sheep!$N$250                               )&gt;(KS$33-KT$33),(KS$33                                  -Sheep!$N$250                                )&lt;=0),"Born","")
&amp;                   IF(AND((KS$33-Sheep!$R$351-Sheep!$N$250                                )&gt;(KS$33-KT$33),(KS$33-Sheep!$R$351-Sheep!$N$250                                )&lt;=0),"WeanStd","")
&amp;                   IF(AND((KS$33-Sheep!$R$352-Sheep!$N$250                                )&gt;(KS$33-KT$33),(KS$33-Sheep!$R$352-Sheep!$N$250                                )&lt;=0),"WeanAlt1","")
&amp;                   IF(AND((KS$33-Sheep!$R$353-Sheep!$N$250                                )&gt;(KS$33-KT$33),(KS$33-Sheep!$R$353-Sheep!$N$250                                )&lt;=0),"WeanAlt2","")
&amp;IFERROR(IF(AND((KS$33-KS41                                                                                     )&gt;(KS$33-KT$33),(KS$33-KS41                                                                                     )&lt;=0),"Join-"    &amp;KS40,""),"")
&amp;IFERROR(IF(AND((KS$33-KS41-INDEX(Sheep!$V$358:$V$365,KS40,1))&gt;(KS$33-KT$33),(KS$33-KS41-INDEX(Sheep!$V$358:$V$365,KS40,1))&lt;=0),"Scan-"  &amp;KS40,""),"")
&amp;IFERROR(IF(AND((KS$33-KS41-150                                                                            )&gt;(KS$33-KT$33),(KS$33-KS41-150                                                                             )&lt;=0),"Birth-" &amp;KS40,""),"")
&amp;IFERROR(IF(AND((KS$33-KS41-150-Sheep!$R$351                                           )&gt;(KS$33-KT$33),(KS$33-KS41-150-Sheep!$R$351                                            )&lt;=0),"Wean-"&amp;KS40,""),"")
&amp;IFERROR(IF(AND((KS$33-KS41-150-Sheep!$R$352                                           )&gt;(KS$33-KT$33),(KS$33-KS41-150-Sheep!$R$352                                            )&lt;=0),"Alt1-"   &amp;KS40,""),"")
&amp;IFERROR(IF(AND((KS$33-KS41-150-Sheep!$R$353                                           )&gt;(KS$33-KT$33),(KS$33-KS41-150-Sheep!$R$353                                            )&lt;=0),"Alt2-"   &amp;KS40,""),"")</f>
        <v/>
      </c>
      <c r="KT42" s="274" t="str">
        <f xml:space="preserve">                    IF(AND((KT$33                                  -Sheep!$N$250                               )&gt;(KT$33-KU$33),(KT$33                                  -Sheep!$N$250                                )&lt;=0),"Born","")
&amp;                   IF(AND((KT$33-Sheep!$R$351-Sheep!$N$250                                )&gt;(KT$33-KU$33),(KT$33-Sheep!$R$351-Sheep!$N$250                                )&lt;=0),"WeanStd","")
&amp;                   IF(AND((KT$33-Sheep!$R$352-Sheep!$N$250                                )&gt;(KT$33-KU$33),(KT$33-Sheep!$R$352-Sheep!$N$250                                )&lt;=0),"WeanAlt1","")
&amp;                   IF(AND((KT$33-Sheep!$R$353-Sheep!$N$250                                )&gt;(KT$33-KU$33),(KT$33-Sheep!$R$353-Sheep!$N$250                                )&lt;=0),"WeanAlt2","")
&amp;IFERROR(IF(AND((KT$33-KT41                                                                                     )&gt;(KT$33-KU$33),(KT$33-KT41                                                                                     )&lt;=0),"Join-"    &amp;KT40,""),"")
&amp;IFERROR(IF(AND((KT$33-KT41-INDEX(Sheep!$V$358:$V$365,KT40,1))&gt;(KT$33-KU$33),(KT$33-KT41-INDEX(Sheep!$V$358:$V$365,KT40,1))&lt;=0),"Scan-"  &amp;KT40,""),"")
&amp;IFERROR(IF(AND((KT$33-KT41-150                                                                            )&gt;(KT$33-KU$33),(KT$33-KT41-150                                                                             )&lt;=0),"Birth-" &amp;KT40,""),"")
&amp;IFERROR(IF(AND((KT$33-KT41-150-Sheep!$R$351                                           )&gt;(KT$33-KU$33),(KT$33-KT41-150-Sheep!$R$351                                            )&lt;=0),"Wean-"&amp;KT40,""),"")
&amp;IFERROR(IF(AND((KT$33-KT41-150-Sheep!$R$352                                           )&gt;(KT$33-KU$33),(KT$33-KT41-150-Sheep!$R$352                                            )&lt;=0),"Alt1-"   &amp;KT40,""),"")
&amp;IFERROR(IF(AND((KT$33-KT41-150-Sheep!$R$353                                           )&gt;(KT$33-KU$33),(KT$33-KT41-150-Sheep!$R$353                                            )&lt;=0),"Alt2-"   &amp;KT40,""),"")</f>
        <v/>
      </c>
      <c r="KU42" s="274" t="str">
        <f xml:space="preserve">                    IF(AND((KU$33                                  -Sheep!$N$250                               )&gt;(KU$33-KV$33),(KU$33                                  -Sheep!$N$250                                )&lt;=0),"Born","")
&amp;                   IF(AND((KU$33-Sheep!$R$351-Sheep!$N$250                                )&gt;(KU$33-KV$33),(KU$33-Sheep!$R$351-Sheep!$N$250                                )&lt;=0),"WeanStd","")
&amp;                   IF(AND((KU$33-Sheep!$R$352-Sheep!$N$250                                )&gt;(KU$33-KV$33),(KU$33-Sheep!$R$352-Sheep!$N$250                                )&lt;=0),"WeanAlt1","")
&amp;                   IF(AND((KU$33-Sheep!$R$353-Sheep!$N$250                                )&gt;(KU$33-KV$33),(KU$33-Sheep!$R$353-Sheep!$N$250                                )&lt;=0),"WeanAlt2","")
&amp;IFERROR(IF(AND((KU$33-KU41                                                                                     )&gt;(KU$33-KV$33),(KU$33-KU41                                                                                     )&lt;=0),"Join-"    &amp;KU40,""),"")
&amp;IFERROR(IF(AND((KU$33-KU41-INDEX(Sheep!$V$358:$V$365,KU40,1))&gt;(KU$33-KV$33),(KU$33-KU41-INDEX(Sheep!$V$358:$V$365,KU40,1))&lt;=0),"Scan-"  &amp;KU40,""),"")
&amp;IFERROR(IF(AND((KU$33-KU41-150                                                                            )&gt;(KU$33-KV$33),(KU$33-KU41-150                                                                             )&lt;=0),"Birth-" &amp;KU40,""),"")
&amp;IFERROR(IF(AND((KU$33-KU41-150-Sheep!$R$351                                           )&gt;(KU$33-KV$33),(KU$33-KU41-150-Sheep!$R$351                                            )&lt;=0),"Wean-"&amp;KU40,""),"")
&amp;IFERROR(IF(AND((KU$33-KU41-150-Sheep!$R$352                                           )&gt;(KU$33-KV$33),(KU$33-KU41-150-Sheep!$R$352                                            )&lt;=0),"Alt1-"   &amp;KU40,""),"")
&amp;IFERROR(IF(AND((KU$33-KU41-150-Sheep!$R$353                                           )&gt;(KU$33-KV$33),(KU$33-KU41-150-Sheep!$R$353                                            )&lt;=0),"Alt2-"   &amp;KU40,""),"")</f>
        <v/>
      </c>
      <c r="KV42" s="274" t="str">
        <f xml:space="preserve">                    IF(AND((KV$33                                  -Sheep!$N$250                               )&gt;(KV$33-KW$33),(KV$33                                  -Sheep!$N$250                                )&lt;=0),"Born","")
&amp;                   IF(AND((KV$33-Sheep!$R$351-Sheep!$N$250                                )&gt;(KV$33-KW$33),(KV$33-Sheep!$R$351-Sheep!$N$250                                )&lt;=0),"WeanStd","")
&amp;                   IF(AND((KV$33-Sheep!$R$352-Sheep!$N$250                                )&gt;(KV$33-KW$33),(KV$33-Sheep!$R$352-Sheep!$N$250                                )&lt;=0),"WeanAlt1","")
&amp;                   IF(AND((KV$33-Sheep!$R$353-Sheep!$N$250                                )&gt;(KV$33-KW$33),(KV$33-Sheep!$R$353-Sheep!$N$250                                )&lt;=0),"WeanAlt2","")
&amp;IFERROR(IF(AND((KV$33-KV41                                                                                     )&gt;(KV$33-KW$33),(KV$33-KV41                                                                                     )&lt;=0),"Join-"    &amp;KV40,""),"")
&amp;IFERROR(IF(AND((KV$33-KV41-INDEX(Sheep!$V$358:$V$365,KV40,1))&gt;(KV$33-KW$33),(KV$33-KV41-INDEX(Sheep!$V$358:$V$365,KV40,1))&lt;=0),"Scan-"  &amp;KV40,""),"")
&amp;IFERROR(IF(AND((KV$33-KV41-150                                                                            )&gt;(KV$33-KW$33),(KV$33-KV41-150                                                                             )&lt;=0),"Birth-" &amp;KV40,""),"")
&amp;IFERROR(IF(AND((KV$33-KV41-150-Sheep!$R$351                                           )&gt;(KV$33-KW$33),(KV$33-KV41-150-Sheep!$R$351                                            )&lt;=0),"Wean-"&amp;KV40,""),"")
&amp;IFERROR(IF(AND((KV$33-KV41-150-Sheep!$R$352                                           )&gt;(KV$33-KW$33),(KV$33-KV41-150-Sheep!$R$352                                            )&lt;=0),"Alt1-"   &amp;KV40,""),"")
&amp;IFERROR(IF(AND((KV$33-KV41-150-Sheep!$R$353                                           )&gt;(KV$33-KW$33),(KV$33-KV41-150-Sheep!$R$353                                            )&lt;=0),"Alt2-"   &amp;KV40,""),"")</f>
        <v/>
      </c>
      <c r="KW42" s="274" t="str">
        <f xml:space="preserve">                    IF(AND((KW$33                                  -Sheep!$N$250                               )&gt;(KW$33-KX$33),(KW$33                                  -Sheep!$N$250                                )&lt;=0),"Born","")
&amp;                   IF(AND((KW$33-Sheep!$R$351-Sheep!$N$250                                )&gt;(KW$33-KX$33),(KW$33-Sheep!$R$351-Sheep!$N$250                                )&lt;=0),"WeanStd","")
&amp;                   IF(AND((KW$33-Sheep!$R$352-Sheep!$N$250                                )&gt;(KW$33-KX$33),(KW$33-Sheep!$R$352-Sheep!$N$250                                )&lt;=0),"WeanAlt1","")
&amp;                   IF(AND((KW$33-Sheep!$R$353-Sheep!$N$250                                )&gt;(KW$33-KX$33),(KW$33-Sheep!$R$353-Sheep!$N$250                                )&lt;=0),"WeanAlt2","")
&amp;IFERROR(IF(AND((KW$33-KW41                                                                                     )&gt;(KW$33-KX$33),(KW$33-KW41                                                                                     )&lt;=0),"Join-"    &amp;KW40,""),"")
&amp;IFERROR(IF(AND((KW$33-KW41-INDEX(Sheep!$V$358:$V$365,KW40,1))&gt;(KW$33-KX$33),(KW$33-KW41-INDEX(Sheep!$V$358:$V$365,KW40,1))&lt;=0),"Scan-"  &amp;KW40,""),"")
&amp;IFERROR(IF(AND((KW$33-KW41-150                                                                            )&gt;(KW$33-KX$33),(KW$33-KW41-150                                                                             )&lt;=0),"Birth-" &amp;KW40,""),"")
&amp;IFERROR(IF(AND((KW$33-KW41-150-Sheep!$R$351                                           )&gt;(KW$33-KX$33),(KW$33-KW41-150-Sheep!$R$351                                            )&lt;=0),"Wean-"&amp;KW40,""),"")
&amp;IFERROR(IF(AND((KW$33-KW41-150-Sheep!$R$352                                           )&gt;(KW$33-KX$33),(KW$33-KW41-150-Sheep!$R$352                                            )&lt;=0),"Alt1-"   &amp;KW40,""),"")
&amp;IFERROR(IF(AND((KW$33-KW41-150-Sheep!$R$353                                           )&gt;(KW$33-KX$33),(KW$33-KW41-150-Sheep!$R$353                                            )&lt;=0),"Alt2-"   &amp;KW40,""),"")</f>
        <v/>
      </c>
      <c r="KX42" s="274" t="str">
        <f xml:space="preserve">                    IF(AND((KX$33                                  -Sheep!$N$250                               )&gt;(KX$33-KY$33),(KX$33                                  -Sheep!$N$250                                )&lt;=0),"Born","")
&amp;                   IF(AND((KX$33-Sheep!$R$351-Sheep!$N$250                                )&gt;(KX$33-KY$33),(KX$33-Sheep!$R$351-Sheep!$N$250                                )&lt;=0),"WeanStd","")
&amp;                   IF(AND((KX$33-Sheep!$R$352-Sheep!$N$250                                )&gt;(KX$33-KY$33),(KX$33-Sheep!$R$352-Sheep!$N$250                                )&lt;=0),"WeanAlt1","")
&amp;                   IF(AND((KX$33-Sheep!$R$353-Sheep!$N$250                                )&gt;(KX$33-KY$33),(KX$33-Sheep!$R$353-Sheep!$N$250                                )&lt;=0),"WeanAlt2","")
&amp;IFERROR(IF(AND((KX$33-KX41                                                                                     )&gt;(KX$33-KY$33),(KX$33-KX41                                                                                     )&lt;=0),"Join-"    &amp;KX40,""),"")
&amp;IFERROR(IF(AND((KX$33-KX41-INDEX(Sheep!$V$358:$V$365,KX40,1))&gt;(KX$33-KY$33),(KX$33-KX41-INDEX(Sheep!$V$358:$V$365,KX40,1))&lt;=0),"Scan-"  &amp;KX40,""),"")
&amp;IFERROR(IF(AND((KX$33-KX41-150                                                                            )&gt;(KX$33-KY$33),(KX$33-KX41-150                                                                             )&lt;=0),"Birth-" &amp;KX40,""),"")
&amp;IFERROR(IF(AND((KX$33-KX41-150-Sheep!$R$351                                           )&gt;(KX$33-KY$33),(KX$33-KX41-150-Sheep!$R$351                                            )&lt;=0),"Wean-"&amp;KX40,""),"")
&amp;IFERROR(IF(AND((KX$33-KX41-150-Sheep!$R$352                                           )&gt;(KX$33-KY$33),(KX$33-KX41-150-Sheep!$R$352                                            )&lt;=0),"Alt1-"   &amp;KX40,""),"")
&amp;IFERROR(IF(AND((KX$33-KX41-150-Sheep!$R$353                                           )&gt;(KX$33-KY$33),(KX$33-KX41-150-Sheep!$R$353                                            )&lt;=0),"Alt2-"   &amp;KX40,""),"")</f>
        <v/>
      </c>
      <c r="KY42" s="274" t="str">
        <f xml:space="preserve">                    IF(AND((KY$33                                  -Sheep!$N$250                               )&gt;(KY$33-KZ$33),(KY$33                                  -Sheep!$N$250                                )&lt;=0),"Born","")
&amp;                   IF(AND((KY$33-Sheep!$R$351-Sheep!$N$250                                )&gt;(KY$33-KZ$33),(KY$33-Sheep!$R$351-Sheep!$N$250                                )&lt;=0),"WeanStd","")
&amp;                   IF(AND((KY$33-Sheep!$R$352-Sheep!$N$250                                )&gt;(KY$33-KZ$33),(KY$33-Sheep!$R$352-Sheep!$N$250                                )&lt;=0),"WeanAlt1","")
&amp;                   IF(AND((KY$33-Sheep!$R$353-Sheep!$N$250                                )&gt;(KY$33-KZ$33),(KY$33-Sheep!$R$353-Sheep!$N$250                                )&lt;=0),"WeanAlt2","")
&amp;IFERROR(IF(AND((KY$33-KY41                                                                                     )&gt;(KY$33-KZ$33),(KY$33-KY41                                                                                     )&lt;=0),"Join-"    &amp;KY40,""),"")
&amp;IFERROR(IF(AND((KY$33-KY41-INDEX(Sheep!$V$358:$V$365,KY40,1))&gt;(KY$33-KZ$33),(KY$33-KY41-INDEX(Sheep!$V$358:$V$365,KY40,1))&lt;=0),"Scan-"  &amp;KY40,""),"")
&amp;IFERROR(IF(AND((KY$33-KY41-150                                                                            )&gt;(KY$33-KZ$33),(KY$33-KY41-150                                                                             )&lt;=0),"Birth-" &amp;KY40,""),"")
&amp;IFERROR(IF(AND((KY$33-KY41-150-Sheep!$R$351                                           )&gt;(KY$33-KZ$33),(KY$33-KY41-150-Sheep!$R$351                                            )&lt;=0),"Wean-"&amp;KY40,""),"")
&amp;IFERROR(IF(AND((KY$33-KY41-150-Sheep!$R$352                                           )&gt;(KY$33-KZ$33),(KY$33-KY41-150-Sheep!$R$352                                            )&lt;=0),"Alt1-"   &amp;KY40,""),"")
&amp;IFERROR(IF(AND((KY$33-KY41-150-Sheep!$R$353                                           )&gt;(KY$33-KZ$33),(KY$33-KY41-150-Sheep!$R$353                                            )&lt;=0),"Alt2-"   &amp;KY40,""),"")</f>
        <v/>
      </c>
      <c r="KZ42" s="274" t="str">
        <f xml:space="preserve">                    IF(AND((KZ$33                                  -Sheep!$N$250                               )&gt;(KZ$33-LA$33),(KZ$33                                  -Sheep!$N$250                                )&lt;=0),"Born","")
&amp;                   IF(AND((KZ$33-Sheep!$R$351-Sheep!$N$250                                )&gt;(KZ$33-LA$33),(KZ$33-Sheep!$R$351-Sheep!$N$250                                )&lt;=0),"WeanStd","")
&amp;                   IF(AND((KZ$33-Sheep!$R$352-Sheep!$N$250                                )&gt;(KZ$33-LA$33),(KZ$33-Sheep!$R$352-Sheep!$N$250                                )&lt;=0),"WeanAlt1","")
&amp;                   IF(AND((KZ$33-Sheep!$R$353-Sheep!$N$250                                )&gt;(KZ$33-LA$33),(KZ$33-Sheep!$R$353-Sheep!$N$250                                )&lt;=0),"WeanAlt2","")
&amp;IFERROR(IF(AND((KZ$33-KZ41                                                                                     )&gt;(KZ$33-LA$33),(KZ$33-KZ41                                                                                     )&lt;=0),"Join-"    &amp;KZ40,""),"")
&amp;IFERROR(IF(AND((KZ$33-KZ41-INDEX(Sheep!$V$358:$V$365,KZ40,1))&gt;(KZ$33-LA$33),(KZ$33-KZ41-INDEX(Sheep!$V$358:$V$365,KZ40,1))&lt;=0),"Scan-"  &amp;KZ40,""),"")
&amp;IFERROR(IF(AND((KZ$33-KZ41-150                                                                            )&gt;(KZ$33-LA$33),(KZ$33-KZ41-150                                                                             )&lt;=0),"Birth-" &amp;KZ40,""),"")
&amp;IFERROR(IF(AND((KZ$33-KZ41-150-Sheep!$R$351                                           )&gt;(KZ$33-LA$33),(KZ$33-KZ41-150-Sheep!$R$351                                            )&lt;=0),"Wean-"&amp;KZ40,""),"")
&amp;IFERROR(IF(AND((KZ$33-KZ41-150-Sheep!$R$352                                           )&gt;(KZ$33-LA$33),(KZ$33-KZ41-150-Sheep!$R$352                                            )&lt;=0),"Alt1-"   &amp;KZ40,""),"")
&amp;IFERROR(IF(AND((KZ$33-KZ41-150-Sheep!$R$353                                           )&gt;(KZ$33-LA$33),(KZ$33-KZ41-150-Sheep!$R$353                                            )&lt;=0),"Alt2-"   &amp;KZ40,""),"")</f>
        <v/>
      </c>
      <c r="LA42" s="274" t="str">
        <f xml:space="preserve">                    IF(AND((LA$33                                  -Sheep!$N$250                               )&gt;(LA$33-LB$33),(LA$33                                  -Sheep!$N$250                                )&lt;=0),"Born","")
&amp;                   IF(AND((LA$33-Sheep!$R$351-Sheep!$N$250                                )&gt;(LA$33-LB$33),(LA$33-Sheep!$R$351-Sheep!$N$250                                )&lt;=0),"WeanStd","")
&amp;                   IF(AND((LA$33-Sheep!$R$352-Sheep!$N$250                                )&gt;(LA$33-LB$33),(LA$33-Sheep!$R$352-Sheep!$N$250                                )&lt;=0),"WeanAlt1","")
&amp;                   IF(AND((LA$33-Sheep!$R$353-Sheep!$N$250                                )&gt;(LA$33-LB$33),(LA$33-Sheep!$R$353-Sheep!$N$250                                )&lt;=0),"WeanAlt2","")
&amp;IFERROR(IF(AND((LA$33-LA41                                                                                     )&gt;(LA$33-LB$33),(LA$33-LA41                                                                                     )&lt;=0),"Join-"    &amp;LA40,""),"")
&amp;IFERROR(IF(AND((LA$33-LA41-INDEX(Sheep!$V$358:$V$365,LA40,1))&gt;(LA$33-LB$33),(LA$33-LA41-INDEX(Sheep!$V$358:$V$365,LA40,1))&lt;=0),"Scan-"  &amp;LA40,""),"")
&amp;IFERROR(IF(AND((LA$33-LA41-150                                                                            )&gt;(LA$33-LB$33),(LA$33-LA41-150                                                                             )&lt;=0),"Birth-" &amp;LA40,""),"")
&amp;IFERROR(IF(AND((LA$33-LA41-150-Sheep!$R$351                                           )&gt;(LA$33-LB$33),(LA$33-LA41-150-Sheep!$R$351                                            )&lt;=0),"Wean-"&amp;LA40,""),"")
&amp;IFERROR(IF(AND((LA$33-LA41-150-Sheep!$R$352                                           )&gt;(LA$33-LB$33),(LA$33-LA41-150-Sheep!$R$352                                            )&lt;=0),"Alt1-"   &amp;LA40,""),"")
&amp;IFERROR(IF(AND((LA$33-LA41-150-Sheep!$R$353                                           )&gt;(LA$33-LB$33),(LA$33-LA41-150-Sheep!$R$353                                            )&lt;=0),"Alt2-"   &amp;LA40,""),"")</f>
        <v>Wean-5</v>
      </c>
      <c r="LB42" s="274" t="str">
        <f xml:space="preserve">                    IF(AND((LB$33                                  -Sheep!$N$250                               )&gt;(LB$33-LC$33),(LB$33                                  -Sheep!$N$250                                )&lt;=0),"Born","")
&amp;                   IF(AND((LB$33-Sheep!$R$351-Sheep!$N$250                                )&gt;(LB$33-LC$33),(LB$33-Sheep!$R$351-Sheep!$N$250                                )&lt;=0),"WeanStd","")
&amp;                   IF(AND((LB$33-Sheep!$R$352-Sheep!$N$250                                )&gt;(LB$33-LC$33),(LB$33-Sheep!$R$352-Sheep!$N$250                                )&lt;=0),"WeanAlt1","")
&amp;                   IF(AND((LB$33-Sheep!$R$353-Sheep!$N$250                                )&gt;(LB$33-LC$33),(LB$33-Sheep!$R$353-Sheep!$N$250                                )&lt;=0),"WeanAlt2","")
&amp;IFERROR(IF(AND((LB$33-LB41                                                                                     )&gt;(LB$33-LC$33),(LB$33-LB41                                                                                     )&lt;=0),"Join-"    &amp;LB40,""),"")
&amp;IFERROR(IF(AND((LB$33-LB41-INDEX(Sheep!$V$358:$V$365,LB40,1))&gt;(LB$33-LC$33),(LB$33-LB41-INDEX(Sheep!$V$358:$V$365,LB40,1))&lt;=0),"Scan-"  &amp;LB40,""),"")
&amp;IFERROR(IF(AND((LB$33-LB41-150                                                                            )&gt;(LB$33-LC$33),(LB$33-LB41-150                                                                             )&lt;=0),"Birth-" &amp;LB40,""),"")
&amp;IFERROR(IF(AND((LB$33-LB41-150-Sheep!$R$351                                           )&gt;(LB$33-LC$33),(LB$33-LB41-150-Sheep!$R$351                                            )&lt;=0),"Wean-"&amp;LB40,""),"")
&amp;IFERROR(IF(AND((LB$33-LB41-150-Sheep!$R$352                                           )&gt;(LB$33-LC$33),(LB$33-LB41-150-Sheep!$R$352                                            )&lt;=0),"Alt1-"   &amp;LB40,""),"")
&amp;IFERROR(IF(AND((LB$33-LB41-150-Sheep!$R$353                                           )&gt;(LB$33-LC$33),(LB$33-LB41-150-Sheep!$R$353                                            )&lt;=0),"Alt2-"   &amp;LB40,""),"")</f>
        <v/>
      </c>
      <c r="LC42" s="274" t="str">
        <f xml:space="preserve">                    IF(AND((LC$33                                  -Sheep!$N$250                               )&gt;(LC$33-LD$33),(LC$33                                  -Sheep!$N$250                                )&lt;=0),"Born","")
&amp;                   IF(AND((LC$33-Sheep!$R$351-Sheep!$N$250                                )&gt;(LC$33-LD$33),(LC$33-Sheep!$R$351-Sheep!$N$250                                )&lt;=0),"WeanStd","")
&amp;                   IF(AND((LC$33-Sheep!$R$352-Sheep!$N$250                                )&gt;(LC$33-LD$33),(LC$33-Sheep!$R$352-Sheep!$N$250                                )&lt;=0),"WeanAlt1","")
&amp;                   IF(AND((LC$33-Sheep!$R$353-Sheep!$N$250                                )&gt;(LC$33-LD$33),(LC$33-Sheep!$R$353-Sheep!$N$250                                )&lt;=0),"WeanAlt2","")
&amp;IFERROR(IF(AND((LC$33-LC41                                                                                     )&gt;(LC$33-LD$33),(LC$33-LC41                                                                                     )&lt;=0),"Join-"    &amp;LC40,""),"")
&amp;IFERROR(IF(AND((LC$33-LC41-INDEX(Sheep!$V$358:$V$365,LC40,1))&gt;(LC$33-LD$33),(LC$33-LC41-INDEX(Sheep!$V$358:$V$365,LC40,1))&lt;=0),"Scan-"  &amp;LC40,""),"")
&amp;IFERROR(IF(AND((LC$33-LC41-150                                                                            )&gt;(LC$33-LD$33),(LC$33-LC41-150                                                                             )&lt;=0),"Birth-" &amp;LC40,""),"")
&amp;IFERROR(IF(AND((LC$33-LC41-150-Sheep!$R$351                                           )&gt;(LC$33-LD$33),(LC$33-LC41-150-Sheep!$R$351                                            )&lt;=0),"Wean-"&amp;LC40,""),"")
&amp;IFERROR(IF(AND((LC$33-LC41-150-Sheep!$R$352                                           )&gt;(LC$33-LD$33),(LC$33-LC41-150-Sheep!$R$352                                            )&lt;=0),"Alt1-"   &amp;LC40,""),"")
&amp;IFERROR(IF(AND((LC$33-LC41-150-Sheep!$R$353                                           )&gt;(LC$33-LD$33),(LC$33-LC41-150-Sheep!$R$353                                            )&lt;=0),"Alt2-"   &amp;LC40,""),"")</f>
        <v/>
      </c>
      <c r="LD42" s="274" t="str">
        <f xml:space="preserve">                    IF(AND((LD$33                                  -Sheep!$N$250                               )&gt;(LD$33-LE$33),(LD$33                                  -Sheep!$N$250                                )&lt;=0),"Born","")
&amp;                   IF(AND((LD$33-Sheep!$R$351-Sheep!$N$250                                )&gt;(LD$33-LE$33),(LD$33-Sheep!$R$351-Sheep!$N$250                                )&lt;=0),"WeanStd","")
&amp;                   IF(AND((LD$33-Sheep!$R$352-Sheep!$N$250                                )&gt;(LD$33-LE$33),(LD$33-Sheep!$R$352-Sheep!$N$250                                )&lt;=0),"WeanAlt1","")
&amp;                   IF(AND((LD$33-Sheep!$R$353-Sheep!$N$250                                )&gt;(LD$33-LE$33),(LD$33-Sheep!$R$353-Sheep!$N$250                                )&lt;=0),"WeanAlt2","")
&amp;IFERROR(IF(AND((LD$33-LD41                                                                                     )&gt;(LD$33-LE$33),(LD$33-LD41                                                                                     )&lt;=0),"Join-"    &amp;LD40,""),"")
&amp;IFERROR(IF(AND((LD$33-LD41-INDEX(Sheep!$V$358:$V$365,LD40,1))&gt;(LD$33-LE$33),(LD$33-LD41-INDEX(Sheep!$V$358:$V$365,LD40,1))&lt;=0),"Scan-"  &amp;LD40,""),"")
&amp;IFERROR(IF(AND((LD$33-LD41-150                                                                            )&gt;(LD$33-LE$33),(LD$33-LD41-150                                                                             )&lt;=0),"Birth-" &amp;LD40,""),"")
&amp;IFERROR(IF(AND((LD$33-LD41-150-Sheep!$R$351                                           )&gt;(LD$33-LE$33),(LD$33-LD41-150-Sheep!$R$351                                            )&lt;=0),"Wean-"&amp;LD40,""),"")
&amp;IFERROR(IF(AND((LD$33-LD41-150-Sheep!$R$352                                           )&gt;(LD$33-LE$33),(LD$33-LD41-150-Sheep!$R$352                                            )&lt;=0),"Alt1-"   &amp;LD40,""),"")
&amp;IFERROR(IF(AND((LD$33-LD41-150-Sheep!$R$353                                           )&gt;(LD$33-LE$33),(LD$33-LD41-150-Sheep!$R$353                                            )&lt;=0),"Alt2-"   &amp;LD40,""),"")</f>
        <v/>
      </c>
      <c r="LE42" s="274" t="str">
        <f xml:space="preserve">                    IF(AND((LE$33                                  -Sheep!$N$250                               )&gt;(LE$33-LF$33),(LE$33                                  -Sheep!$N$250                                )&lt;=0),"Born","")
&amp;                   IF(AND((LE$33-Sheep!$R$351-Sheep!$N$250                                )&gt;(LE$33-LF$33),(LE$33-Sheep!$R$351-Sheep!$N$250                                )&lt;=0),"WeanStd","")
&amp;                   IF(AND((LE$33-Sheep!$R$352-Sheep!$N$250                                )&gt;(LE$33-LF$33),(LE$33-Sheep!$R$352-Sheep!$N$250                                )&lt;=0),"WeanAlt1","")
&amp;                   IF(AND((LE$33-Sheep!$R$353-Sheep!$N$250                                )&gt;(LE$33-LF$33),(LE$33-Sheep!$R$353-Sheep!$N$250                                )&lt;=0),"WeanAlt2","")
&amp;IFERROR(IF(AND((LE$33-LE41                                                                                     )&gt;(LE$33-LF$33),(LE$33-LE41                                                                                     )&lt;=0),"Join-"    &amp;LE40,""),"")
&amp;IFERROR(IF(AND((LE$33-LE41-INDEX(Sheep!$V$358:$V$365,LE40,1))&gt;(LE$33-LF$33),(LE$33-LE41-INDEX(Sheep!$V$358:$V$365,LE40,1))&lt;=0),"Scan-"  &amp;LE40,""),"")
&amp;IFERROR(IF(AND((LE$33-LE41-150                                                                            )&gt;(LE$33-LF$33),(LE$33-LE41-150                                                                             )&lt;=0),"Birth-" &amp;LE40,""),"")
&amp;IFERROR(IF(AND((LE$33-LE41-150-Sheep!$R$351                                           )&gt;(LE$33-LF$33),(LE$33-LE41-150-Sheep!$R$351                                            )&lt;=0),"Wean-"&amp;LE40,""),"")
&amp;IFERROR(IF(AND((LE$33-LE41-150-Sheep!$R$352                                           )&gt;(LE$33-LF$33),(LE$33-LE41-150-Sheep!$R$352                                            )&lt;=0),"Alt1-"   &amp;LE40,""),"")
&amp;IFERROR(IF(AND((LE$33-LE41-150-Sheep!$R$353                                           )&gt;(LE$33-LF$33),(LE$33-LE41-150-Sheep!$R$353                                            )&lt;=0),"Alt2-"   &amp;LE40,""),"")</f>
        <v>Alt1-5</v>
      </c>
      <c r="LF42" s="274" t="str">
        <f xml:space="preserve">                    IF(AND((LF$33                                  -Sheep!$N$250                               )&gt;(LF$33-LG$33),(LF$33                                  -Sheep!$N$250                                )&lt;=0),"Born","")
&amp;                   IF(AND((LF$33-Sheep!$R$351-Sheep!$N$250                                )&gt;(LF$33-LG$33),(LF$33-Sheep!$R$351-Sheep!$N$250                                )&lt;=0),"WeanStd","")
&amp;                   IF(AND((LF$33-Sheep!$R$352-Sheep!$N$250                                )&gt;(LF$33-LG$33),(LF$33-Sheep!$R$352-Sheep!$N$250                                )&lt;=0),"WeanAlt1","")
&amp;                   IF(AND((LF$33-Sheep!$R$353-Sheep!$N$250                                )&gt;(LF$33-LG$33),(LF$33-Sheep!$R$353-Sheep!$N$250                                )&lt;=0),"WeanAlt2","")
&amp;IFERROR(IF(AND((LF$33-LF41                                                                                     )&gt;(LF$33-LG$33),(LF$33-LF41                                                                                     )&lt;=0),"Join-"    &amp;LF40,""),"")
&amp;IFERROR(IF(AND((LF$33-LF41-INDEX(Sheep!$V$358:$V$365,LF40,1))&gt;(LF$33-LG$33),(LF$33-LF41-INDEX(Sheep!$V$358:$V$365,LF40,1))&lt;=0),"Scan-"  &amp;LF40,""),"")
&amp;IFERROR(IF(AND((LF$33-LF41-150                                                                            )&gt;(LF$33-LG$33),(LF$33-LF41-150                                                                             )&lt;=0),"Birth-" &amp;LF40,""),"")
&amp;IFERROR(IF(AND((LF$33-LF41-150-Sheep!$R$351                                           )&gt;(LF$33-LG$33),(LF$33-LF41-150-Sheep!$R$351                                            )&lt;=0),"Wean-"&amp;LF40,""),"")
&amp;IFERROR(IF(AND((LF$33-LF41-150-Sheep!$R$352                                           )&gt;(LF$33-LG$33),(LF$33-LF41-150-Sheep!$R$352                                            )&lt;=0),"Alt1-"   &amp;LF40,""),"")
&amp;IFERROR(IF(AND((LF$33-LF41-150-Sheep!$R$353                                           )&gt;(LF$33-LG$33),(LF$33-LF41-150-Sheep!$R$353                                            )&lt;=0),"Alt2-"   &amp;LF40,""),"")</f>
        <v/>
      </c>
      <c r="LG42" s="274" t="str">
        <f xml:space="preserve">                    IF(AND((LG$33                                  -Sheep!$N$250                               )&gt;(LG$33-LH$33),(LG$33                                  -Sheep!$N$250                                )&lt;=0),"Born","")
&amp;                   IF(AND((LG$33-Sheep!$R$351-Sheep!$N$250                                )&gt;(LG$33-LH$33),(LG$33-Sheep!$R$351-Sheep!$N$250                                )&lt;=0),"WeanStd","")
&amp;                   IF(AND((LG$33-Sheep!$R$352-Sheep!$N$250                                )&gt;(LG$33-LH$33),(LG$33-Sheep!$R$352-Sheep!$N$250                                )&lt;=0),"WeanAlt1","")
&amp;                   IF(AND((LG$33-Sheep!$R$353-Sheep!$N$250                                )&gt;(LG$33-LH$33),(LG$33-Sheep!$R$353-Sheep!$N$250                                )&lt;=0),"WeanAlt2","")
&amp;IFERROR(IF(AND((LG$33-LG41                                                                                     )&gt;(LG$33-LH$33),(LG$33-LG41                                                                                     )&lt;=0),"Join-"    &amp;LG40,""),"")
&amp;IFERROR(IF(AND((LG$33-LG41-INDEX(Sheep!$V$358:$V$365,LG40,1))&gt;(LG$33-LH$33),(LG$33-LG41-INDEX(Sheep!$V$358:$V$365,LG40,1))&lt;=0),"Scan-"  &amp;LG40,""),"")
&amp;IFERROR(IF(AND((LG$33-LG41-150                                                                            )&gt;(LG$33-LH$33),(LG$33-LG41-150                                                                             )&lt;=0),"Birth-" &amp;LG40,""),"")
&amp;IFERROR(IF(AND((LG$33-LG41-150-Sheep!$R$351                                           )&gt;(LG$33-LH$33),(LG$33-LG41-150-Sheep!$R$351                                            )&lt;=0),"Wean-"&amp;LG40,""),"")
&amp;IFERROR(IF(AND((LG$33-LG41-150-Sheep!$R$352                                           )&gt;(LG$33-LH$33),(LG$33-LG41-150-Sheep!$R$352                                            )&lt;=0),"Alt1-"   &amp;LG40,""),"")
&amp;IFERROR(IF(AND((LG$33-LG41-150-Sheep!$R$353                                           )&gt;(LG$33-LH$33),(LG$33-LG41-150-Sheep!$R$353                                            )&lt;=0),"Alt2-"   &amp;LG40,""),"")</f>
        <v/>
      </c>
      <c r="LH42" s="274" t="str">
        <f xml:space="preserve">                    IF(AND((LH$33                                  -Sheep!$N$250                               )&gt;(LH$33-LI$33),(LH$33                                  -Sheep!$N$250                                )&lt;=0),"Born","")
&amp;                   IF(AND((LH$33-Sheep!$R$351-Sheep!$N$250                                )&gt;(LH$33-LI$33),(LH$33-Sheep!$R$351-Sheep!$N$250                                )&lt;=0),"WeanStd","")
&amp;                   IF(AND((LH$33-Sheep!$R$352-Sheep!$N$250                                )&gt;(LH$33-LI$33),(LH$33-Sheep!$R$352-Sheep!$N$250                                )&lt;=0),"WeanAlt1","")
&amp;                   IF(AND((LH$33-Sheep!$R$353-Sheep!$N$250                                )&gt;(LH$33-LI$33),(LH$33-Sheep!$R$353-Sheep!$N$250                                )&lt;=0),"WeanAlt2","")
&amp;IFERROR(IF(AND((LH$33-LH41                                                                                     )&gt;(LH$33-LI$33),(LH$33-LH41                                                                                     )&lt;=0),"Join-"    &amp;LH40,""),"")
&amp;IFERROR(IF(AND((LH$33-LH41-INDEX(Sheep!$V$358:$V$365,LH40,1))&gt;(LH$33-LI$33),(LH$33-LH41-INDEX(Sheep!$V$358:$V$365,LH40,1))&lt;=0),"Scan-"  &amp;LH40,""),"")
&amp;IFERROR(IF(AND((LH$33-LH41-150                                                                            )&gt;(LH$33-LI$33),(LH$33-LH41-150                                                                             )&lt;=0),"Birth-" &amp;LH40,""),"")
&amp;IFERROR(IF(AND((LH$33-LH41-150-Sheep!$R$351                                           )&gt;(LH$33-LI$33),(LH$33-LH41-150-Sheep!$R$351                                            )&lt;=0),"Wean-"&amp;LH40,""),"")
&amp;IFERROR(IF(AND((LH$33-LH41-150-Sheep!$R$352                                           )&gt;(LH$33-LI$33),(LH$33-LH41-150-Sheep!$R$352                                            )&lt;=0),"Alt1-"   &amp;LH40,""),"")
&amp;IFERROR(IF(AND((LH$33-LH41-150-Sheep!$R$353                                           )&gt;(LH$33-LI$33),(LH$33-LH41-150-Sheep!$R$353                                            )&lt;=0),"Alt2-"   &amp;LH40,""),"")</f>
        <v/>
      </c>
      <c r="LI42" s="274" t="str">
        <f xml:space="preserve">                    IF(AND((LI$33                                  -Sheep!$N$250                               )&gt;(LI$33-LJ$33),(LI$33                                  -Sheep!$N$250                                )&lt;=0),"Born","")
&amp;                   IF(AND((LI$33-Sheep!$R$351-Sheep!$N$250                                )&gt;(LI$33-LJ$33),(LI$33-Sheep!$R$351-Sheep!$N$250                                )&lt;=0),"WeanStd","")
&amp;                   IF(AND((LI$33-Sheep!$R$352-Sheep!$N$250                                )&gt;(LI$33-LJ$33),(LI$33-Sheep!$R$352-Sheep!$N$250                                )&lt;=0),"WeanAlt1","")
&amp;                   IF(AND((LI$33-Sheep!$R$353-Sheep!$N$250                                )&gt;(LI$33-LJ$33),(LI$33-Sheep!$R$353-Sheep!$N$250                                )&lt;=0),"WeanAlt2","")
&amp;IFERROR(IF(AND((LI$33-LI41                                                                                     )&gt;(LI$33-LJ$33),(LI$33-LI41                                                                                     )&lt;=0),"Join-"    &amp;LI40,""),"")
&amp;IFERROR(IF(AND((LI$33-LI41-INDEX(Sheep!$V$358:$V$365,LI40,1))&gt;(LI$33-LJ$33),(LI$33-LI41-INDEX(Sheep!$V$358:$V$365,LI40,1))&lt;=0),"Scan-"  &amp;LI40,""),"")
&amp;IFERROR(IF(AND((LI$33-LI41-150                                                                            )&gt;(LI$33-LJ$33),(LI$33-LI41-150                                                                             )&lt;=0),"Birth-" &amp;LI40,""),"")
&amp;IFERROR(IF(AND((LI$33-LI41-150-Sheep!$R$351                                           )&gt;(LI$33-LJ$33),(LI$33-LI41-150-Sheep!$R$351                                            )&lt;=0),"Wean-"&amp;LI40,""),"")
&amp;IFERROR(IF(AND((LI$33-LI41-150-Sheep!$R$352                                           )&gt;(LI$33-LJ$33),(LI$33-LI41-150-Sheep!$R$352                                            )&lt;=0),"Alt1-"   &amp;LI40,""),"")
&amp;IFERROR(IF(AND((LI$33-LI41-150-Sheep!$R$353                                           )&gt;(LI$33-LJ$33),(LI$33-LI41-150-Sheep!$R$353                                            )&lt;=0),"Alt2-"   &amp;LI40,""),"")</f>
        <v>Alt2-5</v>
      </c>
      <c r="LJ42" s="274" t="str">
        <f xml:space="preserve">                    IF(AND((LJ$33                                  -Sheep!$N$250                               )&gt;(LJ$33-LK$33),(LJ$33                                  -Sheep!$N$250                                )&lt;=0),"Born","")
&amp;                   IF(AND((LJ$33-Sheep!$R$351-Sheep!$N$250                                )&gt;(LJ$33-LK$33),(LJ$33-Sheep!$R$351-Sheep!$N$250                                )&lt;=0),"WeanStd","")
&amp;                   IF(AND((LJ$33-Sheep!$R$352-Sheep!$N$250                                )&gt;(LJ$33-LK$33),(LJ$33-Sheep!$R$352-Sheep!$N$250                                )&lt;=0),"WeanAlt1","")
&amp;                   IF(AND((LJ$33-Sheep!$R$353-Sheep!$N$250                                )&gt;(LJ$33-LK$33),(LJ$33-Sheep!$R$353-Sheep!$N$250                                )&lt;=0),"WeanAlt2","")
&amp;IFERROR(IF(AND((LJ$33-LJ41                                                                                     )&gt;(LJ$33-LK$33),(LJ$33-LJ41                                                                                     )&lt;=0),"Join-"    &amp;LJ40,""),"")
&amp;IFERROR(IF(AND((LJ$33-LJ41-INDEX(Sheep!$V$358:$V$365,LJ40,1))&gt;(LJ$33-LK$33),(LJ$33-LJ41-INDEX(Sheep!$V$358:$V$365,LJ40,1))&lt;=0),"Scan-"  &amp;LJ40,""),"")
&amp;IFERROR(IF(AND((LJ$33-LJ41-150                                                                            )&gt;(LJ$33-LK$33),(LJ$33-LJ41-150                                                                             )&lt;=0),"Birth-" &amp;LJ40,""),"")
&amp;IFERROR(IF(AND((LJ$33-LJ41-150-Sheep!$R$351                                           )&gt;(LJ$33-LK$33),(LJ$33-LJ41-150-Sheep!$R$351                                            )&lt;=0),"Wean-"&amp;LJ40,""),"")
&amp;IFERROR(IF(AND((LJ$33-LJ41-150-Sheep!$R$352                                           )&gt;(LJ$33-LK$33),(LJ$33-LJ41-150-Sheep!$R$352                                            )&lt;=0),"Alt1-"   &amp;LJ40,""),"")
&amp;IFERROR(IF(AND((LJ$33-LJ41-150-Sheep!$R$353                                           )&gt;(LJ$33-LK$33),(LJ$33-LJ41-150-Sheep!$R$353                                            )&lt;=0),"Alt2-"   &amp;LJ40,""),"")</f>
        <v/>
      </c>
      <c r="LK42" s="274" t="str">
        <f xml:space="preserve">                    IF(AND((LK$33                                  -Sheep!$N$250                               )&gt;(LK$33-LL$33),(LK$33                                  -Sheep!$N$250                                )&lt;=0),"Born","")
&amp;                   IF(AND((LK$33-Sheep!$R$351-Sheep!$N$250                                )&gt;(LK$33-LL$33),(LK$33-Sheep!$R$351-Sheep!$N$250                                )&lt;=0),"WeanStd","")
&amp;                   IF(AND((LK$33-Sheep!$R$352-Sheep!$N$250                                )&gt;(LK$33-LL$33),(LK$33-Sheep!$R$352-Sheep!$N$250                                )&lt;=0),"WeanAlt1","")
&amp;                   IF(AND((LK$33-Sheep!$R$353-Sheep!$N$250                                )&gt;(LK$33-LL$33),(LK$33-Sheep!$R$353-Sheep!$N$250                                )&lt;=0),"WeanAlt2","")
&amp;IFERROR(IF(AND((LK$33-LK41                                                                                     )&gt;(LK$33-LL$33),(LK$33-LK41                                                                                     )&lt;=0),"Join-"    &amp;LK40,""),"")
&amp;IFERROR(IF(AND((LK$33-LK41-INDEX(Sheep!$V$358:$V$365,LK40,1))&gt;(LK$33-LL$33),(LK$33-LK41-INDEX(Sheep!$V$358:$V$365,LK40,1))&lt;=0),"Scan-"  &amp;LK40,""),"")
&amp;IFERROR(IF(AND((LK$33-LK41-150                                                                            )&gt;(LK$33-LL$33),(LK$33-LK41-150                                                                             )&lt;=0),"Birth-" &amp;LK40,""),"")
&amp;IFERROR(IF(AND((LK$33-LK41-150-Sheep!$R$351                                           )&gt;(LK$33-LL$33),(LK$33-LK41-150-Sheep!$R$351                                            )&lt;=0),"Wean-"&amp;LK40,""),"")
&amp;IFERROR(IF(AND((LK$33-LK41-150-Sheep!$R$352                                           )&gt;(LK$33-LL$33),(LK$33-LK41-150-Sheep!$R$352                                            )&lt;=0),"Alt1-"   &amp;LK40,""),"")
&amp;IFERROR(IF(AND((LK$33-LK41-150-Sheep!$R$353                                           )&gt;(LK$33-LL$33),(LK$33-LK41-150-Sheep!$R$353                                            )&lt;=0),"Alt2-"   &amp;LK40,""),"")</f>
        <v/>
      </c>
      <c r="LL42" s="274" t="str">
        <f xml:space="preserve">                    IF(AND((LL$33                                  -Sheep!$N$250                               )&gt;(LL$33-LM$33),(LL$33                                  -Sheep!$N$250                                )&lt;=0),"Born","")
&amp;                   IF(AND((LL$33-Sheep!$R$351-Sheep!$N$250                                )&gt;(LL$33-LM$33),(LL$33-Sheep!$R$351-Sheep!$N$250                                )&lt;=0),"WeanStd","")
&amp;                   IF(AND((LL$33-Sheep!$R$352-Sheep!$N$250                                )&gt;(LL$33-LM$33),(LL$33-Sheep!$R$352-Sheep!$N$250                                )&lt;=0),"WeanAlt1","")
&amp;                   IF(AND((LL$33-Sheep!$R$353-Sheep!$N$250                                )&gt;(LL$33-LM$33),(LL$33-Sheep!$R$353-Sheep!$N$250                                )&lt;=0),"WeanAlt2","")
&amp;IFERROR(IF(AND((LL$33-LL41                                                                                     )&gt;(LL$33-LM$33),(LL$33-LL41                                                                                     )&lt;=0),"Join-"    &amp;LL40,""),"")
&amp;IFERROR(IF(AND((LL$33-LL41-INDEX(Sheep!$V$358:$V$365,LL40,1))&gt;(LL$33-LM$33),(LL$33-LL41-INDEX(Sheep!$V$358:$V$365,LL40,1))&lt;=0),"Scan-"  &amp;LL40,""),"")
&amp;IFERROR(IF(AND((LL$33-LL41-150                                                                            )&gt;(LL$33-LM$33),(LL$33-LL41-150                                                                             )&lt;=0),"Birth-" &amp;LL40,""),"")
&amp;IFERROR(IF(AND((LL$33-LL41-150-Sheep!$R$351                                           )&gt;(LL$33-LM$33),(LL$33-LL41-150-Sheep!$R$351                                            )&lt;=0),"Wean-"&amp;LL40,""),"")
&amp;IFERROR(IF(AND((LL$33-LL41-150-Sheep!$R$352                                           )&gt;(LL$33-LM$33),(LL$33-LL41-150-Sheep!$R$352                                            )&lt;=0),"Alt1-"   &amp;LL40,""),"")
&amp;IFERROR(IF(AND((LL$33-LL41-150-Sheep!$R$353                                           )&gt;(LL$33-LM$33),(LL$33-LL41-150-Sheep!$R$353                                            )&lt;=0),"Alt2-"   &amp;LL40,""),"")</f>
        <v/>
      </c>
      <c r="LM42" s="274" t="str">
        <f xml:space="preserve">                    IF(AND((LM$33                                  -Sheep!$N$250                               )&gt;(LM$33-LN$33),(LM$33                                  -Sheep!$N$250                                )&lt;=0),"Born","")
&amp;                   IF(AND((LM$33-Sheep!$R$351-Sheep!$N$250                                )&gt;(LM$33-LN$33),(LM$33-Sheep!$R$351-Sheep!$N$250                                )&lt;=0),"WeanStd","")
&amp;                   IF(AND((LM$33-Sheep!$R$352-Sheep!$N$250                                )&gt;(LM$33-LN$33),(LM$33-Sheep!$R$352-Sheep!$N$250                                )&lt;=0),"WeanAlt1","")
&amp;                   IF(AND((LM$33-Sheep!$R$353-Sheep!$N$250                                )&gt;(LM$33-LN$33),(LM$33-Sheep!$R$353-Sheep!$N$250                                )&lt;=0),"WeanAlt2","")
&amp;IFERROR(IF(AND((LM$33-LM41                                                                                     )&gt;(LM$33-LN$33),(LM$33-LM41                                                                                     )&lt;=0),"Join-"    &amp;LM40,""),"")
&amp;IFERROR(IF(AND((LM$33-LM41-INDEX(Sheep!$V$358:$V$365,LM40,1))&gt;(LM$33-LN$33),(LM$33-LM41-INDEX(Sheep!$V$358:$V$365,LM40,1))&lt;=0),"Scan-"  &amp;LM40,""),"")
&amp;IFERROR(IF(AND((LM$33-LM41-150                                                                            )&gt;(LM$33-LN$33),(LM$33-LM41-150                                                                             )&lt;=0),"Birth-" &amp;LM40,""),"")
&amp;IFERROR(IF(AND((LM$33-LM41-150-Sheep!$R$351                                           )&gt;(LM$33-LN$33),(LM$33-LM41-150-Sheep!$R$351                                            )&lt;=0),"Wean-"&amp;LM40,""),"")
&amp;IFERROR(IF(AND((LM$33-LM41-150-Sheep!$R$352                                           )&gt;(LM$33-LN$33),(LM$33-LM41-150-Sheep!$R$352                                            )&lt;=0),"Alt1-"   &amp;LM40,""),"")
&amp;IFERROR(IF(AND((LM$33-LM41-150-Sheep!$R$353                                           )&gt;(LM$33-LN$33),(LM$33-LM41-150-Sheep!$R$353                                            )&lt;=0),"Alt2-"   &amp;LM40,""),"")</f>
        <v/>
      </c>
      <c r="LN42" s="274" t="str">
        <f xml:space="preserve">                    IF(AND((LN$33                                  -Sheep!$N$250                               )&gt;(LN$33-LO$33),(LN$33                                  -Sheep!$N$250                                )&lt;=0),"Born","")
&amp;                   IF(AND((LN$33-Sheep!$R$351-Sheep!$N$250                                )&gt;(LN$33-LO$33),(LN$33-Sheep!$R$351-Sheep!$N$250                                )&lt;=0),"WeanStd","")
&amp;                   IF(AND((LN$33-Sheep!$R$352-Sheep!$N$250                                )&gt;(LN$33-LO$33),(LN$33-Sheep!$R$352-Sheep!$N$250                                )&lt;=0),"WeanAlt1","")
&amp;                   IF(AND((LN$33-Sheep!$R$353-Sheep!$N$250                                )&gt;(LN$33-LO$33),(LN$33-Sheep!$R$353-Sheep!$N$250                                )&lt;=0),"WeanAlt2","")
&amp;IFERROR(IF(AND((LN$33-LN41                                                                                     )&gt;(LN$33-LO$33),(LN$33-LN41                                                                                     )&lt;=0),"Join-"    &amp;LN40,""),"")
&amp;IFERROR(IF(AND((LN$33-LN41-INDEX(Sheep!$V$358:$V$365,LN40,1))&gt;(LN$33-LO$33),(LN$33-LN41-INDEX(Sheep!$V$358:$V$365,LN40,1))&lt;=0),"Scan-"  &amp;LN40,""),"")
&amp;IFERROR(IF(AND((LN$33-LN41-150                                                                            )&gt;(LN$33-LO$33),(LN$33-LN41-150                                                                             )&lt;=0),"Birth-" &amp;LN40,""),"")
&amp;IFERROR(IF(AND((LN$33-LN41-150-Sheep!$R$351                                           )&gt;(LN$33-LO$33),(LN$33-LN41-150-Sheep!$R$351                                            )&lt;=0),"Wean-"&amp;LN40,""),"")
&amp;IFERROR(IF(AND((LN$33-LN41-150-Sheep!$R$352                                           )&gt;(LN$33-LO$33),(LN$33-LN41-150-Sheep!$R$352                                            )&lt;=0),"Alt1-"   &amp;LN40,""),"")
&amp;IFERROR(IF(AND((LN$33-LN41-150-Sheep!$R$353                                           )&gt;(LN$33-LO$33),(LN$33-LN41-150-Sheep!$R$353                                            )&lt;=0),"Alt2-"   &amp;LN40,""),"")</f>
        <v/>
      </c>
      <c r="LO42" s="274" t="str">
        <f xml:space="preserve">                    IF(AND((LO$33                                  -Sheep!$N$250                               )&gt;(LO$33-LP$33),(LO$33                                  -Sheep!$N$250                                )&lt;=0),"Born","")
&amp;                   IF(AND((LO$33-Sheep!$R$351-Sheep!$N$250                                )&gt;(LO$33-LP$33),(LO$33-Sheep!$R$351-Sheep!$N$250                                )&lt;=0),"WeanStd","")
&amp;                   IF(AND((LO$33-Sheep!$R$352-Sheep!$N$250                                )&gt;(LO$33-LP$33),(LO$33-Sheep!$R$352-Sheep!$N$250                                )&lt;=0),"WeanAlt1","")
&amp;                   IF(AND((LO$33-Sheep!$R$353-Sheep!$N$250                                )&gt;(LO$33-LP$33),(LO$33-Sheep!$R$353-Sheep!$N$250                                )&lt;=0),"WeanAlt2","")
&amp;IFERROR(IF(AND((LO$33-LO41                                                                                     )&gt;(LO$33-LP$33),(LO$33-LO41                                                                                     )&lt;=0),"Join-"    &amp;LO40,""),"")
&amp;IFERROR(IF(AND((LO$33-LO41-INDEX(Sheep!$V$358:$V$365,LO40,1))&gt;(LO$33-LP$33),(LO$33-LO41-INDEX(Sheep!$V$358:$V$365,LO40,1))&lt;=0),"Scan-"  &amp;LO40,""),"")
&amp;IFERROR(IF(AND((LO$33-LO41-150                                                                            )&gt;(LO$33-LP$33),(LO$33-LO41-150                                                                             )&lt;=0),"Birth-" &amp;LO40,""),"")
&amp;IFERROR(IF(AND((LO$33-LO41-150-Sheep!$R$351                                           )&gt;(LO$33-LP$33),(LO$33-LO41-150-Sheep!$R$351                                            )&lt;=0),"Wean-"&amp;LO40,""),"")
&amp;IFERROR(IF(AND((LO$33-LO41-150-Sheep!$R$352                                           )&gt;(LO$33-LP$33),(LO$33-LO41-150-Sheep!$R$352                                            )&lt;=0),"Alt1-"   &amp;LO40,""),"")
&amp;IFERROR(IF(AND((LO$33-LO41-150-Sheep!$R$353                                           )&gt;(LO$33-LP$33),(LO$33-LO41-150-Sheep!$R$353                                            )&lt;=0),"Alt2-"   &amp;LO40,""),"")</f>
        <v/>
      </c>
      <c r="LP42" s="274" t="str">
        <f xml:space="preserve">                    IF(AND((LP$33                                  -Sheep!$N$250                               )&gt;(LP$33-LQ$33),(LP$33                                  -Sheep!$N$250                                )&lt;=0),"Born","")
&amp;                   IF(AND((LP$33-Sheep!$R$351-Sheep!$N$250                                )&gt;(LP$33-LQ$33),(LP$33-Sheep!$R$351-Sheep!$N$250                                )&lt;=0),"WeanStd","")
&amp;                   IF(AND((LP$33-Sheep!$R$352-Sheep!$N$250                                )&gt;(LP$33-LQ$33),(LP$33-Sheep!$R$352-Sheep!$N$250                                )&lt;=0),"WeanAlt1","")
&amp;                   IF(AND((LP$33-Sheep!$R$353-Sheep!$N$250                                )&gt;(LP$33-LQ$33),(LP$33-Sheep!$R$353-Sheep!$N$250                                )&lt;=0),"WeanAlt2","")
&amp;IFERROR(IF(AND((LP$33-LP41                                                                                     )&gt;(LP$33-LQ$33),(LP$33-LP41                                                                                     )&lt;=0),"Join-"    &amp;LP40,""),"")
&amp;IFERROR(IF(AND((LP$33-LP41-INDEX(Sheep!$V$358:$V$365,LP40,1))&gt;(LP$33-LQ$33),(LP$33-LP41-INDEX(Sheep!$V$358:$V$365,LP40,1))&lt;=0),"Scan-"  &amp;LP40,""),"")
&amp;IFERROR(IF(AND((LP$33-LP41-150                                                                            )&gt;(LP$33-LQ$33),(LP$33-LP41-150                                                                             )&lt;=0),"Birth-" &amp;LP40,""),"")
&amp;IFERROR(IF(AND((LP$33-LP41-150-Sheep!$R$351                                           )&gt;(LP$33-LQ$33),(LP$33-LP41-150-Sheep!$R$351                                            )&lt;=0),"Wean-"&amp;LP40,""),"")
&amp;IFERROR(IF(AND((LP$33-LP41-150-Sheep!$R$352                                           )&gt;(LP$33-LQ$33),(LP$33-LP41-150-Sheep!$R$352                                            )&lt;=0),"Alt1-"   &amp;LP40,""),"")
&amp;IFERROR(IF(AND((LP$33-LP41-150-Sheep!$R$353                                           )&gt;(LP$33-LQ$33),(LP$33-LP41-150-Sheep!$R$353                                            )&lt;=0),"Alt2-"   &amp;LP40,""),"")</f>
        <v/>
      </c>
      <c r="LQ42" s="274" t="str">
        <f xml:space="preserve">                    IF(AND((LQ$33                                  -Sheep!$N$250                               )&gt;(LQ$33-LR$33),(LQ$33                                  -Sheep!$N$250                                )&lt;=0),"Born","")
&amp;                   IF(AND((LQ$33-Sheep!$R$351-Sheep!$N$250                                )&gt;(LQ$33-LR$33),(LQ$33-Sheep!$R$351-Sheep!$N$250                                )&lt;=0),"WeanStd","")
&amp;                   IF(AND((LQ$33-Sheep!$R$352-Sheep!$N$250                                )&gt;(LQ$33-LR$33),(LQ$33-Sheep!$R$352-Sheep!$N$250                                )&lt;=0),"WeanAlt1","")
&amp;                   IF(AND((LQ$33-Sheep!$R$353-Sheep!$N$250                                )&gt;(LQ$33-LR$33),(LQ$33-Sheep!$R$353-Sheep!$N$250                                )&lt;=0),"WeanAlt2","")
&amp;IFERROR(IF(AND((LQ$33-LQ41                                                                                     )&gt;(LQ$33-LR$33),(LQ$33-LQ41                                                                                     )&lt;=0),"Join-"    &amp;LQ40,""),"")
&amp;IFERROR(IF(AND((LQ$33-LQ41-INDEX(Sheep!$V$358:$V$365,LQ40,1))&gt;(LQ$33-LR$33),(LQ$33-LQ41-INDEX(Sheep!$V$358:$V$365,LQ40,1))&lt;=0),"Scan-"  &amp;LQ40,""),"")
&amp;IFERROR(IF(AND((LQ$33-LQ41-150                                                                            )&gt;(LQ$33-LR$33),(LQ$33-LQ41-150                                                                             )&lt;=0),"Birth-" &amp;LQ40,""),"")
&amp;IFERROR(IF(AND((LQ$33-LQ41-150-Sheep!$R$351                                           )&gt;(LQ$33-LR$33),(LQ$33-LQ41-150-Sheep!$R$351                                            )&lt;=0),"Wean-"&amp;LQ40,""),"")
&amp;IFERROR(IF(AND((LQ$33-LQ41-150-Sheep!$R$352                                           )&gt;(LQ$33-LR$33),(LQ$33-LQ41-150-Sheep!$R$352                                            )&lt;=0),"Alt1-"   &amp;LQ40,""),"")
&amp;IFERROR(IF(AND((LQ$33-LQ41-150-Sheep!$R$353                                           )&gt;(LQ$33-LR$33),(LQ$33-LQ41-150-Sheep!$R$353                                            )&lt;=0),"Alt2-"   &amp;LQ40,""),"")</f>
        <v/>
      </c>
      <c r="LR42" s="274" t="str">
        <f xml:space="preserve">                    IF(AND((LR$33                                  -Sheep!$N$250                               )&gt;(LR$33-LS$33),(LR$33                                  -Sheep!$N$250                                )&lt;=0),"Born","")
&amp;                   IF(AND((LR$33-Sheep!$R$351-Sheep!$N$250                                )&gt;(LR$33-LS$33),(LR$33-Sheep!$R$351-Sheep!$N$250                                )&lt;=0),"WeanStd","")
&amp;                   IF(AND((LR$33-Sheep!$R$352-Sheep!$N$250                                )&gt;(LR$33-LS$33),(LR$33-Sheep!$R$352-Sheep!$N$250                                )&lt;=0),"WeanAlt1","")
&amp;                   IF(AND((LR$33-Sheep!$R$353-Sheep!$N$250                                )&gt;(LR$33-LS$33),(LR$33-Sheep!$R$353-Sheep!$N$250                                )&lt;=0),"WeanAlt2","")
&amp;IFERROR(IF(AND((LR$33-LR41                                                                                     )&gt;(LR$33-LS$33),(LR$33-LR41                                                                                     )&lt;=0),"Join-"    &amp;LR40,""),"")
&amp;IFERROR(IF(AND((LR$33-LR41-INDEX(Sheep!$V$358:$V$365,LR40,1))&gt;(LR$33-LS$33),(LR$33-LR41-INDEX(Sheep!$V$358:$V$365,LR40,1))&lt;=0),"Scan-"  &amp;LR40,""),"")
&amp;IFERROR(IF(AND((LR$33-LR41-150                                                                            )&gt;(LR$33-LS$33),(LR$33-LR41-150                                                                             )&lt;=0),"Birth-" &amp;LR40,""),"")
&amp;IFERROR(IF(AND((LR$33-LR41-150-Sheep!$R$351                                           )&gt;(LR$33-LS$33),(LR$33-LR41-150-Sheep!$R$351                                            )&lt;=0),"Wean-"&amp;LR40,""),"")
&amp;IFERROR(IF(AND((LR$33-LR41-150-Sheep!$R$352                                           )&gt;(LR$33-LS$33),(LR$33-LR41-150-Sheep!$R$352                                            )&lt;=0),"Alt1-"   &amp;LR40,""),"")
&amp;IFERROR(IF(AND((LR$33-LR41-150-Sheep!$R$353                                           )&gt;(LR$33-LS$33),(LR$33-LR41-150-Sheep!$R$353                                            )&lt;=0),"Alt2-"   &amp;LR40,""),"")</f>
        <v>Join-6</v>
      </c>
      <c r="LS42" s="274" t="str">
        <f xml:space="preserve">                    IF(AND((LS$33                                  -Sheep!$N$250                               )&gt;(LS$33-LT$33),(LS$33                                  -Sheep!$N$250                                )&lt;=0),"Born","")
&amp;                   IF(AND((LS$33-Sheep!$R$351-Sheep!$N$250                                )&gt;(LS$33-LT$33),(LS$33-Sheep!$R$351-Sheep!$N$250                                )&lt;=0),"WeanStd","")
&amp;                   IF(AND((LS$33-Sheep!$R$352-Sheep!$N$250                                )&gt;(LS$33-LT$33),(LS$33-Sheep!$R$352-Sheep!$N$250                                )&lt;=0),"WeanAlt1","")
&amp;                   IF(AND((LS$33-Sheep!$R$353-Sheep!$N$250                                )&gt;(LS$33-LT$33),(LS$33-Sheep!$R$353-Sheep!$N$250                                )&lt;=0),"WeanAlt2","")
&amp;IFERROR(IF(AND((LS$33-LS41                                                                                     )&gt;(LS$33-LT$33),(LS$33-LS41                                                                                     )&lt;=0),"Join-"    &amp;LS40,""),"")
&amp;IFERROR(IF(AND((LS$33-LS41-INDEX(Sheep!$V$358:$V$365,LS40,1))&gt;(LS$33-LT$33),(LS$33-LS41-INDEX(Sheep!$V$358:$V$365,LS40,1))&lt;=0),"Scan-"  &amp;LS40,""),"")
&amp;IFERROR(IF(AND((LS$33-LS41-150                                                                            )&gt;(LS$33-LT$33),(LS$33-LS41-150                                                                             )&lt;=0),"Birth-" &amp;LS40,""),"")
&amp;IFERROR(IF(AND((LS$33-LS41-150-Sheep!$R$351                                           )&gt;(LS$33-LT$33),(LS$33-LS41-150-Sheep!$R$351                                            )&lt;=0),"Wean-"&amp;LS40,""),"")
&amp;IFERROR(IF(AND((LS$33-LS41-150-Sheep!$R$352                                           )&gt;(LS$33-LT$33),(LS$33-LS41-150-Sheep!$R$352                                            )&lt;=0),"Alt1-"   &amp;LS40,""),"")
&amp;IFERROR(IF(AND((LS$33-LS41-150-Sheep!$R$353                                           )&gt;(LS$33-LT$33),(LS$33-LS41-150-Sheep!$R$353                                            )&lt;=0),"Alt2-"   &amp;LS40,""),"")</f>
        <v/>
      </c>
      <c r="LT42" s="274" t="str">
        <f xml:space="preserve">                    IF(AND((LT$33                                  -Sheep!$N$250                               )&gt;(LT$33-LU$33),(LT$33                                  -Sheep!$N$250                                )&lt;=0),"Born","")
&amp;                   IF(AND((LT$33-Sheep!$R$351-Sheep!$N$250                                )&gt;(LT$33-LU$33),(LT$33-Sheep!$R$351-Sheep!$N$250                                )&lt;=0),"WeanStd","")
&amp;                   IF(AND((LT$33-Sheep!$R$352-Sheep!$N$250                                )&gt;(LT$33-LU$33),(LT$33-Sheep!$R$352-Sheep!$N$250                                )&lt;=0),"WeanAlt1","")
&amp;                   IF(AND((LT$33-Sheep!$R$353-Sheep!$N$250                                )&gt;(LT$33-LU$33),(LT$33-Sheep!$R$353-Sheep!$N$250                                )&lt;=0),"WeanAlt2","")
&amp;IFERROR(IF(AND((LT$33-LT41                                                                                     )&gt;(LT$33-LU$33),(LT$33-LT41                                                                                     )&lt;=0),"Join-"    &amp;LT40,""),"")
&amp;IFERROR(IF(AND((LT$33-LT41-INDEX(Sheep!$V$358:$V$365,LT40,1))&gt;(LT$33-LU$33),(LT$33-LT41-INDEX(Sheep!$V$358:$V$365,LT40,1))&lt;=0),"Scan-"  &amp;LT40,""),"")
&amp;IFERROR(IF(AND((LT$33-LT41-150                                                                            )&gt;(LT$33-LU$33),(LT$33-LT41-150                                                                             )&lt;=0),"Birth-" &amp;LT40,""),"")
&amp;IFERROR(IF(AND((LT$33-LT41-150-Sheep!$R$351                                           )&gt;(LT$33-LU$33),(LT$33-LT41-150-Sheep!$R$351                                            )&lt;=0),"Wean-"&amp;LT40,""),"")
&amp;IFERROR(IF(AND((LT$33-LT41-150-Sheep!$R$352                                           )&gt;(LT$33-LU$33),(LT$33-LT41-150-Sheep!$R$352                                            )&lt;=0),"Alt1-"   &amp;LT40,""),"")
&amp;IFERROR(IF(AND((LT$33-LT41-150-Sheep!$R$353                                           )&gt;(LT$33-LU$33),(LT$33-LT41-150-Sheep!$R$353                                            )&lt;=0),"Alt2-"   &amp;LT40,""),"")</f>
        <v/>
      </c>
      <c r="LU42" s="274" t="str">
        <f xml:space="preserve">                    IF(AND((LU$33                                  -Sheep!$N$250                               )&gt;(LU$33-LV$33),(LU$33                                  -Sheep!$N$250                                )&lt;=0),"Born","")
&amp;                   IF(AND((LU$33-Sheep!$R$351-Sheep!$N$250                                )&gt;(LU$33-LV$33),(LU$33-Sheep!$R$351-Sheep!$N$250                                )&lt;=0),"WeanStd","")
&amp;                   IF(AND((LU$33-Sheep!$R$352-Sheep!$N$250                                )&gt;(LU$33-LV$33),(LU$33-Sheep!$R$352-Sheep!$N$250                                )&lt;=0),"WeanAlt1","")
&amp;                   IF(AND((LU$33-Sheep!$R$353-Sheep!$N$250                                )&gt;(LU$33-LV$33),(LU$33-Sheep!$R$353-Sheep!$N$250                                )&lt;=0),"WeanAlt2","")
&amp;IFERROR(IF(AND((LU$33-LU41                                                                                     )&gt;(LU$33-LV$33),(LU$33-LU41                                                                                     )&lt;=0),"Join-"    &amp;LU40,""),"")
&amp;IFERROR(IF(AND((LU$33-LU41-INDEX(Sheep!$V$358:$V$365,LU40,1))&gt;(LU$33-LV$33),(LU$33-LU41-INDEX(Sheep!$V$358:$V$365,LU40,1))&lt;=0),"Scan-"  &amp;LU40,""),"")
&amp;IFERROR(IF(AND((LU$33-LU41-150                                                                            )&gt;(LU$33-LV$33),(LU$33-LU41-150                                                                             )&lt;=0),"Birth-" &amp;LU40,""),"")
&amp;IFERROR(IF(AND((LU$33-LU41-150-Sheep!$R$351                                           )&gt;(LU$33-LV$33),(LU$33-LU41-150-Sheep!$R$351                                            )&lt;=0),"Wean-"&amp;LU40,""),"")
&amp;IFERROR(IF(AND((LU$33-LU41-150-Sheep!$R$352                                           )&gt;(LU$33-LV$33),(LU$33-LU41-150-Sheep!$R$352                                            )&lt;=0),"Alt1-"   &amp;LU40,""),"")
&amp;IFERROR(IF(AND((LU$33-LU41-150-Sheep!$R$353                                           )&gt;(LU$33-LV$33),(LU$33-LU41-150-Sheep!$R$353                                            )&lt;=0),"Alt2-"   &amp;LU40,""),"")</f>
        <v/>
      </c>
      <c r="LV42" s="274" t="str">
        <f xml:space="preserve">                    IF(AND((LV$33                                  -Sheep!$N$250                               )&gt;(LV$33-LW$33),(LV$33                                  -Sheep!$N$250                                )&lt;=0),"Born","")
&amp;                   IF(AND((LV$33-Sheep!$R$351-Sheep!$N$250                                )&gt;(LV$33-LW$33),(LV$33-Sheep!$R$351-Sheep!$N$250                                )&lt;=0),"WeanStd","")
&amp;                   IF(AND((LV$33-Sheep!$R$352-Sheep!$N$250                                )&gt;(LV$33-LW$33),(LV$33-Sheep!$R$352-Sheep!$N$250                                )&lt;=0),"WeanAlt1","")
&amp;                   IF(AND((LV$33-Sheep!$R$353-Sheep!$N$250                                )&gt;(LV$33-LW$33),(LV$33-Sheep!$R$353-Sheep!$N$250                                )&lt;=0),"WeanAlt2","")
&amp;IFERROR(IF(AND((LV$33-LV41                                                                                     )&gt;(LV$33-LW$33),(LV$33-LV41                                                                                     )&lt;=0),"Join-"    &amp;LV40,""),"")
&amp;IFERROR(IF(AND((LV$33-LV41-INDEX(Sheep!$V$358:$V$365,LV40,1))&gt;(LV$33-LW$33),(LV$33-LV41-INDEX(Sheep!$V$358:$V$365,LV40,1))&lt;=0),"Scan-"  &amp;LV40,""),"")
&amp;IFERROR(IF(AND((LV$33-LV41-150                                                                            )&gt;(LV$33-LW$33),(LV$33-LV41-150                                                                             )&lt;=0),"Birth-" &amp;LV40,""),"")
&amp;IFERROR(IF(AND((LV$33-LV41-150-Sheep!$R$351                                           )&gt;(LV$33-LW$33),(LV$33-LV41-150-Sheep!$R$351                                            )&lt;=0),"Wean-"&amp;LV40,""),"")
&amp;IFERROR(IF(AND((LV$33-LV41-150-Sheep!$R$352                                           )&gt;(LV$33-LW$33),(LV$33-LV41-150-Sheep!$R$352                                            )&lt;=0),"Alt1-"   &amp;LV40,""),"")
&amp;IFERROR(IF(AND((LV$33-LV41-150-Sheep!$R$353                                           )&gt;(LV$33-LW$33),(LV$33-LV41-150-Sheep!$R$353                                            )&lt;=0),"Alt2-"   &amp;LV40,""),"")</f>
        <v/>
      </c>
      <c r="LW42" s="274" t="str">
        <f xml:space="preserve">                    IF(AND((LW$33                                  -Sheep!$N$250                               )&gt;(LW$33-LX$33),(LW$33                                  -Sheep!$N$250                                )&lt;=0),"Born","")
&amp;                   IF(AND((LW$33-Sheep!$R$351-Sheep!$N$250                                )&gt;(LW$33-LX$33),(LW$33-Sheep!$R$351-Sheep!$N$250                                )&lt;=0),"WeanStd","")
&amp;                   IF(AND((LW$33-Sheep!$R$352-Sheep!$N$250                                )&gt;(LW$33-LX$33),(LW$33-Sheep!$R$352-Sheep!$N$250                                )&lt;=0),"WeanAlt1","")
&amp;                   IF(AND((LW$33-Sheep!$R$353-Sheep!$N$250                                )&gt;(LW$33-LX$33),(LW$33-Sheep!$R$353-Sheep!$N$250                                )&lt;=0),"WeanAlt2","")
&amp;IFERROR(IF(AND((LW$33-LW41                                                                                     )&gt;(LW$33-LX$33),(LW$33-LW41                                                                                     )&lt;=0),"Join-"    &amp;LW40,""),"")
&amp;IFERROR(IF(AND((LW$33-LW41-INDEX(Sheep!$V$358:$V$365,LW40,1))&gt;(LW$33-LX$33),(LW$33-LW41-INDEX(Sheep!$V$358:$V$365,LW40,1))&lt;=0),"Scan-"  &amp;LW40,""),"")
&amp;IFERROR(IF(AND((LW$33-LW41-150                                                                            )&gt;(LW$33-LX$33),(LW$33-LW41-150                                                                             )&lt;=0),"Birth-" &amp;LW40,""),"")
&amp;IFERROR(IF(AND((LW$33-LW41-150-Sheep!$R$351                                           )&gt;(LW$33-LX$33),(LW$33-LW41-150-Sheep!$R$351                                            )&lt;=0),"Wean-"&amp;LW40,""),"")
&amp;IFERROR(IF(AND((LW$33-LW41-150-Sheep!$R$352                                           )&gt;(LW$33-LX$33),(LW$33-LW41-150-Sheep!$R$352                                            )&lt;=0),"Alt1-"   &amp;LW40,""),"")
&amp;IFERROR(IF(AND((LW$33-LW41-150-Sheep!$R$353                                           )&gt;(LW$33-LX$33),(LW$33-LW41-150-Sheep!$R$353                                            )&lt;=0),"Alt2-"   &amp;LW40,""),"")</f>
        <v/>
      </c>
      <c r="LX42" s="274" t="str">
        <f xml:space="preserve">                    IF(AND((LX$33                                  -Sheep!$N$250                               )&gt;(LX$33-LY$33),(LX$33                                  -Sheep!$N$250                                )&lt;=0),"Born","")
&amp;                   IF(AND((LX$33-Sheep!$R$351-Sheep!$N$250                                )&gt;(LX$33-LY$33),(LX$33-Sheep!$R$351-Sheep!$N$250                                )&lt;=0),"WeanStd","")
&amp;                   IF(AND((LX$33-Sheep!$R$352-Sheep!$N$250                                )&gt;(LX$33-LY$33),(LX$33-Sheep!$R$352-Sheep!$N$250                                )&lt;=0),"WeanAlt1","")
&amp;                   IF(AND((LX$33-Sheep!$R$353-Sheep!$N$250                                )&gt;(LX$33-LY$33),(LX$33-Sheep!$R$353-Sheep!$N$250                                )&lt;=0),"WeanAlt2","")
&amp;IFERROR(IF(AND((LX$33-LX41                                                                                     )&gt;(LX$33-LY$33),(LX$33-LX41                                                                                     )&lt;=0),"Join-"    &amp;LX40,""),"")
&amp;IFERROR(IF(AND((LX$33-LX41-INDEX(Sheep!$V$358:$V$365,LX40,1))&gt;(LX$33-LY$33),(LX$33-LX41-INDEX(Sheep!$V$358:$V$365,LX40,1))&lt;=0),"Scan-"  &amp;LX40,""),"")
&amp;IFERROR(IF(AND((LX$33-LX41-150                                                                            )&gt;(LX$33-LY$33),(LX$33-LX41-150                                                                             )&lt;=0),"Birth-" &amp;LX40,""),"")
&amp;IFERROR(IF(AND((LX$33-LX41-150-Sheep!$R$351                                           )&gt;(LX$33-LY$33),(LX$33-LX41-150-Sheep!$R$351                                            )&lt;=0),"Wean-"&amp;LX40,""),"")
&amp;IFERROR(IF(AND((LX$33-LX41-150-Sheep!$R$352                                           )&gt;(LX$33-LY$33),(LX$33-LX41-150-Sheep!$R$352                                            )&lt;=0),"Alt1-"   &amp;LX40,""),"")
&amp;IFERROR(IF(AND((LX$33-LX41-150-Sheep!$R$353                                           )&gt;(LX$33-LY$33),(LX$33-LX41-150-Sheep!$R$353                                            )&lt;=0),"Alt2-"   &amp;LX40,""),"")</f>
        <v/>
      </c>
      <c r="LY42" s="274" t="str">
        <f xml:space="preserve">                    IF(AND((LY$33                                  -Sheep!$N$250                               )&gt;(LY$33-LZ$33),(LY$33                                  -Sheep!$N$250                                )&lt;=0),"Born","")
&amp;                   IF(AND((LY$33-Sheep!$R$351-Sheep!$N$250                                )&gt;(LY$33-LZ$33),(LY$33-Sheep!$R$351-Sheep!$N$250                                )&lt;=0),"WeanStd","")
&amp;                   IF(AND((LY$33-Sheep!$R$352-Sheep!$N$250                                )&gt;(LY$33-LZ$33),(LY$33-Sheep!$R$352-Sheep!$N$250                                )&lt;=0),"WeanAlt1","")
&amp;                   IF(AND((LY$33-Sheep!$R$353-Sheep!$N$250                                )&gt;(LY$33-LZ$33),(LY$33-Sheep!$R$353-Sheep!$N$250                                )&lt;=0),"WeanAlt2","")
&amp;IFERROR(IF(AND((LY$33-LY41                                                                                     )&gt;(LY$33-LZ$33),(LY$33-LY41                                                                                     )&lt;=0),"Join-"    &amp;LY40,""),"")
&amp;IFERROR(IF(AND((LY$33-LY41-INDEX(Sheep!$V$358:$V$365,LY40,1))&gt;(LY$33-LZ$33),(LY$33-LY41-INDEX(Sheep!$V$358:$V$365,LY40,1))&lt;=0),"Scan-"  &amp;LY40,""),"")
&amp;IFERROR(IF(AND((LY$33-LY41-150                                                                            )&gt;(LY$33-LZ$33),(LY$33-LY41-150                                                                             )&lt;=0),"Birth-" &amp;LY40,""),"")
&amp;IFERROR(IF(AND((LY$33-LY41-150-Sheep!$R$351                                           )&gt;(LY$33-LZ$33),(LY$33-LY41-150-Sheep!$R$351                                            )&lt;=0),"Wean-"&amp;LY40,""),"")
&amp;IFERROR(IF(AND((LY$33-LY41-150-Sheep!$R$352                                           )&gt;(LY$33-LZ$33),(LY$33-LY41-150-Sheep!$R$352                                            )&lt;=0),"Alt1-"   &amp;LY40,""),"")
&amp;IFERROR(IF(AND((LY$33-LY41-150-Sheep!$R$353                                           )&gt;(LY$33-LZ$33),(LY$33-LY41-150-Sheep!$R$353                                            )&lt;=0),"Alt2-"   &amp;LY40,""),"")</f>
        <v/>
      </c>
      <c r="LZ42" s="274" t="str">
        <f xml:space="preserve">                    IF(AND((LZ$33                                  -Sheep!$N$250                               )&gt;(LZ$33-MA$33),(LZ$33                                  -Sheep!$N$250                                )&lt;=0),"Born","")
&amp;                   IF(AND((LZ$33-Sheep!$R$351-Sheep!$N$250                                )&gt;(LZ$33-MA$33),(LZ$33-Sheep!$R$351-Sheep!$N$250                                )&lt;=0),"WeanStd","")
&amp;                   IF(AND((LZ$33-Sheep!$R$352-Sheep!$N$250                                )&gt;(LZ$33-MA$33),(LZ$33-Sheep!$R$352-Sheep!$N$250                                )&lt;=0),"WeanAlt1","")
&amp;                   IF(AND((LZ$33-Sheep!$R$353-Sheep!$N$250                                )&gt;(LZ$33-MA$33),(LZ$33-Sheep!$R$353-Sheep!$N$250                                )&lt;=0),"WeanAlt2","")
&amp;IFERROR(IF(AND((LZ$33-LZ41                                                                                     )&gt;(LZ$33-MA$33),(LZ$33-LZ41                                                                                     )&lt;=0),"Join-"    &amp;LZ40,""),"")
&amp;IFERROR(IF(AND((LZ$33-LZ41-INDEX(Sheep!$V$358:$V$365,LZ40,1))&gt;(LZ$33-MA$33),(LZ$33-LZ41-INDEX(Sheep!$V$358:$V$365,LZ40,1))&lt;=0),"Scan-"  &amp;LZ40,""),"")
&amp;IFERROR(IF(AND((LZ$33-LZ41-150                                                                            )&gt;(LZ$33-MA$33),(LZ$33-LZ41-150                                                                             )&lt;=0),"Birth-" &amp;LZ40,""),"")
&amp;IFERROR(IF(AND((LZ$33-LZ41-150-Sheep!$R$351                                           )&gt;(LZ$33-MA$33),(LZ$33-LZ41-150-Sheep!$R$351                                            )&lt;=0),"Wean-"&amp;LZ40,""),"")
&amp;IFERROR(IF(AND((LZ$33-LZ41-150-Sheep!$R$352                                           )&gt;(LZ$33-MA$33),(LZ$33-LZ41-150-Sheep!$R$352                                            )&lt;=0),"Alt1-"   &amp;LZ40,""),"")
&amp;IFERROR(IF(AND((LZ$33-LZ41-150-Sheep!$R$353                                           )&gt;(LZ$33-MA$33),(LZ$33-LZ41-150-Sheep!$R$353                                            )&lt;=0),"Alt2-"   &amp;LZ40,""),"")</f>
        <v/>
      </c>
      <c r="MA42" s="274" t="str">
        <f xml:space="preserve">                    IF(AND((MA$33                                  -Sheep!$N$250                               )&gt;(MA$33-MB$33),(MA$33                                  -Sheep!$N$250                                )&lt;=0),"Born","")
&amp;                   IF(AND((MA$33-Sheep!$R$351-Sheep!$N$250                                )&gt;(MA$33-MB$33),(MA$33-Sheep!$R$351-Sheep!$N$250                                )&lt;=0),"WeanStd","")
&amp;                   IF(AND((MA$33-Sheep!$R$352-Sheep!$N$250                                )&gt;(MA$33-MB$33),(MA$33-Sheep!$R$352-Sheep!$N$250                                )&lt;=0),"WeanAlt1","")
&amp;                   IF(AND((MA$33-Sheep!$R$353-Sheep!$N$250                                )&gt;(MA$33-MB$33),(MA$33-Sheep!$R$353-Sheep!$N$250                                )&lt;=0),"WeanAlt2","")
&amp;IFERROR(IF(AND((MA$33-MA41                                                                                     )&gt;(MA$33-MB$33),(MA$33-MA41                                                                                     )&lt;=0),"Join-"    &amp;MA40,""),"")
&amp;IFERROR(IF(AND((MA$33-MA41-INDEX(Sheep!$V$358:$V$365,MA40,1))&gt;(MA$33-MB$33),(MA$33-MA41-INDEX(Sheep!$V$358:$V$365,MA40,1))&lt;=0),"Scan-"  &amp;MA40,""),"")
&amp;IFERROR(IF(AND((MA$33-MA41-150                                                                            )&gt;(MA$33-MB$33),(MA$33-MA41-150                                                                             )&lt;=0),"Birth-" &amp;MA40,""),"")
&amp;IFERROR(IF(AND((MA$33-MA41-150-Sheep!$R$351                                           )&gt;(MA$33-MB$33),(MA$33-MA41-150-Sheep!$R$351                                            )&lt;=0),"Wean-"&amp;MA40,""),"")
&amp;IFERROR(IF(AND((MA$33-MA41-150-Sheep!$R$352                                           )&gt;(MA$33-MB$33),(MA$33-MA41-150-Sheep!$R$352                                            )&lt;=0),"Alt1-"   &amp;MA40,""),"")
&amp;IFERROR(IF(AND((MA$33-MA41-150-Sheep!$R$353                                           )&gt;(MA$33-MB$33),(MA$33-MA41-150-Sheep!$R$353                                            )&lt;=0),"Alt2-"   &amp;MA40,""),"")</f>
        <v/>
      </c>
      <c r="MB42" s="274" t="str">
        <f xml:space="preserve">                    IF(AND((MB$33                                  -Sheep!$N$250                               )&gt;(MB$33-MC$33),(MB$33                                  -Sheep!$N$250                                )&lt;=0),"Born","")
&amp;                   IF(AND((MB$33-Sheep!$R$351-Sheep!$N$250                                )&gt;(MB$33-MC$33),(MB$33-Sheep!$R$351-Sheep!$N$250                                )&lt;=0),"WeanStd","")
&amp;                   IF(AND((MB$33-Sheep!$R$352-Sheep!$N$250                                )&gt;(MB$33-MC$33),(MB$33-Sheep!$R$352-Sheep!$N$250                                )&lt;=0),"WeanAlt1","")
&amp;                   IF(AND((MB$33-Sheep!$R$353-Sheep!$N$250                                )&gt;(MB$33-MC$33),(MB$33-Sheep!$R$353-Sheep!$N$250                                )&lt;=0),"WeanAlt2","")
&amp;IFERROR(IF(AND((MB$33-MB41                                                                                     )&gt;(MB$33-MC$33),(MB$33-MB41                                                                                     )&lt;=0),"Join-"    &amp;MB40,""),"")
&amp;IFERROR(IF(AND((MB$33-MB41-INDEX(Sheep!$V$358:$V$365,MB40,1))&gt;(MB$33-MC$33),(MB$33-MB41-INDEX(Sheep!$V$358:$V$365,MB40,1))&lt;=0),"Scan-"  &amp;MB40,""),"")
&amp;IFERROR(IF(AND((MB$33-MB41-150                                                                            )&gt;(MB$33-MC$33),(MB$33-MB41-150                                                                             )&lt;=0),"Birth-" &amp;MB40,""),"")
&amp;IFERROR(IF(AND((MB$33-MB41-150-Sheep!$R$351                                           )&gt;(MB$33-MC$33),(MB$33-MB41-150-Sheep!$R$351                                            )&lt;=0),"Wean-"&amp;MB40,""),"")
&amp;IFERROR(IF(AND((MB$33-MB41-150-Sheep!$R$352                                           )&gt;(MB$33-MC$33),(MB$33-MB41-150-Sheep!$R$352                                            )&lt;=0),"Alt1-"   &amp;MB40,""),"")
&amp;IFERROR(IF(AND((MB$33-MB41-150-Sheep!$R$353                                           )&gt;(MB$33-MC$33),(MB$33-MB41-150-Sheep!$R$353                                            )&lt;=0),"Alt2-"   &amp;MB40,""),"")</f>
        <v>Scan-6</v>
      </c>
      <c r="MC42" s="274" t="str">
        <f xml:space="preserve">                    IF(AND((MC$33                                  -Sheep!$N$250                               )&gt;(MC$33-MD$33),(MC$33                                  -Sheep!$N$250                                )&lt;=0),"Born","")
&amp;                   IF(AND((MC$33-Sheep!$R$351-Sheep!$N$250                                )&gt;(MC$33-MD$33),(MC$33-Sheep!$R$351-Sheep!$N$250                                )&lt;=0),"WeanStd","")
&amp;                   IF(AND((MC$33-Sheep!$R$352-Sheep!$N$250                                )&gt;(MC$33-MD$33),(MC$33-Sheep!$R$352-Sheep!$N$250                                )&lt;=0),"WeanAlt1","")
&amp;                   IF(AND((MC$33-Sheep!$R$353-Sheep!$N$250                                )&gt;(MC$33-MD$33),(MC$33-Sheep!$R$353-Sheep!$N$250                                )&lt;=0),"WeanAlt2","")
&amp;IFERROR(IF(AND((MC$33-MC41                                                                                     )&gt;(MC$33-MD$33),(MC$33-MC41                                                                                     )&lt;=0),"Join-"    &amp;MC40,""),"")
&amp;IFERROR(IF(AND((MC$33-MC41-INDEX(Sheep!$V$358:$V$365,MC40,1))&gt;(MC$33-MD$33),(MC$33-MC41-INDEX(Sheep!$V$358:$V$365,MC40,1))&lt;=0),"Scan-"  &amp;MC40,""),"")
&amp;IFERROR(IF(AND((MC$33-MC41-150                                                                            )&gt;(MC$33-MD$33),(MC$33-MC41-150                                                                             )&lt;=0),"Birth-" &amp;MC40,""),"")
&amp;IFERROR(IF(AND((MC$33-MC41-150-Sheep!$R$351                                           )&gt;(MC$33-MD$33),(MC$33-MC41-150-Sheep!$R$351                                            )&lt;=0),"Wean-"&amp;MC40,""),"")
&amp;IFERROR(IF(AND((MC$33-MC41-150-Sheep!$R$352                                           )&gt;(MC$33-MD$33),(MC$33-MC41-150-Sheep!$R$352                                            )&lt;=0),"Alt1-"   &amp;MC40,""),"")
&amp;IFERROR(IF(AND((MC$33-MC41-150-Sheep!$R$353                                           )&gt;(MC$33-MD$33),(MC$33-MC41-150-Sheep!$R$353                                            )&lt;=0),"Alt2-"   &amp;MC40,""),"")</f>
        <v/>
      </c>
      <c r="MD42" s="274" t="str">
        <f xml:space="preserve">                    IF(AND((MD$33                                  -Sheep!$N$250                               )&gt;(MD$33-ME$33),(MD$33                                  -Sheep!$N$250                                )&lt;=0),"Born","")
&amp;                   IF(AND((MD$33-Sheep!$R$351-Sheep!$N$250                                )&gt;(MD$33-ME$33),(MD$33-Sheep!$R$351-Sheep!$N$250                                )&lt;=0),"WeanStd","")
&amp;                   IF(AND((MD$33-Sheep!$R$352-Sheep!$N$250                                )&gt;(MD$33-ME$33),(MD$33-Sheep!$R$352-Sheep!$N$250                                )&lt;=0),"WeanAlt1","")
&amp;                   IF(AND((MD$33-Sheep!$R$353-Sheep!$N$250                                )&gt;(MD$33-ME$33),(MD$33-Sheep!$R$353-Sheep!$N$250                                )&lt;=0),"WeanAlt2","")
&amp;IFERROR(IF(AND((MD$33-MD41                                                                                     )&gt;(MD$33-ME$33),(MD$33-MD41                                                                                     )&lt;=0),"Join-"    &amp;MD40,""),"")
&amp;IFERROR(IF(AND((MD$33-MD41-INDEX(Sheep!$V$358:$V$365,MD40,1))&gt;(MD$33-ME$33),(MD$33-MD41-INDEX(Sheep!$V$358:$V$365,MD40,1))&lt;=0),"Scan-"  &amp;MD40,""),"")
&amp;IFERROR(IF(AND((MD$33-MD41-150                                                                            )&gt;(MD$33-ME$33),(MD$33-MD41-150                                                                             )&lt;=0),"Birth-" &amp;MD40,""),"")
&amp;IFERROR(IF(AND((MD$33-MD41-150-Sheep!$R$351                                           )&gt;(MD$33-ME$33),(MD$33-MD41-150-Sheep!$R$351                                            )&lt;=0),"Wean-"&amp;MD40,""),"")
&amp;IFERROR(IF(AND((MD$33-MD41-150-Sheep!$R$352                                           )&gt;(MD$33-ME$33),(MD$33-MD41-150-Sheep!$R$352                                            )&lt;=0),"Alt1-"   &amp;MD40,""),"")
&amp;IFERROR(IF(AND((MD$33-MD41-150-Sheep!$R$353                                           )&gt;(MD$33-ME$33),(MD$33-MD41-150-Sheep!$R$353                                            )&lt;=0),"Alt2-"   &amp;MD40,""),"")</f>
        <v/>
      </c>
      <c r="ME42" s="274" t="str">
        <f xml:space="preserve">                    IF(AND((ME$33                                  -Sheep!$N$250                               )&gt;(ME$33-MF$33),(ME$33                                  -Sheep!$N$250                                )&lt;=0),"Born","")
&amp;                   IF(AND((ME$33-Sheep!$R$351-Sheep!$N$250                                )&gt;(ME$33-MF$33),(ME$33-Sheep!$R$351-Sheep!$N$250                                )&lt;=0),"WeanStd","")
&amp;                   IF(AND((ME$33-Sheep!$R$352-Sheep!$N$250                                )&gt;(ME$33-MF$33),(ME$33-Sheep!$R$352-Sheep!$N$250                                )&lt;=0),"WeanAlt1","")
&amp;                   IF(AND((ME$33-Sheep!$R$353-Sheep!$N$250                                )&gt;(ME$33-MF$33),(ME$33-Sheep!$R$353-Sheep!$N$250                                )&lt;=0),"WeanAlt2","")
&amp;IFERROR(IF(AND((ME$33-ME41                                                                                     )&gt;(ME$33-MF$33),(ME$33-ME41                                                                                     )&lt;=0),"Join-"    &amp;ME40,""),"")
&amp;IFERROR(IF(AND((ME$33-ME41-INDEX(Sheep!$V$358:$V$365,ME40,1))&gt;(ME$33-MF$33),(ME$33-ME41-INDEX(Sheep!$V$358:$V$365,ME40,1))&lt;=0),"Scan-"  &amp;ME40,""),"")
&amp;IFERROR(IF(AND((ME$33-ME41-150                                                                            )&gt;(ME$33-MF$33),(ME$33-ME41-150                                                                             )&lt;=0),"Birth-" &amp;ME40,""),"")
&amp;IFERROR(IF(AND((ME$33-ME41-150-Sheep!$R$351                                           )&gt;(ME$33-MF$33),(ME$33-ME41-150-Sheep!$R$351                                            )&lt;=0),"Wean-"&amp;ME40,""),"")
&amp;IFERROR(IF(AND((ME$33-ME41-150-Sheep!$R$352                                           )&gt;(ME$33-MF$33),(ME$33-ME41-150-Sheep!$R$352                                            )&lt;=0),"Alt1-"   &amp;ME40,""),"")
&amp;IFERROR(IF(AND((ME$33-ME41-150-Sheep!$R$353                                           )&gt;(ME$33-MF$33),(ME$33-ME41-150-Sheep!$R$353                                            )&lt;=0),"Alt2-"   &amp;ME40,""),"")</f>
        <v/>
      </c>
      <c r="MF42" s="274" t="str">
        <f xml:space="preserve">                    IF(AND((MF$33                                  -Sheep!$N$250                               )&gt;(MF$33-MG$33),(MF$33                                  -Sheep!$N$250                                )&lt;=0),"Born","")
&amp;                   IF(AND((MF$33-Sheep!$R$351-Sheep!$N$250                                )&gt;(MF$33-MG$33),(MF$33-Sheep!$R$351-Sheep!$N$250                                )&lt;=0),"WeanStd","")
&amp;                   IF(AND((MF$33-Sheep!$R$352-Sheep!$N$250                                )&gt;(MF$33-MG$33),(MF$33-Sheep!$R$352-Sheep!$N$250                                )&lt;=0),"WeanAlt1","")
&amp;                   IF(AND((MF$33-Sheep!$R$353-Sheep!$N$250                                )&gt;(MF$33-MG$33),(MF$33-Sheep!$R$353-Sheep!$N$250                                )&lt;=0),"WeanAlt2","")
&amp;IFERROR(IF(AND((MF$33-MF41                                                                                     )&gt;(MF$33-MG$33),(MF$33-MF41                                                                                     )&lt;=0),"Join-"    &amp;MF40,""),"")
&amp;IFERROR(IF(AND((MF$33-MF41-INDEX(Sheep!$V$358:$V$365,MF40,1))&gt;(MF$33-MG$33),(MF$33-MF41-INDEX(Sheep!$V$358:$V$365,MF40,1))&lt;=0),"Scan-"  &amp;MF40,""),"")
&amp;IFERROR(IF(AND((MF$33-MF41-150                                                                            )&gt;(MF$33-MG$33),(MF$33-MF41-150                                                                             )&lt;=0),"Birth-" &amp;MF40,""),"")
&amp;IFERROR(IF(AND((MF$33-MF41-150-Sheep!$R$351                                           )&gt;(MF$33-MG$33),(MF$33-MF41-150-Sheep!$R$351                                            )&lt;=0),"Wean-"&amp;MF40,""),"")
&amp;IFERROR(IF(AND((MF$33-MF41-150-Sheep!$R$352                                           )&gt;(MF$33-MG$33),(MF$33-MF41-150-Sheep!$R$352                                            )&lt;=0),"Alt1-"   &amp;MF40,""),"")
&amp;IFERROR(IF(AND((MF$33-MF41-150-Sheep!$R$353                                           )&gt;(MF$33-MG$33),(MF$33-MF41-150-Sheep!$R$353                                            )&lt;=0),"Alt2-"   &amp;MF40,""),"")</f>
        <v/>
      </c>
      <c r="MG42" s="274" t="str">
        <f xml:space="preserve">                    IF(AND((MG$33                                  -Sheep!$N$250                               )&gt;(MG$33-MH$33),(MG$33                                  -Sheep!$N$250                                )&lt;=0),"Born","")
&amp;                   IF(AND((MG$33-Sheep!$R$351-Sheep!$N$250                                )&gt;(MG$33-MH$33),(MG$33-Sheep!$R$351-Sheep!$N$250                                )&lt;=0),"WeanStd","")
&amp;                   IF(AND((MG$33-Sheep!$R$352-Sheep!$N$250                                )&gt;(MG$33-MH$33),(MG$33-Sheep!$R$352-Sheep!$N$250                                )&lt;=0),"WeanAlt1","")
&amp;                   IF(AND((MG$33-Sheep!$R$353-Sheep!$N$250                                )&gt;(MG$33-MH$33),(MG$33-Sheep!$R$353-Sheep!$N$250                                )&lt;=0),"WeanAlt2","")
&amp;IFERROR(IF(AND((MG$33-MG41                                                                                     )&gt;(MG$33-MH$33),(MG$33-MG41                                                                                     )&lt;=0),"Join-"    &amp;MG40,""),"")
&amp;IFERROR(IF(AND((MG$33-MG41-INDEX(Sheep!$V$358:$V$365,MG40,1))&gt;(MG$33-MH$33),(MG$33-MG41-INDEX(Sheep!$V$358:$V$365,MG40,1))&lt;=0),"Scan-"  &amp;MG40,""),"")
&amp;IFERROR(IF(AND((MG$33-MG41-150                                                                            )&gt;(MG$33-MH$33),(MG$33-MG41-150                                                                             )&lt;=0),"Birth-" &amp;MG40,""),"")
&amp;IFERROR(IF(AND((MG$33-MG41-150-Sheep!$R$351                                           )&gt;(MG$33-MH$33),(MG$33-MG41-150-Sheep!$R$351                                            )&lt;=0),"Wean-"&amp;MG40,""),"")
&amp;IFERROR(IF(AND((MG$33-MG41-150-Sheep!$R$352                                           )&gt;(MG$33-MH$33),(MG$33-MG41-150-Sheep!$R$352                                            )&lt;=0),"Alt1-"   &amp;MG40,""),"")
&amp;IFERROR(IF(AND((MG$33-MG41-150-Sheep!$R$353                                           )&gt;(MG$33-MH$33),(MG$33-MG41-150-Sheep!$R$353                                            )&lt;=0),"Alt2-"   &amp;MG40,""),"")</f>
        <v/>
      </c>
      <c r="MH42" s="274" t="str">
        <f xml:space="preserve">                    IF(AND((MH$33                                  -Sheep!$N$250                               )&gt;(MH$33-MI$33),(MH$33                                  -Sheep!$N$250                                )&lt;=0),"Born","")
&amp;                   IF(AND((MH$33-Sheep!$R$351-Sheep!$N$250                                )&gt;(MH$33-MI$33),(MH$33-Sheep!$R$351-Sheep!$N$250                                )&lt;=0),"WeanStd","")
&amp;                   IF(AND((MH$33-Sheep!$R$352-Sheep!$N$250                                )&gt;(MH$33-MI$33),(MH$33-Sheep!$R$352-Sheep!$N$250                                )&lt;=0),"WeanAlt1","")
&amp;                   IF(AND((MH$33-Sheep!$R$353-Sheep!$N$250                                )&gt;(MH$33-MI$33),(MH$33-Sheep!$R$353-Sheep!$N$250                                )&lt;=0),"WeanAlt2","")
&amp;IFERROR(IF(AND((MH$33-MH41                                                                                     )&gt;(MH$33-MI$33),(MH$33-MH41                                                                                     )&lt;=0),"Join-"    &amp;MH40,""),"")
&amp;IFERROR(IF(AND((MH$33-MH41-INDEX(Sheep!$V$358:$V$365,MH40,1))&gt;(MH$33-MI$33),(MH$33-MH41-INDEX(Sheep!$V$358:$V$365,MH40,1))&lt;=0),"Scan-"  &amp;MH40,""),"")
&amp;IFERROR(IF(AND((MH$33-MH41-150                                                                            )&gt;(MH$33-MI$33),(MH$33-MH41-150                                                                             )&lt;=0),"Birth-" &amp;MH40,""),"")
&amp;IFERROR(IF(AND((MH$33-MH41-150-Sheep!$R$351                                           )&gt;(MH$33-MI$33),(MH$33-MH41-150-Sheep!$R$351                                            )&lt;=0),"Wean-"&amp;MH40,""),"")
&amp;IFERROR(IF(AND((MH$33-MH41-150-Sheep!$R$352                                           )&gt;(MH$33-MI$33),(MH$33-MH41-150-Sheep!$R$352                                            )&lt;=0),"Alt1-"   &amp;MH40,""),"")
&amp;IFERROR(IF(AND((MH$33-MH41-150-Sheep!$R$353                                           )&gt;(MH$33-MI$33),(MH$33-MH41-150-Sheep!$R$353                                            )&lt;=0),"Alt2-"   &amp;MH40,""),"")</f>
        <v/>
      </c>
      <c r="MI42" s="274" t="str">
        <f xml:space="preserve">                    IF(AND((MI$33                                  -Sheep!$N$250                               )&gt;(MI$33-MJ$33),(MI$33                                  -Sheep!$N$250                                )&lt;=0),"Born","")
&amp;                   IF(AND((MI$33-Sheep!$R$351-Sheep!$N$250                                )&gt;(MI$33-MJ$33),(MI$33-Sheep!$R$351-Sheep!$N$250                                )&lt;=0),"WeanStd","")
&amp;                   IF(AND((MI$33-Sheep!$R$352-Sheep!$N$250                                )&gt;(MI$33-MJ$33),(MI$33-Sheep!$R$352-Sheep!$N$250                                )&lt;=0),"WeanAlt1","")
&amp;                   IF(AND((MI$33-Sheep!$R$353-Sheep!$N$250                                )&gt;(MI$33-MJ$33),(MI$33-Sheep!$R$353-Sheep!$N$250                                )&lt;=0),"WeanAlt2","")
&amp;IFERROR(IF(AND((MI$33-MI41                                                                                     )&gt;(MI$33-MJ$33),(MI$33-MI41                                                                                     )&lt;=0),"Join-"    &amp;MI40,""),"")
&amp;IFERROR(IF(AND((MI$33-MI41-INDEX(Sheep!$V$358:$V$365,MI40,1))&gt;(MI$33-MJ$33),(MI$33-MI41-INDEX(Sheep!$V$358:$V$365,MI40,1))&lt;=0),"Scan-"  &amp;MI40,""),"")
&amp;IFERROR(IF(AND((MI$33-MI41-150                                                                            )&gt;(MI$33-MJ$33),(MI$33-MI41-150                                                                             )&lt;=0),"Birth-" &amp;MI40,""),"")
&amp;IFERROR(IF(AND((MI$33-MI41-150-Sheep!$R$351                                           )&gt;(MI$33-MJ$33),(MI$33-MI41-150-Sheep!$R$351                                            )&lt;=0),"Wean-"&amp;MI40,""),"")
&amp;IFERROR(IF(AND((MI$33-MI41-150-Sheep!$R$352                                           )&gt;(MI$33-MJ$33),(MI$33-MI41-150-Sheep!$R$352                                            )&lt;=0),"Alt1-"   &amp;MI40,""),"")
&amp;IFERROR(IF(AND((MI$33-MI41-150-Sheep!$R$353                                           )&gt;(MI$33-MJ$33),(MI$33-MI41-150-Sheep!$R$353                                            )&lt;=0),"Alt2-"   &amp;MI40,""),"")</f>
        <v/>
      </c>
      <c r="MJ42" s="274" t="str">
        <f xml:space="preserve">                    IF(AND((MJ$33                                  -Sheep!$N$250                               )&gt;(MJ$33-MK$33),(MJ$33                                  -Sheep!$N$250                                )&lt;=0),"Born","")
&amp;                   IF(AND((MJ$33-Sheep!$R$351-Sheep!$N$250                                )&gt;(MJ$33-MK$33),(MJ$33-Sheep!$R$351-Sheep!$N$250                                )&lt;=0),"WeanStd","")
&amp;                   IF(AND((MJ$33-Sheep!$R$352-Sheep!$N$250                                )&gt;(MJ$33-MK$33),(MJ$33-Sheep!$R$352-Sheep!$N$250                                )&lt;=0),"WeanAlt1","")
&amp;                   IF(AND((MJ$33-Sheep!$R$353-Sheep!$N$250                                )&gt;(MJ$33-MK$33),(MJ$33-Sheep!$R$353-Sheep!$N$250                                )&lt;=0),"WeanAlt2","")
&amp;IFERROR(IF(AND((MJ$33-MJ41                                                                                     )&gt;(MJ$33-MK$33),(MJ$33-MJ41                                                                                     )&lt;=0),"Join-"    &amp;MJ40,""),"")
&amp;IFERROR(IF(AND((MJ$33-MJ41-INDEX(Sheep!$V$358:$V$365,MJ40,1))&gt;(MJ$33-MK$33),(MJ$33-MJ41-INDEX(Sheep!$V$358:$V$365,MJ40,1))&lt;=0),"Scan-"  &amp;MJ40,""),"")
&amp;IFERROR(IF(AND((MJ$33-MJ41-150                                                                            )&gt;(MJ$33-MK$33),(MJ$33-MJ41-150                                                                             )&lt;=0),"Birth-" &amp;MJ40,""),"")
&amp;IFERROR(IF(AND((MJ$33-MJ41-150-Sheep!$R$351                                           )&gt;(MJ$33-MK$33),(MJ$33-MJ41-150-Sheep!$R$351                                            )&lt;=0),"Wean-"&amp;MJ40,""),"")
&amp;IFERROR(IF(AND((MJ$33-MJ41-150-Sheep!$R$352                                           )&gt;(MJ$33-MK$33),(MJ$33-MJ41-150-Sheep!$R$352                                            )&lt;=0),"Alt1-"   &amp;MJ40,""),"")
&amp;IFERROR(IF(AND((MJ$33-MJ41-150-Sheep!$R$353                                           )&gt;(MJ$33-MK$33),(MJ$33-MJ41-150-Sheep!$R$353                                            )&lt;=0),"Alt2-"   &amp;MJ40,""),"")</f>
        <v/>
      </c>
      <c r="MK42" s="274" t="str">
        <f xml:space="preserve">                    IF(AND((MK$33                                  -Sheep!$N$250                               )&gt;(MK$33-ML$33),(MK$33                                  -Sheep!$N$250                                )&lt;=0),"Born","")
&amp;                   IF(AND((MK$33-Sheep!$R$351-Sheep!$N$250                                )&gt;(MK$33-ML$33),(MK$33-Sheep!$R$351-Sheep!$N$250                                )&lt;=0),"WeanStd","")
&amp;                   IF(AND((MK$33-Sheep!$R$352-Sheep!$N$250                                )&gt;(MK$33-ML$33),(MK$33-Sheep!$R$352-Sheep!$N$250                                )&lt;=0),"WeanAlt1","")
&amp;                   IF(AND((MK$33-Sheep!$R$353-Sheep!$N$250                                )&gt;(MK$33-ML$33),(MK$33-Sheep!$R$353-Sheep!$N$250                                )&lt;=0),"WeanAlt2","")
&amp;IFERROR(IF(AND((MK$33-MK41                                                                                     )&gt;(MK$33-ML$33),(MK$33-MK41                                                                                     )&lt;=0),"Join-"    &amp;MK40,""),"")
&amp;IFERROR(IF(AND((MK$33-MK41-INDEX(Sheep!$V$358:$V$365,MK40,1))&gt;(MK$33-ML$33),(MK$33-MK41-INDEX(Sheep!$V$358:$V$365,MK40,1))&lt;=0),"Scan-"  &amp;MK40,""),"")
&amp;IFERROR(IF(AND((MK$33-MK41-150                                                                            )&gt;(MK$33-ML$33),(MK$33-MK41-150                                                                             )&lt;=0),"Birth-" &amp;MK40,""),"")
&amp;IFERROR(IF(AND((MK$33-MK41-150-Sheep!$R$351                                           )&gt;(MK$33-ML$33),(MK$33-MK41-150-Sheep!$R$351                                            )&lt;=0),"Wean-"&amp;MK40,""),"")
&amp;IFERROR(IF(AND((MK$33-MK41-150-Sheep!$R$352                                           )&gt;(MK$33-ML$33),(MK$33-MK41-150-Sheep!$R$352                                            )&lt;=0),"Alt1-"   &amp;MK40,""),"")
&amp;IFERROR(IF(AND((MK$33-MK41-150-Sheep!$R$353                                           )&gt;(MK$33-ML$33),(MK$33-MK41-150-Sheep!$R$353                                            )&lt;=0),"Alt2-"   &amp;MK40,""),"")</f>
        <v/>
      </c>
      <c r="ML42" s="274" t="str">
        <f xml:space="preserve">                    IF(AND((ML$33                                  -Sheep!$N$250                               )&gt;(ML$33-MM$33),(ML$33                                  -Sheep!$N$250                                )&lt;=0),"Born","")
&amp;                   IF(AND((ML$33-Sheep!$R$351-Sheep!$N$250                                )&gt;(ML$33-MM$33),(ML$33-Sheep!$R$351-Sheep!$N$250                                )&lt;=0),"WeanStd","")
&amp;                   IF(AND((ML$33-Sheep!$R$352-Sheep!$N$250                                )&gt;(ML$33-MM$33),(ML$33-Sheep!$R$352-Sheep!$N$250                                )&lt;=0),"WeanAlt1","")
&amp;                   IF(AND((ML$33-Sheep!$R$353-Sheep!$N$250                                )&gt;(ML$33-MM$33),(ML$33-Sheep!$R$353-Sheep!$N$250                                )&lt;=0),"WeanAlt2","")
&amp;IFERROR(IF(AND((ML$33-ML41                                                                                     )&gt;(ML$33-MM$33),(ML$33-ML41                                                                                     )&lt;=0),"Join-"    &amp;ML40,""),"")
&amp;IFERROR(IF(AND((ML$33-ML41-INDEX(Sheep!$V$358:$V$365,ML40,1))&gt;(ML$33-MM$33),(ML$33-ML41-INDEX(Sheep!$V$358:$V$365,ML40,1))&lt;=0),"Scan-"  &amp;ML40,""),"")
&amp;IFERROR(IF(AND((ML$33-ML41-150                                                                            )&gt;(ML$33-MM$33),(ML$33-ML41-150                                                                             )&lt;=0),"Birth-" &amp;ML40,""),"")
&amp;IFERROR(IF(AND((ML$33-ML41-150-Sheep!$R$351                                           )&gt;(ML$33-MM$33),(ML$33-ML41-150-Sheep!$R$351                                            )&lt;=0),"Wean-"&amp;ML40,""),"")
&amp;IFERROR(IF(AND((ML$33-ML41-150-Sheep!$R$352                                           )&gt;(ML$33-MM$33),(ML$33-ML41-150-Sheep!$R$352                                            )&lt;=0),"Alt1-"   &amp;ML40,""),"")
&amp;IFERROR(IF(AND((ML$33-ML41-150-Sheep!$R$353                                           )&gt;(ML$33-MM$33),(ML$33-ML41-150-Sheep!$R$353                                            )&lt;=0),"Alt2-"   &amp;ML40,""),"")</f>
        <v/>
      </c>
      <c r="MM42" s="274" t="str">
        <f xml:space="preserve">                    IF(AND((MM$33                                  -Sheep!$N$250                               )&gt;(MM$33-MN$33),(MM$33                                  -Sheep!$N$250                                )&lt;=0),"Born","")
&amp;                   IF(AND((MM$33-Sheep!$R$351-Sheep!$N$250                                )&gt;(MM$33-MN$33),(MM$33-Sheep!$R$351-Sheep!$N$250                                )&lt;=0),"WeanStd","")
&amp;                   IF(AND((MM$33-Sheep!$R$352-Sheep!$N$250                                )&gt;(MM$33-MN$33),(MM$33-Sheep!$R$352-Sheep!$N$250                                )&lt;=0),"WeanAlt1","")
&amp;                   IF(AND((MM$33-Sheep!$R$353-Sheep!$N$250                                )&gt;(MM$33-MN$33),(MM$33-Sheep!$R$353-Sheep!$N$250                                )&lt;=0),"WeanAlt2","")
&amp;IFERROR(IF(AND((MM$33-MM41                                                                                     )&gt;(MM$33-MN$33),(MM$33-MM41                                                                                     )&lt;=0),"Join-"    &amp;MM40,""),"")
&amp;IFERROR(IF(AND((MM$33-MM41-INDEX(Sheep!$V$358:$V$365,MM40,1))&gt;(MM$33-MN$33),(MM$33-MM41-INDEX(Sheep!$V$358:$V$365,MM40,1))&lt;=0),"Scan-"  &amp;MM40,""),"")
&amp;IFERROR(IF(AND((MM$33-MM41-150                                                                            )&gt;(MM$33-MN$33),(MM$33-MM41-150                                                                             )&lt;=0),"Birth-" &amp;MM40,""),"")
&amp;IFERROR(IF(AND((MM$33-MM41-150-Sheep!$R$351                                           )&gt;(MM$33-MN$33),(MM$33-MM41-150-Sheep!$R$351                                            )&lt;=0),"Wean-"&amp;MM40,""),"")
&amp;IFERROR(IF(AND((MM$33-MM41-150-Sheep!$R$352                                           )&gt;(MM$33-MN$33),(MM$33-MM41-150-Sheep!$R$352                                            )&lt;=0),"Alt1-"   &amp;MM40,""),"")
&amp;IFERROR(IF(AND((MM$33-MM41-150-Sheep!$R$353                                           )&gt;(MM$33-MN$33),(MM$33-MM41-150-Sheep!$R$353                                            )&lt;=0),"Alt2-"   &amp;MM40,""),"")</f>
        <v/>
      </c>
      <c r="MN42" s="274" t="str">
        <f xml:space="preserve">                    IF(AND((MN$33                                  -Sheep!$N$250                               )&gt;(MN$33-MO$33),(MN$33                                  -Sheep!$N$250                                )&lt;=0),"Born","")
&amp;                   IF(AND((MN$33-Sheep!$R$351-Sheep!$N$250                                )&gt;(MN$33-MO$33),(MN$33-Sheep!$R$351-Sheep!$N$250                                )&lt;=0),"WeanStd","")
&amp;                   IF(AND((MN$33-Sheep!$R$352-Sheep!$N$250                                )&gt;(MN$33-MO$33),(MN$33-Sheep!$R$352-Sheep!$N$250                                )&lt;=0),"WeanAlt1","")
&amp;                   IF(AND((MN$33-Sheep!$R$353-Sheep!$N$250                                )&gt;(MN$33-MO$33),(MN$33-Sheep!$R$353-Sheep!$N$250                                )&lt;=0),"WeanAlt2","")
&amp;IFERROR(IF(AND((MN$33-MN41                                                                                     )&gt;(MN$33-MO$33),(MN$33-MN41                                                                                     )&lt;=0),"Join-"    &amp;MN40,""),"")
&amp;IFERROR(IF(AND((MN$33-MN41-INDEX(Sheep!$V$358:$V$365,MN40,1))&gt;(MN$33-MO$33),(MN$33-MN41-INDEX(Sheep!$V$358:$V$365,MN40,1))&lt;=0),"Scan-"  &amp;MN40,""),"")
&amp;IFERROR(IF(AND((MN$33-MN41-150                                                                            )&gt;(MN$33-MO$33),(MN$33-MN41-150                                                                             )&lt;=0),"Birth-" &amp;MN40,""),"")
&amp;IFERROR(IF(AND((MN$33-MN41-150-Sheep!$R$351                                           )&gt;(MN$33-MO$33),(MN$33-MN41-150-Sheep!$R$351                                            )&lt;=0),"Wean-"&amp;MN40,""),"")
&amp;IFERROR(IF(AND((MN$33-MN41-150-Sheep!$R$352                                           )&gt;(MN$33-MO$33),(MN$33-MN41-150-Sheep!$R$352                                            )&lt;=0),"Alt1-"   &amp;MN40,""),"")
&amp;IFERROR(IF(AND((MN$33-MN41-150-Sheep!$R$353                                           )&gt;(MN$33-MO$33),(MN$33-MN41-150-Sheep!$R$353                                            )&lt;=0),"Alt2-"   &amp;MN40,""),"")</f>
        <v>Birth-6</v>
      </c>
      <c r="MO42" s="274" t="str">
        <f xml:space="preserve">                    IF(AND((MO$33                                  -Sheep!$N$250                               )&gt;(MO$33-MP$33),(MO$33                                  -Sheep!$N$250                                )&lt;=0),"Born","")
&amp;                   IF(AND((MO$33-Sheep!$R$351-Sheep!$N$250                                )&gt;(MO$33-MP$33),(MO$33-Sheep!$R$351-Sheep!$N$250                                )&lt;=0),"WeanStd","")
&amp;                   IF(AND((MO$33-Sheep!$R$352-Sheep!$N$250                                )&gt;(MO$33-MP$33),(MO$33-Sheep!$R$352-Sheep!$N$250                                )&lt;=0),"WeanAlt1","")
&amp;                   IF(AND((MO$33-Sheep!$R$353-Sheep!$N$250                                )&gt;(MO$33-MP$33),(MO$33-Sheep!$R$353-Sheep!$N$250                                )&lt;=0),"WeanAlt2","")
&amp;IFERROR(IF(AND((MO$33-MO41                                                                                     )&gt;(MO$33-MP$33),(MO$33-MO41                                                                                     )&lt;=0),"Join-"    &amp;MO40,""),"")
&amp;IFERROR(IF(AND((MO$33-MO41-INDEX(Sheep!$V$358:$V$365,MO40,1))&gt;(MO$33-MP$33),(MO$33-MO41-INDEX(Sheep!$V$358:$V$365,MO40,1))&lt;=0),"Scan-"  &amp;MO40,""),"")
&amp;IFERROR(IF(AND((MO$33-MO41-150                                                                            )&gt;(MO$33-MP$33),(MO$33-MO41-150                                                                             )&lt;=0),"Birth-" &amp;MO40,""),"")
&amp;IFERROR(IF(AND((MO$33-MO41-150-Sheep!$R$351                                           )&gt;(MO$33-MP$33),(MO$33-MO41-150-Sheep!$R$351                                            )&lt;=0),"Wean-"&amp;MO40,""),"")
&amp;IFERROR(IF(AND((MO$33-MO41-150-Sheep!$R$352                                           )&gt;(MO$33-MP$33),(MO$33-MO41-150-Sheep!$R$352                                            )&lt;=0),"Alt1-"   &amp;MO40,""),"")
&amp;IFERROR(IF(AND((MO$33-MO41-150-Sheep!$R$353                                           )&gt;(MO$33-MP$33),(MO$33-MO41-150-Sheep!$R$353                                            )&lt;=0),"Alt2-"   &amp;MO40,""),"")</f>
        <v/>
      </c>
      <c r="MP42" s="274" t="str">
        <f xml:space="preserve">                    IF(AND((MP$33                                  -Sheep!$N$250                               )&gt;(MP$33-MQ$33),(MP$33                                  -Sheep!$N$250                                )&lt;=0),"Born","")
&amp;                   IF(AND((MP$33-Sheep!$R$351-Sheep!$N$250                                )&gt;(MP$33-MQ$33),(MP$33-Sheep!$R$351-Sheep!$N$250                                )&lt;=0),"WeanStd","")
&amp;                   IF(AND((MP$33-Sheep!$R$352-Sheep!$N$250                                )&gt;(MP$33-MQ$33),(MP$33-Sheep!$R$352-Sheep!$N$250                                )&lt;=0),"WeanAlt1","")
&amp;                   IF(AND((MP$33-Sheep!$R$353-Sheep!$N$250                                )&gt;(MP$33-MQ$33),(MP$33-Sheep!$R$353-Sheep!$N$250                                )&lt;=0),"WeanAlt2","")
&amp;IFERROR(IF(AND((MP$33-MP41                                                                                     )&gt;(MP$33-MQ$33),(MP$33-MP41                                                                                     )&lt;=0),"Join-"    &amp;MP40,""),"")
&amp;IFERROR(IF(AND((MP$33-MP41-INDEX(Sheep!$V$358:$V$365,MP40,1))&gt;(MP$33-MQ$33),(MP$33-MP41-INDEX(Sheep!$V$358:$V$365,MP40,1))&lt;=0),"Scan-"  &amp;MP40,""),"")
&amp;IFERROR(IF(AND((MP$33-MP41-150                                                                            )&gt;(MP$33-MQ$33),(MP$33-MP41-150                                                                             )&lt;=0),"Birth-" &amp;MP40,""),"")
&amp;IFERROR(IF(AND((MP$33-MP41-150-Sheep!$R$351                                           )&gt;(MP$33-MQ$33),(MP$33-MP41-150-Sheep!$R$351                                            )&lt;=0),"Wean-"&amp;MP40,""),"")
&amp;IFERROR(IF(AND((MP$33-MP41-150-Sheep!$R$352                                           )&gt;(MP$33-MQ$33),(MP$33-MP41-150-Sheep!$R$352                                            )&lt;=0),"Alt1-"   &amp;MP40,""),"")
&amp;IFERROR(IF(AND((MP$33-MP41-150-Sheep!$R$353                                           )&gt;(MP$33-MQ$33),(MP$33-MP41-150-Sheep!$R$353                                            )&lt;=0),"Alt2-"   &amp;MP40,""),"")</f>
        <v/>
      </c>
      <c r="MQ42" s="274" t="str">
        <f xml:space="preserve">                    IF(AND((MQ$33                                  -Sheep!$N$250                               )&gt;(MQ$33-MR$33),(MQ$33                                  -Sheep!$N$250                                )&lt;=0),"Born","")
&amp;                   IF(AND((MQ$33-Sheep!$R$351-Sheep!$N$250                                )&gt;(MQ$33-MR$33),(MQ$33-Sheep!$R$351-Sheep!$N$250                                )&lt;=0),"WeanStd","")
&amp;                   IF(AND((MQ$33-Sheep!$R$352-Sheep!$N$250                                )&gt;(MQ$33-MR$33),(MQ$33-Sheep!$R$352-Sheep!$N$250                                )&lt;=0),"WeanAlt1","")
&amp;                   IF(AND((MQ$33-Sheep!$R$353-Sheep!$N$250                                )&gt;(MQ$33-MR$33),(MQ$33-Sheep!$R$353-Sheep!$N$250                                )&lt;=0),"WeanAlt2","")
&amp;IFERROR(IF(AND((MQ$33-MQ41                                                                                     )&gt;(MQ$33-MR$33),(MQ$33-MQ41                                                                                     )&lt;=0),"Join-"    &amp;MQ40,""),"")
&amp;IFERROR(IF(AND((MQ$33-MQ41-INDEX(Sheep!$V$358:$V$365,MQ40,1))&gt;(MQ$33-MR$33),(MQ$33-MQ41-INDEX(Sheep!$V$358:$V$365,MQ40,1))&lt;=0),"Scan-"  &amp;MQ40,""),"")
&amp;IFERROR(IF(AND((MQ$33-MQ41-150                                                                            )&gt;(MQ$33-MR$33),(MQ$33-MQ41-150                                                                             )&lt;=0),"Birth-" &amp;MQ40,""),"")
&amp;IFERROR(IF(AND((MQ$33-MQ41-150-Sheep!$R$351                                           )&gt;(MQ$33-MR$33),(MQ$33-MQ41-150-Sheep!$R$351                                            )&lt;=0),"Wean-"&amp;MQ40,""),"")
&amp;IFERROR(IF(AND((MQ$33-MQ41-150-Sheep!$R$352                                           )&gt;(MQ$33-MR$33),(MQ$33-MQ41-150-Sheep!$R$352                                            )&lt;=0),"Alt1-"   &amp;MQ40,""),"")
&amp;IFERROR(IF(AND((MQ$33-MQ41-150-Sheep!$R$353                                           )&gt;(MQ$33-MR$33),(MQ$33-MQ41-150-Sheep!$R$353                                            )&lt;=0),"Alt2-"   &amp;MQ40,""),"")</f>
        <v/>
      </c>
      <c r="MR42" s="274" t="str">
        <f xml:space="preserve">                    IF(AND((MR$33                                  -Sheep!$N$250                               )&gt;(MR$33-MS$33),(MR$33                                  -Sheep!$N$250                                )&lt;=0),"Born","")
&amp;                   IF(AND((MR$33-Sheep!$R$351-Sheep!$N$250                                )&gt;(MR$33-MS$33),(MR$33-Sheep!$R$351-Sheep!$N$250                                )&lt;=0),"WeanStd","")
&amp;                   IF(AND((MR$33-Sheep!$R$352-Sheep!$N$250                                )&gt;(MR$33-MS$33),(MR$33-Sheep!$R$352-Sheep!$N$250                                )&lt;=0),"WeanAlt1","")
&amp;                   IF(AND((MR$33-Sheep!$R$353-Sheep!$N$250                                )&gt;(MR$33-MS$33),(MR$33-Sheep!$R$353-Sheep!$N$250                                )&lt;=0),"WeanAlt2","")
&amp;IFERROR(IF(AND((MR$33-MR41                                                                                     )&gt;(MR$33-MS$33),(MR$33-MR41                                                                                     )&lt;=0),"Join-"    &amp;MR40,""),"")
&amp;IFERROR(IF(AND((MR$33-MR41-INDEX(Sheep!$V$358:$V$365,MR40,1))&gt;(MR$33-MS$33),(MR$33-MR41-INDEX(Sheep!$V$358:$V$365,MR40,1))&lt;=0),"Scan-"  &amp;MR40,""),"")
&amp;IFERROR(IF(AND((MR$33-MR41-150                                                                            )&gt;(MR$33-MS$33),(MR$33-MR41-150                                                                             )&lt;=0),"Birth-" &amp;MR40,""),"")
&amp;IFERROR(IF(AND((MR$33-MR41-150-Sheep!$R$351                                           )&gt;(MR$33-MS$33),(MR$33-MR41-150-Sheep!$R$351                                            )&lt;=0),"Wean-"&amp;MR40,""),"")
&amp;IFERROR(IF(AND((MR$33-MR41-150-Sheep!$R$352                                           )&gt;(MR$33-MS$33),(MR$33-MR41-150-Sheep!$R$352                                            )&lt;=0),"Alt1-"   &amp;MR40,""),"")
&amp;IFERROR(IF(AND((MR$33-MR41-150-Sheep!$R$353                                           )&gt;(MR$33-MS$33),(MR$33-MR41-150-Sheep!$R$353                                            )&lt;=0),"Alt2-"   &amp;MR40,""),"")</f>
        <v/>
      </c>
      <c r="MS42" s="274" t="str">
        <f xml:space="preserve">                    IF(AND((MS$33                                  -Sheep!$N$250                               )&gt;(MS$33-MT$33),(MS$33                                  -Sheep!$N$250                                )&lt;=0),"Born","")
&amp;                   IF(AND((MS$33-Sheep!$R$351-Sheep!$N$250                                )&gt;(MS$33-MT$33),(MS$33-Sheep!$R$351-Sheep!$N$250                                )&lt;=0),"WeanStd","")
&amp;                   IF(AND((MS$33-Sheep!$R$352-Sheep!$N$250                                )&gt;(MS$33-MT$33),(MS$33-Sheep!$R$352-Sheep!$N$250                                )&lt;=0),"WeanAlt1","")
&amp;                   IF(AND((MS$33-Sheep!$R$353-Sheep!$N$250                                )&gt;(MS$33-MT$33),(MS$33-Sheep!$R$353-Sheep!$N$250                                )&lt;=0),"WeanAlt2","")
&amp;IFERROR(IF(AND((MS$33-MS41                                                                                     )&gt;(MS$33-MT$33),(MS$33-MS41                                                                                     )&lt;=0),"Join-"    &amp;MS40,""),"")
&amp;IFERROR(IF(AND((MS$33-MS41-INDEX(Sheep!$V$358:$V$365,MS40,1))&gt;(MS$33-MT$33),(MS$33-MS41-INDEX(Sheep!$V$358:$V$365,MS40,1))&lt;=0),"Scan-"  &amp;MS40,""),"")
&amp;IFERROR(IF(AND((MS$33-MS41-150                                                                            )&gt;(MS$33-MT$33),(MS$33-MS41-150                                                                             )&lt;=0),"Birth-" &amp;MS40,""),"")
&amp;IFERROR(IF(AND((MS$33-MS41-150-Sheep!$R$351                                           )&gt;(MS$33-MT$33),(MS$33-MS41-150-Sheep!$R$351                                            )&lt;=0),"Wean-"&amp;MS40,""),"")
&amp;IFERROR(IF(AND((MS$33-MS41-150-Sheep!$R$352                                           )&gt;(MS$33-MT$33),(MS$33-MS41-150-Sheep!$R$352                                            )&lt;=0),"Alt1-"   &amp;MS40,""),"")
&amp;IFERROR(IF(AND((MS$33-MS41-150-Sheep!$R$353                                           )&gt;(MS$33-MT$33),(MS$33-MS41-150-Sheep!$R$353                                            )&lt;=0),"Alt2-"   &amp;MS40,""),"")</f>
        <v/>
      </c>
      <c r="MT42" s="274" t="str">
        <f xml:space="preserve">                    IF(AND((MT$33                                  -Sheep!$N$250                               )&gt;(MT$33-MU$33),(MT$33                                  -Sheep!$N$250                                )&lt;=0),"Born","")
&amp;                   IF(AND((MT$33-Sheep!$R$351-Sheep!$N$250                                )&gt;(MT$33-MU$33),(MT$33-Sheep!$R$351-Sheep!$N$250                                )&lt;=0),"WeanStd","")
&amp;                   IF(AND((MT$33-Sheep!$R$352-Sheep!$N$250                                )&gt;(MT$33-MU$33),(MT$33-Sheep!$R$352-Sheep!$N$250                                )&lt;=0),"WeanAlt1","")
&amp;                   IF(AND((MT$33-Sheep!$R$353-Sheep!$N$250                                )&gt;(MT$33-MU$33),(MT$33-Sheep!$R$353-Sheep!$N$250                                )&lt;=0),"WeanAlt2","")
&amp;IFERROR(IF(AND((MT$33-MT41                                                                                     )&gt;(MT$33-MU$33),(MT$33-MT41                                                                                     )&lt;=0),"Join-"    &amp;MT40,""),"")
&amp;IFERROR(IF(AND((MT$33-MT41-INDEX(Sheep!$V$358:$V$365,MT40,1))&gt;(MT$33-MU$33),(MT$33-MT41-INDEX(Sheep!$V$358:$V$365,MT40,1))&lt;=0),"Scan-"  &amp;MT40,""),"")
&amp;IFERROR(IF(AND((MT$33-MT41-150                                                                            )&gt;(MT$33-MU$33),(MT$33-MT41-150                                                                             )&lt;=0),"Birth-" &amp;MT40,""),"")
&amp;IFERROR(IF(AND((MT$33-MT41-150-Sheep!$R$351                                           )&gt;(MT$33-MU$33),(MT$33-MT41-150-Sheep!$R$351                                            )&lt;=0),"Wean-"&amp;MT40,""),"")
&amp;IFERROR(IF(AND((MT$33-MT41-150-Sheep!$R$352                                           )&gt;(MT$33-MU$33),(MT$33-MT41-150-Sheep!$R$352                                            )&lt;=0),"Alt1-"   &amp;MT40,""),"")
&amp;IFERROR(IF(AND((MT$33-MT41-150-Sheep!$R$353                                           )&gt;(MT$33-MU$33),(MT$33-MT41-150-Sheep!$R$353                                            )&lt;=0),"Alt2-"   &amp;MT40,""),"")</f>
        <v/>
      </c>
      <c r="MU42" s="274" t="str">
        <f xml:space="preserve">                    IF(AND((MU$33                                  -Sheep!$N$250                               )&gt;(MU$33-MV$33),(MU$33                                  -Sheep!$N$250                                )&lt;=0),"Born","")
&amp;                   IF(AND((MU$33-Sheep!$R$351-Sheep!$N$250                                )&gt;(MU$33-MV$33),(MU$33-Sheep!$R$351-Sheep!$N$250                                )&lt;=0),"WeanStd","")
&amp;                   IF(AND((MU$33-Sheep!$R$352-Sheep!$N$250                                )&gt;(MU$33-MV$33),(MU$33-Sheep!$R$352-Sheep!$N$250                                )&lt;=0),"WeanAlt1","")
&amp;                   IF(AND((MU$33-Sheep!$R$353-Sheep!$N$250                                )&gt;(MU$33-MV$33),(MU$33-Sheep!$R$353-Sheep!$N$250                                )&lt;=0),"WeanAlt2","")
&amp;IFERROR(IF(AND((MU$33-MU41                                                                                     )&gt;(MU$33-MV$33),(MU$33-MU41                                                                                     )&lt;=0),"Join-"    &amp;MU40,""),"")
&amp;IFERROR(IF(AND((MU$33-MU41-INDEX(Sheep!$V$358:$V$365,MU40,1))&gt;(MU$33-MV$33),(MU$33-MU41-INDEX(Sheep!$V$358:$V$365,MU40,1))&lt;=0),"Scan-"  &amp;MU40,""),"")
&amp;IFERROR(IF(AND((MU$33-MU41-150                                                                            )&gt;(MU$33-MV$33),(MU$33-MU41-150                                                                             )&lt;=0),"Birth-" &amp;MU40,""),"")
&amp;IFERROR(IF(AND((MU$33-MU41-150-Sheep!$R$351                                           )&gt;(MU$33-MV$33),(MU$33-MU41-150-Sheep!$R$351                                            )&lt;=0),"Wean-"&amp;MU40,""),"")
&amp;IFERROR(IF(AND((MU$33-MU41-150-Sheep!$R$352                                           )&gt;(MU$33-MV$33),(MU$33-MU41-150-Sheep!$R$352                                            )&lt;=0),"Alt1-"   &amp;MU40,""),"")
&amp;IFERROR(IF(AND((MU$33-MU41-150-Sheep!$R$353                                           )&gt;(MU$33-MV$33),(MU$33-MU41-150-Sheep!$R$353                                            )&lt;=0),"Alt2-"   &amp;MU40,""),"")</f>
        <v/>
      </c>
      <c r="MV42" s="274" t="str">
        <f xml:space="preserve">                    IF(AND((MV$33                                  -Sheep!$N$250                               )&gt;(MV$33-MW$33),(MV$33                                  -Sheep!$N$250                                )&lt;=0),"Born","")
&amp;                   IF(AND((MV$33-Sheep!$R$351-Sheep!$N$250                                )&gt;(MV$33-MW$33),(MV$33-Sheep!$R$351-Sheep!$N$250                                )&lt;=0),"WeanStd","")
&amp;                   IF(AND((MV$33-Sheep!$R$352-Sheep!$N$250                                )&gt;(MV$33-MW$33),(MV$33-Sheep!$R$352-Sheep!$N$250                                )&lt;=0),"WeanAlt1","")
&amp;                   IF(AND((MV$33-Sheep!$R$353-Sheep!$N$250                                )&gt;(MV$33-MW$33),(MV$33-Sheep!$R$353-Sheep!$N$250                                )&lt;=0),"WeanAlt2","")
&amp;IFERROR(IF(AND((MV$33-MV41                                                                                     )&gt;(MV$33-MW$33),(MV$33-MV41                                                                                     )&lt;=0),"Join-"    &amp;MV40,""),"")
&amp;IFERROR(IF(AND((MV$33-MV41-INDEX(Sheep!$V$358:$V$365,MV40,1))&gt;(MV$33-MW$33),(MV$33-MV41-INDEX(Sheep!$V$358:$V$365,MV40,1))&lt;=0),"Scan-"  &amp;MV40,""),"")
&amp;IFERROR(IF(AND((MV$33-MV41-150                                                                            )&gt;(MV$33-MW$33),(MV$33-MV41-150                                                                             )&lt;=0),"Birth-" &amp;MV40,""),"")
&amp;IFERROR(IF(AND((MV$33-MV41-150-Sheep!$R$351                                           )&gt;(MV$33-MW$33),(MV$33-MV41-150-Sheep!$R$351                                            )&lt;=0),"Wean-"&amp;MV40,""),"")
&amp;IFERROR(IF(AND((MV$33-MV41-150-Sheep!$R$352                                           )&gt;(MV$33-MW$33),(MV$33-MV41-150-Sheep!$R$352                                            )&lt;=0),"Alt1-"   &amp;MV40,""),"")
&amp;IFERROR(IF(AND((MV$33-MV41-150-Sheep!$R$353                                           )&gt;(MV$33-MW$33),(MV$33-MV41-150-Sheep!$R$353                                            )&lt;=0),"Alt2-"   &amp;MV40,""),"")</f>
        <v/>
      </c>
      <c r="MW42" s="274" t="str">
        <f xml:space="preserve">                    IF(AND((MW$33                                  -Sheep!$N$250                               )&gt;(MW$33-MX$33),(MW$33                                  -Sheep!$N$250                                )&lt;=0),"Born","")
&amp;                   IF(AND((MW$33-Sheep!$R$351-Sheep!$N$250                                )&gt;(MW$33-MX$33),(MW$33-Sheep!$R$351-Sheep!$N$250                                )&lt;=0),"WeanStd","")
&amp;                   IF(AND((MW$33-Sheep!$R$352-Sheep!$N$250                                )&gt;(MW$33-MX$33),(MW$33-Sheep!$R$352-Sheep!$N$250                                )&lt;=0),"WeanAlt1","")
&amp;                   IF(AND((MW$33-Sheep!$R$353-Sheep!$N$250                                )&gt;(MW$33-MX$33),(MW$33-Sheep!$R$353-Sheep!$N$250                                )&lt;=0),"WeanAlt2","")
&amp;IFERROR(IF(AND((MW$33-MW41                                                                                     )&gt;(MW$33-MX$33),(MW$33-MW41                                                                                     )&lt;=0),"Join-"    &amp;MW40,""),"")
&amp;IFERROR(IF(AND((MW$33-MW41-INDEX(Sheep!$V$358:$V$365,MW40,1))&gt;(MW$33-MX$33),(MW$33-MW41-INDEX(Sheep!$V$358:$V$365,MW40,1))&lt;=0),"Scan-"  &amp;MW40,""),"")
&amp;IFERROR(IF(AND((MW$33-MW41-150                                                                            )&gt;(MW$33-MX$33),(MW$33-MW41-150                                                                             )&lt;=0),"Birth-" &amp;MW40,""),"")
&amp;IFERROR(IF(AND((MW$33-MW41-150-Sheep!$R$351                                           )&gt;(MW$33-MX$33),(MW$33-MW41-150-Sheep!$R$351                                            )&lt;=0),"Wean-"&amp;MW40,""),"")
&amp;IFERROR(IF(AND((MW$33-MW41-150-Sheep!$R$352                                           )&gt;(MW$33-MX$33),(MW$33-MW41-150-Sheep!$R$352                                            )&lt;=0),"Alt1-"   &amp;MW40,""),"")
&amp;IFERROR(IF(AND((MW$33-MW41-150-Sheep!$R$353                                           )&gt;(MW$33-MX$33),(MW$33-MW41-150-Sheep!$R$353                                            )&lt;=0),"Alt2-"   &amp;MW40,""),"")</f>
        <v/>
      </c>
      <c r="MX42" s="274" t="str">
        <f xml:space="preserve">                    IF(AND((MX$33                                  -Sheep!$N$250                               )&gt;(MX$33-MY$33),(MX$33                                  -Sheep!$N$250                                )&lt;=0),"Born","")
&amp;                   IF(AND((MX$33-Sheep!$R$351-Sheep!$N$250                                )&gt;(MX$33-MY$33),(MX$33-Sheep!$R$351-Sheep!$N$250                                )&lt;=0),"WeanStd","")
&amp;                   IF(AND((MX$33-Sheep!$R$352-Sheep!$N$250                                )&gt;(MX$33-MY$33),(MX$33-Sheep!$R$352-Sheep!$N$250                                )&lt;=0),"WeanAlt1","")
&amp;                   IF(AND((MX$33-Sheep!$R$353-Sheep!$N$250                                )&gt;(MX$33-MY$33),(MX$33-Sheep!$R$353-Sheep!$N$250                                )&lt;=0),"WeanAlt2","")
&amp;IFERROR(IF(AND((MX$33-MX41                                                                                     )&gt;(MX$33-MY$33),(MX$33-MX41                                                                                     )&lt;=0),"Join-"    &amp;MX40,""),"")
&amp;IFERROR(IF(AND((MX$33-MX41-INDEX(Sheep!$V$358:$V$365,MX40,1))&gt;(MX$33-MY$33),(MX$33-MX41-INDEX(Sheep!$V$358:$V$365,MX40,1))&lt;=0),"Scan-"  &amp;MX40,""),"")
&amp;IFERROR(IF(AND((MX$33-MX41-150                                                                            )&gt;(MX$33-MY$33),(MX$33-MX41-150                                                                             )&lt;=0),"Birth-" &amp;MX40,""),"")
&amp;IFERROR(IF(AND((MX$33-MX41-150-Sheep!$R$351                                           )&gt;(MX$33-MY$33),(MX$33-MX41-150-Sheep!$R$351                                            )&lt;=0),"Wean-"&amp;MX40,""),"")
&amp;IFERROR(IF(AND((MX$33-MX41-150-Sheep!$R$352                                           )&gt;(MX$33-MY$33),(MX$33-MX41-150-Sheep!$R$352                                            )&lt;=0),"Alt1-"   &amp;MX40,""),"")
&amp;IFERROR(IF(AND((MX$33-MX41-150-Sheep!$R$353                                           )&gt;(MX$33-MY$33),(MX$33-MX41-150-Sheep!$R$353                                            )&lt;=0),"Alt2-"   &amp;MX40,""),"")</f>
        <v/>
      </c>
      <c r="MY42" s="274" t="str">
        <f xml:space="preserve">                    IF(AND((MY$33                                  -Sheep!$N$250                               )&gt;(MY$33-MZ$33),(MY$33                                  -Sheep!$N$250                                )&lt;=0),"Born","")
&amp;                   IF(AND((MY$33-Sheep!$R$351-Sheep!$N$250                                )&gt;(MY$33-MZ$33),(MY$33-Sheep!$R$351-Sheep!$N$250                                )&lt;=0),"WeanStd","")
&amp;                   IF(AND((MY$33-Sheep!$R$352-Sheep!$N$250                                )&gt;(MY$33-MZ$33),(MY$33-Sheep!$R$352-Sheep!$N$250                                )&lt;=0),"WeanAlt1","")
&amp;                   IF(AND((MY$33-Sheep!$R$353-Sheep!$N$250                                )&gt;(MY$33-MZ$33),(MY$33-Sheep!$R$353-Sheep!$N$250                                )&lt;=0),"WeanAlt2","")
&amp;IFERROR(IF(AND((MY$33-MY41                                                                                     )&gt;(MY$33-MZ$33),(MY$33-MY41                                                                                     )&lt;=0),"Join-"    &amp;MY40,""),"")
&amp;IFERROR(IF(AND((MY$33-MY41-INDEX(Sheep!$V$358:$V$365,MY40,1))&gt;(MY$33-MZ$33),(MY$33-MY41-INDEX(Sheep!$V$358:$V$365,MY40,1))&lt;=0),"Scan-"  &amp;MY40,""),"")
&amp;IFERROR(IF(AND((MY$33-MY41-150                                                                            )&gt;(MY$33-MZ$33),(MY$33-MY41-150                                                                             )&lt;=0),"Birth-" &amp;MY40,""),"")
&amp;IFERROR(IF(AND((MY$33-MY41-150-Sheep!$R$351                                           )&gt;(MY$33-MZ$33),(MY$33-MY41-150-Sheep!$R$351                                            )&lt;=0),"Wean-"&amp;MY40,""),"")
&amp;IFERROR(IF(AND((MY$33-MY41-150-Sheep!$R$352                                           )&gt;(MY$33-MZ$33),(MY$33-MY41-150-Sheep!$R$352                                            )&lt;=0),"Alt1-"   &amp;MY40,""),"")
&amp;IFERROR(IF(AND((MY$33-MY41-150-Sheep!$R$353                                           )&gt;(MY$33-MZ$33),(MY$33-MY41-150-Sheep!$R$353                                            )&lt;=0),"Alt2-"   &amp;MY40,""),"")</f>
        <v/>
      </c>
      <c r="MZ42" s="274" t="str">
        <f xml:space="preserve">                    IF(AND((MZ$33                                  -Sheep!$N$250                               )&gt;(MZ$33-NA$33),(MZ$33                                  -Sheep!$N$250                                )&lt;=0),"Born","")
&amp;                   IF(AND((MZ$33-Sheep!$R$351-Sheep!$N$250                                )&gt;(MZ$33-NA$33),(MZ$33-Sheep!$R$351-Sheep!$N$250                                )&lt;=0),"WeanStd","")
&amp;                   IF(AND((MZ$33-Sheep!$R$352-Sheep!$N$250                                )&gt;(MZ$33-NA$33),(MZ$33-Sheep!$R$352-Sheep!$N$250                                )&lt;=0),"WeanAlt1","")
&amp;                   IF(AND((MZ$33-Sheep!$R$353-Sheep!$N$250                                )&gt;(MZ$33-NA$33),(MZ$33-Sheep!$R$353-Sheep!$N$250                                )&lt;=0),"WeanAlt2","")
&amp;IFERROR(IF(AND((MZ$33-MZ41                                                                                     )&gt;(MZ$33-NA$33),(MZ$33-MZ41                                                                                     )&lt;=0),"Join-"    &amp;MZ40,""),"")
&amp;IFERROR(IF(AND((MZ$33-MZ41-INDEX(Sheep!$V$358:$V$365,MZ40,1))&gt;(MZ$33-NA$33),(MZ$33-MZ41-INDEX(Sheep!$V$358:$V$365,MZ40,1))&lt;=0),"Scan-"  &amp;MZ40,""),"")
&amp;IFERROR(IF(AND((MZ$33-MZ41-150                                                                            )&gt;(MZ$33-NA$33),(MZ$33-MZ41-150                                                                             )&lt;=0),"Birth-" &amp;MZ40,""),"")
&amp;IFERROR(IF(AND((MZ$33-MZ41-150-Sheep!$R$351                                           )&gt;(MZ$33-NA$33),(MZ$33-MZ41-150-Sheep!$R$351                                            )&lt;=0),"Wean-"&amp;MZ40,""),"")
&amp;IFERROR(IF(AND((MZ$33-MZ41-150-Sheep!$R$352                                           )&gt;(MZ$33-NA$33),(MZ$33-MZ41-150-Sheep!$R$352                                            )&lt;=0),"Alt1-"   &amp;MZ40,""),"")
&amp;IFERROR(IF(AND((MZ$33-MZ41-150-Sheep!$R$353                                           )&gt;(MZ$33-NA$33),(MZ$33-MZ41-150-Sheep!$R$353                                            )&lt;=0),"Alt2-"   &amp;MZ40,""),"")</f>
        <v/>
      </c>
      <c r="NA42" s="274" t="str">
        <f xml:space="preserve">                    IF(AND((NA$33                                  -Sheep!$N$250                               )&gt;(NA$33-NB$33),(NA$33                                  -Sheep!$N$250                                )&lt;=0),"Born","")
&amp;                   IF(AND((NA$33-Sheep!$R$351-Sheep!$N$250                                )&gt;(NA$33-NB$33),(NA$33-Sheep!$R$351-Sheep!$N$250                                )&lt;=0),"WeanStd","")
&amp;                   IF(AND((NA$33-Sheep!$R$352-Sheep!$N$250                                )&gt;(NA$33-NB$33),(NA$33-Sheep!$R$352-Sheep!$N$250                                )&lt;=0),"WeanAlt1","")
&amp;                   IF(AND((NA$33-Sheep!$R$353-Sheep!$N$250                                )&gt;(NA$33-NB$33),(NA$33-Sheep!$R$353-Sheep!$N$250                                )&lt;=0),"WeanAlt2","")
&amp;IFERROR(IF(AND((NA$33-NA41                                                                                     )&gt;(NA$33-NB$33),(NA$33-NA41                                                                                     )&lt;=0),"Join-"    &amp;NA40,""),"")
&amp;IFERROR(IF(AND((NA$33-NA41-INDEX(Sheep!$V$358:$V$365,NA40,1))&gt;(NA$33-NB$33),(NA$33-NA41-INDEX(Sheep!$V$358:$V$365,NA40,1))&lt;=0),"Scan-"  &amp;NA40,""),"")
&amp;IFERROR(IF(AND((NA$33-NA41-150                                                                            )&gt;(NA$33-NB$33),(NA$33-NA41-150                                                                             )&lt;=0),"Birth-" &amp;NA40,""),"")
&amp;IFERROR(IF(AND((NA$33-NA41-150-Sheep!$R$351                                           )&gt;(NA$33-NB$33),(NA$33-NA41-150-Sheep!$R$351                                            )&lt;=0),"Wean-"&amp;NA40,""),"")
&amp;IFERROR(IF(AND((NA$33-NA41-150-Sheep!$R$352                                           )&gt;(NA$33-NB$33),(NA$33-NA41-150-Sheep!$R$352                                            )&lt;=0),"Alt1-"   &amp;NA40,""),"")
&amp;IFERROR(IF(AND((NA$33-NA41-150-Sheep!$R$353                                           )&gt;(NA$33-NB$33),(NA$33-NA41-150-Sheep!$R$353                                            )&lt;=0),"Alt2-"   &amp;NA40,""),"")</f>
        <v>Wean-6</v>
      </c>
      <c r="NB42" s="274" t="str">
        <f xml:space="preserve">                    IF(AND((NB$33                                  -Sheep!$N$250                               )&gt;(NB$33-NC$33),(NB$33                                  -Sheep!$N$250                                )&lt;=0),"Born","")
&amp;                   IF(AND((NB$33-Sheep!$R$351-Sheep!$N$250                                )&gt;(NB$33-NC$33),(NB$33-Sheep!$R$351-Sheep!$N$250                                )&lt;=0),"WeanStd","")
&amp;                   IF(AND((NB$33-Sheep!$R$352-Sheep!$N$250                                )&gt;(NB$33-NC$33),(NB$33-Sheep!$R$352-Sheep!$N$250                                )&lt;=0),"WeanAlt1","")
&amp;                   IF(AND((NB$33-Sheep!$R$353-Sheep!$N$250                                )&gt;(NB$33-NC$33),(NB$33-Sheep!$R$353-Sheep!$N$250                                )&lt;=0),"WeanAlt2","")
&amp;IFERROR(IF(AND((NB$33-NB41                                                                                     )&gt;(NB$33-NC$33),(NB$33-NB41                                                                                     )&lt;=0),"Join-"    &amp;NB40,""),"")
&amp;IFERROR(IF(AND((NB$33-NB41-INDEX(Sheep!$V$358:$V$365,NB40,1))&gt;(NB$33-NC$33),(NB$33-NB41-INDEX(Sheep!$V$358:$V$365,NB40,1))&lt;=0),"Scan-"  &amp;NB40,""),"")
&amp;IFERROR(IF(AND((NB$33-NB41-150                                                                            )&gt;(NB$33-NC$33),(NB$33-NB41-150                                                                             )&lt;=0),"Birth-" &amp;NB40,""),"")
&amp;IFERROR(IF(AND((NB$33-NB41-150-Sheep!$R$351                                           )&gt;(NB$33-NC$33),(NB$33-NB41-150-Sheep!$R$351                                            )&lt;=0),"Wean-"&amp;NB40,""),"")
&amp;IFERROR(IF(AND((NB$33-NB41-150-Sheep!$R$352                                           )&gt;(NB$33-NC$33),(NB$33-NB41-150-Sheep!$R$352                                            )&lt;=0),"Alt1-"   &amp;NB40,""),"")
&amp;IFERROR(IF(AND((NB$33-NB41-150-Sheep!$R$353                                           )&gt;(NB$33-NC$33),(NB$33-NB41-150-Sheep!$R$353                                            )&lt;=0),"Alt2-"   &amp;NB40,""),"")</f>
        <v/>
      </c>
      <c r="NC42" s="274" t="str">
        <f xml:space="preserve">                    IF(AND((NC$33                                  -Sheep!$N$250                               )&gt;(NC$33-ND$33),(NC$33                                  -Sheep!$N$250                                )&lt;=0),"Born","")
&amp;                   IF(AND((NC$33-Sheep!$R$351-Sheep!$N$250                                )&gt;(NC$33-ND$33),(NC$33-Sheep!$R$351-Sheep!$N$250                                )&lt;=0),"WeanStd","")
&amp;                   IF(AND((NC$33-Sheep!$R$352-Sheep!$N$250                                )&gt;(NC$33-ND$33),(NC$33-Sheep!$R$352-Sheep!$N$250                                )&lt;=0),"WeanAlt1","")
&amp;                   IF(AND((NC$33-Sheep!$R$353-Sheep!$N$250                                )&gt;(NC$33-ND$33),(NC$33-Sheep!$R$353-Sheep!$N$250                                )&lt;=0),"WeanAlt2","")
&amp;IFERROR(IF(AND((NC$33-NC41                                                                                     )&gt;(NC$33-ND$33),(NC$33-NC41                                                                                     )&lt;=0),"Join-"    &amp;NC40,""),"")
&amp;IFERROR(IF(AND((NC$33-NC41-INDEX(Sheep!$V$358:$V$365,NC40,1))&gt;(NC$33-ND$33),(NC$33-NC41-INDEX(Sheep!$V$358:$V$365,NC40,1))&lt;=0),"Scan-"  &amp;NC40,""),"")
&amp;IFERROR(IF(AND((NC$33-NC41-150                                                                            )&gt;(NC$33-ND$33),(NC$33-NC41-150                                                                             )&lt;=0),"Birth-" &amp;NC40,""),"")
&amp;IFERROR(IF(AND((NC$33-NC41-150-Sheep!$R$351                                           )&gt;(NC$33-ND$33),(NC$33-NC41-150-Sheep!$R$351                                            )&lt;=0),"Wean-"&amp;NC40,""),"")
&amp;IFERROR(IF(AND((NC$33-NC41-150-Sheep!$R$352                                           )&gt;(NC$33-ND$33),(NC$33-NC41-150-Sheep!$R$352                                            )&lt;=0),"Alt1-"   &amp;NC40,""),"")
&amp;IFERROR(IF(AND((NC$33-NC41-150-Sheep!$R$353                                           )&gt;(NC$33-ND$33),(NC$33-NC41-150-Sheep!$R$353                                            )&lt;=0),"Alt2-"   &amp;NC40,""),"")</f>
        <v/>
      </c>
      <c r="ND42" s="274" t="str">
        <f xml:space="preserve">                    IF(AND((ND$33                                  -Sheep!$N$250                               )&gt;(ND$33-NE$33),(ND$33                                  -Sheep!$N$250                                )&lt;=0),"Born","")
&amp;                   IF(AND((ND$33-Sheep!$R$351-Sheep!$N$250                                )&gt;(ND$33-NE$33),(ND$33-Sheep!$R$351-Sheep!$N$250                                )&lt;=0),"WeanStd","")
&amp;                   IF(AND((ND$33-Sheep!$R$352-Sheep!$N$250                                )&gt;(ND$33-NE$33),(ND$33-Sheep!$R$352-Sheep!$N$250                                )&lt;=0),"WeanAlt1","")
&amp;                   IF(AND((ND$33-Sheep!$R$353-Sheep!$N$250                                )&gt;(ND$33-NE$33),(ND$33-Sheep!$R$353-Sheep!$N$250                                )&lt;=0),"WeanAlt2","")
&amp;IFERROR(IF(AND((ND$33-ND41                                                                                     )&gt;(ND$33-NE$33),(ND$33-ND41                                                                                     )&lt;=0),"Join-"    &amp;ND40,""),"")
&amp;IFERROR(IF(AND((ND$33-ND41-INDEX(Sheep!$V$358:$V$365,ND40,1))&gt;(ND$33-NE$33),(ND$33-ND41-INDEX(Sheep!$V$358:$V$365,ND40,1))&lt;=0),"Scan-"  &amp;ND40,""),"")
&amp;IFERROR(IF(AND((ND$33-ND41-150                                                                            )&gt;(ND$33-NE$33),(ND$33-ND41-150                                                                             )&lt;=0),"Birth-" &amp;ND40,""),"")
&amp;IFERROR(IF(AND((ND$33-ND41-150-Sheep!$R$351                                           )&gt;(ND$33-NE$33),(ND$33-ND41-150-Sheep!$R$351                                            )&lt;=0),"Wean-"&amp;ND40,""),"")
&amp;IFERROR(IF(AND((ND$33-ND41-150-Sheep!$R$352                                           )&gt;(ND$33-NE$33),(ND$33-ND41-150-Sheep!$R$352                                            )&lt;=0),"Alt1-"   &amp;ND40,""),"")
&amp;IFERROR(IF(AND((ND$33-ND41-150-Sheep!$R$353                                           )&gt;(ND$33-NE$33),(ND$33-ND41-150-Sheep!$R$353                                            )&lt;=0),"Alt2-"   &amp;ND40,""),"")</f>
        <v/>
      </c>
      <c r="NE42" s="274" t="str">
        <f xml:space="preserve">                    IF(AND((NE$33                                  -Sheep!$N$250                               )&gt;(NE$33-NF$33),(NE$33                                  -Sheep!$N$250                                )&lt;=0),"Born","")
&amp;                   IF(AND((NE$33-Sheep!$R$351-Sheep!$N$250                                )&gt;(NE$33-NF$33),(NE$33-Sheep!$R$351-Sheep!$N$250                                )&lt;=0),"WeanStd","")
&amp;                   IF(AND((NE$33-Sheep!$R$352-Sheep!$N$250                                )&gt;(NE$33-NF$33),(NE$33-Sheep!$R$352-Sheep!$N$250                                )&lt;=0),"WeanAlt1","")
&amp;                   IF(AND((NE$33-Sheep!$R$353-Sheep!$N$250                                )&gt;(NE$33-NF$33),(NE$33-Sheep!$R$353-Sheep!$N$250                                )&lt;=0),"WeanAlt2","")
&amp;IFERROR(IF(AND((NE$33-NE41                                                                                     )&gt;(NE$33-NF$33),(NE$33-NE41                                                                                     )&lt;=0),"Join-"    &amp;NE40,""),"")
&amp;IFERROR(IF(AND((NE$33-NE41-INDEX(Sheep!$V$358:$V$365,NE40,1))&gt;(NE$33-NF$33),(NE$33-NE41-INDEX(Sheep!$V$358:$V$365,NE40,1))&lt;=0),"Scan-"  &amp;NE40,""),"")
&amp;IFERROR(IF(AND((NE$33-NE41-150                                                                            )&gt;(NE$33-NF$33),(NE$33-NE41-150                                                                             )&lt;=0),"Birth-" &amp;NE40,""),"")
&amp;IFERROR(IF(AND((NE$33-NE41-150-Sheep!$R$351                                           )&gt;(NE$33-NF$33),(NE$33-NE41-150-Sheep!$R$351                                            )&lt;=0),"Wean-"&amp;NE40,""),"")
&amp;IFERROR(IF(AND((NE$33-NE41-150-Sheep!$R$352                                           )&gt;(NE$33-NF$33),(NE$33-NE41-150-Sheep!$R$352                                            )&lt;=0),"Alt1-"   &amp;NE40,""),"")
&amp;IFERROR(IF(AND((NE$33-NE41-150-Sheep!$R$353                                           )&gt;(NE$33-NF$33),(NE$33-NE41-150-Sheep!$R$353                                            )&lt;=0),"Alt2-"   &amp;NE40,""),"")</f>
        <v>Alt1-6</v>
      </c>
      <c r="NF42" s="274" t="str">
        <f xml:space="preserve">                    IF(AND((NF$33                                  -Sheep!$N$250                               )&gt;(NF$33-NG$33),(NF$33                                  -Sheep!$N$250                                )&lt;=0),"Born","")
&amp;                   IF(AND((NF$33-Sheep!$R$351-Sheep!$N$250                                )&gt;(NF$33-NG$33),(NF$33-Sheep!$R$351-Sheep!$N$250                                )&lt;=0),"WeanStd","")
&amp;                   IF(AND((NF$33-Sheep!$R$352-Sheep!$N$250                                )&gt;(NF$33-NG$33),(NF$33-Sheep!$R$352-Sheep!$N$250                                )&lt;=0),"WeanAlt1","")
&amp;                   IF(AND((NF$33-Sheep!$R$353-Sheep!$N$250                                )&gt;(NF$33-NG$33),(NF$33-Sheep!$R$353-Sheep!$N$250                                )&lt;=0),"WeanAlt2","")
&amp;IFERROR(IF(AND((NF$33-NF41                                                                                     )&gt;(NF$33-NG$33),(NF$33-NF41                                                                                     )&lt;=0),"Join-"    &amp;NF40,""),"")
&amp;IFERROR(IF(AND((NF$33-NF41-INDEX(Sheep!$V$358:$V$365,NF40,1))&gt;(NF$33-NG$33),(NF$33-NF41-INDEX(Sheep!$V$358:$V$365,NF40,1))&lt;=0),"Scan-"  &amp;NF40,""),"")
&amp;IFERROR(IF(AND((NF$33-NF41-150                                                                            )&gt;(NF$33-NG$33),(NF$33-NF41-150                                                                             )&lt;=0),"Birth-" &amp;NF40,""),"")
&amp;IFERROR(IF(AND((NF$33-NF41-150-Sheep!$R$351                                           )&gt;(NF$33-NG$33),(NF$33-NF41-150-Sheep!$R$351                                            )&lt;=0),"Wean-"&amp;NF40,""),"")
&amp;IFERROR(IF(AND((NF$33-NF41-150-Sheep!$R$352                                           )&gt;(NF$33-NG$33),(NF$33-NF41-150-Sheep!$R$352                                            )&lt;=0),"Alt1-"   &amp;NF40,""),"")
&amp;IFERROR(IF(AND((NF$33-NF41-150-Sheep!$R$353                                           )&gt;(NF$33-NG$33),(NF$33-NF41-150-Sheep!$R$353                                            )&lt;=0),"Alt2-"   &amp;NF40,""),"")</f>
        <v/>
      </c>
      <c r="NG42" s="274" t="str">
        <f xml:space="preserve">                    IF(AND((NG$33                                  -Sheep!$N$250                               )&gt;(NG$33-NH$33),(NG$33                                  -Sheep!$N$250                                )&lt;=0),"Born","")
&amp;                   IF(AND((NG$33-Sheep!$R$351-Sheep!$N$250                                )&gt;(NG$33-NH$33),(NG$33-Sheep!$R$351-Sheep!$N$250                                )&lt;=0),"WeanStd","")
&amp;                   IF(AND((NG$33-Sheep!$R$352-Sheep!$N$250                                )&gt;(NG$33-NH$33),(NG$33-Sheep!$R$352-Sheep!$N$250                                )&lt;=0),"WeanAlt1","")
&amp;                   IF(AND((NG$33-Sheep!$R$353-Sheep!$N$250                                )&gt;(NG$33-NH$33),(NG$33-Sheep!$R$353-Sheep!$N$250                                )&lt;=0),"WeanAlt2","")
&amp;IFERROR(IF(AND((NG$33-NG41                                                                                     )&gt;(NG$33-NH$33),(NG$33-NG41                                                                                     )&lt;=0),"Join-"    &amp;NG40,""),"")
&amp;IFERROR(IF(AND((NG$33-NG41-INDEX(Sheep!$V$358:$V$365,NG40,1))&gt;(NG$33-NH$33),(NG$33-NG41-INDEX(Sheep!$V$358:$V$365,NG40,1))&lt;=0),"Scan-"  &amp;NG40,""),"")
&amp;IFERROR(IF(AND((NG$33-NG41-150                                                                            )&gt;(NG$33-NH$33),(NG$33-NG41-150                                                                             )&lt;=0),"Birth-" &amp;NG40,""),"")
&amp;IFERROR(IF(AND((NG$33-NG41-150-Sheep!$R$351                                           )&gt;(NG$33-NH$33),(NG$33-NG41-150-Sheep!$R$351                                            )&lt;=0),"Wean-"&amp;NG40,""),"")
&amp;IFERROR(IF(AND((NG$33-NG41-150-Sheep!$R$352                                           )&gt;(NG$33-NH$33),(NG$33-NG41-150-Sheep!$R$352                                            )&lt;=0),"Alt1-"   &amp;NG40,""),"")
&amp;IFERROR(IF(AND((NG$33-NG41-150-Sheep!$R$353                                           )&gt;(NG$33-NH$33),(NG$33-NG41-150-Sheep!$R$353                                            )&lt;=0),"Alt2-"   &amp;NG40,""),"")</f>
        <v/>
      </c>
      <c r="NH42" s="274" t="str">
        <f xml:space="preserve">                    IF(AND((NH$33                                  -Sheep!$N$250                               )&gt;(NH$33-NI$33),(NH$33                                  -Sheep!$N$250                                )&lt;=0),"Born","")
&amp;                   IF(AND((NH$33-Sheep!$R$351-Sheep!$N$250                                )&gt;(NH$33-NI$33),(NH$33-Sheep!$R$351-Sheep!$N$250                                )&lt;=0),"WeanStd","")
&amp;                   IF(AND((NH$33-Sheep!$R$352-Sheep!$N$250                                )&gt;(NH$33-NI$33),(NH$33-Sheep!$R$352-Sheep!$N$250                                )&lt;=0),"WeanAlt1","")
&amp;                   IF(AND((NH$33-Sheep!$R$353-Sheep!$N$250                                )&gt;(NH$33-NI$33),(NH$33-Sheep!$R$353-Sheep!$N$250                                )&lt;=0),"WeanAlt2","")
&amp;IFERROR(IF(AND((NH$33-NH41                                                                                     )&gt;(NH$33-NI$33),(NH$33-NH41                                                                                     )&lt;=0),"Join-"    &amp;NH40,""),"")
&amp;IFERROR(IF(AND((NH$33-NH41-INDEX(Sheep!$V$358:$V$365,NH40,1))&gt;(NH$33-NI$33),(NH$33-NH41-INDEX(Sheep!$V$358:$V$365,NH40,1))&lt;=0),"Scan-"  &amp;NH40,""),"")
&amp;IFERROR(IF(AND((NH$33-NH41-150                                                                            )&gt;(NH$33-NI$33),(NH$33-NH41-150                                                                             )&lt;=0),"Birth-" &amp;NH40,""),"")
&amp;IFERROR(IF(AND((NH$33-NH41-150-Sheep!$R$351                                           )&gt;(NH$33-NI$33),(NH$33-NH41-150-Sheep!$R$351                                            )&lt;=0),"Wean-"&amp;NH40,""),"")
&amp;IFERROR(IF(AND((NH$33-NH41-150-Sheep!$R$352                                           )&gt;(NH$33-NI$33),(NH$33-NH41-150-Sheep!$R$352                                            )&lt;=0),"Alt1-"   &amp;NH40,""),"")
&amp;IFERROR(IF(AND((NH$33-NH41-150-Sheep!$R$353                                           )&gt;(NH$33-NI$33),(NH$33-NH41-150-Sheep!$R$353                                            )&lt;=0),"Alt2-"   &amp;NH40,""),"")</f>
        <v/>
      </c>
      <c r="NI42" s="274" t="str">
        <f xml:space="preserve">                    IF(AND((NI$33                                  -Sheep!$N$250                               )&gt;(NI$33-NJ$33),(NI$33                                  -Sheep!$N$250                                )&lt;=0),"Born","")
&amp;                   IF(AND((NI$33-Sheep!$R$351-Sheep!$N$250                                )&gt;(NI$33-NJ$33),(NI$33-Sheep!$R$351-Sheep!$N$250                                )&lt;=0),"WeanStd","")
&amp;                   IF(AND((NI$33-Sheep!$R$352-Sheep!$N$250                                )&gt;(NI$33-NJ$33),(NI$33-Sheep!$R$352-Sheep!$N$250                                )&lt;=0),"WeanAlt1","")
&amp;                   IF(AND((NI$33-Sheep!$R$353-Sheep!$N$250                                )&gt;(NI$33-NJ$33),(NI$33-Sheep!$R$353-Sheep!$N$250                                )&lt;=0),"WeanAlt2","")
&amp;IFERROR(IF(AND((NI$33-NI41                                                                                     )&gt;(NI$33-NJ$33),(NI$33-NI41                                                                                     )&lt;=0),"Join-"    &amp;NI40,""),"")
&amp;IFERROR(IF(AND((NI$33-NI41-INDEX(Sheep!$V$358:$V$365,NI40,1))&gt;(NI$33-NJ$33),(NI$33-NI41-INDEX(Sheep!$V$358:$V$365,NI40,1))&lt;=0),"Scan-"  &amp;NI40,""),"")
&amp;IFERROR(IF(AND((NI$33-NI41-150                                                                            )&gt;(NI$33-NJ$33),(NI$33-NI41-150                                                                             )&lt;=0),"Birth-" &amp;NI40,""),"")
&amp;IFERROR(IF(AND((NI$33-NI41-150-Sheep!$R$351                                           )&gt;(NI$33-NJ$33),(NI$33-NI41-150-Sheep!$R$351                                            )&lt;=0),"Wean-"&amp;NI40,""),"")
&amp;IFERROR(IF(AND((NI$33-NI41-150-Sheep!$R$352                                           )&gt;(NI$33-NJ$33),(NI$33-NI41-150-Sheep!$R$352                                            )&lt;=0),"Alt1-"   &amp;NI40,""),"")
&amp;IFERROR(IF(AND((NI$33-NI41-150-Sheep!$R$353                                           )&gt;(NI$33-NJ$33),(NI$33-NI41-150-Sheep!$R$353                                            )&lt;=0),"Alt2-"   &amp;NI40,""),"")</f>
        <v>Alt2-6</v>
      </c>
      <c r="NJ42" s="274" t="str">
        <f xml:space="preserve">                    IF(AND((NJ$33                                  -Sheep!$N$250                               )&gt;(NJ$33-NK$33),(NJ$33                                  -Sheep!$N$250                                )&lt;=0),"Born","")
&amp;                   IF(AND((NJ$33-Sheep!$R$351-Sheep!$N$250                                )&gt;(NJ$33-NK$33),(NJ$33-Sheep!$R$351-Sheep!$N$250                                )&lt;=0),"WeanStd","")
&amp;                   IF(AND((NJ$33-Sheep!$R$352-Sheep!$N$250                                )&gt;(NJ$33-NK$33),(NJ$33-Sheep!$R$352-Sheep!$N$250                                )&lt;=0),"WeanAlt1","")
&amp;                   IF(AND((NJ$33-Sheep!$R$353-Sheep!$N$250                                )&gt;(NJ$33-NK$33),(NJ$33-Sheep!$R$353-Sheep!$N$250                                )&lt;=0),"WeanAlt2","")
&amp;IFERROR(IF(AND((NJ$33-NJ41                                                                                     )&gt;(NJ$33-NK$33),(NJ$33-NJ41                                                                                     )&lt;=0),"Join-"    &amp;NJ40,""),"")
&amp;IFERROR(IF(AND((NJ$33-NJ41-INDEX(Sheep!$V$358:$V$365,NJ40,1))&gt;(NJ$33-NK$33),(NJ$33-NJ41-INDEX(Sheep!$V$358:$V$365,NJ40,1))&lt;=0),"Scan-"  &amp;NJ40,""),"")
&amp;IFERROR(IF(AND((NJ$33-NJ41-150                                                                            )&gt;(NJ$33-NK$33),(NJ$33-NJ41-150                                                                             )&lt;=0),"Birth-" &amp;NJ40,""),"")
&amp;IFERROR(IF(AND((NJ$33-NJ41-150-Sheep!$R$351                                           )&gt;(NJ$33-NK$33),(NJ$33-NJ41-150-Sheep!$R$351                                            )&lt;=0),"Wean-"&amp;NJ40,""),"")
&amp;IFERROR(IF(AND((NJ$33-NJ41-150-Sheep!$R$352                                           )&gt;(NJ$33-NK$33),(NJ$33-NJ41-150-Sheep!$R$352                                            )&lt;=0),"Alt1-"   &amp;NJ40,""),"")
&amp;IFERROR(IF(AND((NJ$33-NJ41-150-Sheep!$R$353                                           )&gt;(NJ$33-NK$33),(NJ$33-NJ41-150-Sheep!$R$353                                            )&lt;=0),"Alt2-"   &amp;NJ40,""),"")</f>
        <v/>
      </c>
      <c r="NK42" s="274" t="str">
        <f xml:space="preserve">                    IF(AND((NK$33                                  -Sheep!$N$250                               )&gt;(NK$33-NL$33),(NK$33                                  -Sheep!$N$250                                )&lt;=0),"Born","")
&amp;                   IF(AND((NK$33-Sheep!$R$351-Sheep!$N$250                                )&gt;(NK$33-NL$33),(NK$33-Sheep!$R$351-Sheep!$N$250                                )&lt;=0),"WeanStd","")
&amp;                   IF(AND((NK$33-Sheep!$R$352-Sheep!$N$250                                )&gt;(NK$33-NL$33),(NK$33-Sheep!$R$352-Sheep!$N$250                                )&lt;=0),"WeanAlt1","")
&amp;                   IF(AND((NK$33-Sheep!$R$353-Sheep!$N$250                                )&gt;(NK$33-NL$33),(NK$33-Sheep!$R$353-Sheep!$N$250                                )&lt;=0),"WeanAlt2","")
&amp;IFERROR(IF(AND((NK$33-NK41                                                                                     )&gt;(NK$33-NL$33),(NK$33-NK41                                                                                     )&lt;=0),"Join-"    &amp;NK40,""),"")
&amp;IFERROR(IF(AND((NK$33-NK41-INDEX(Sheep!$V$358:$V$365,NK40,1))&gt;(NK$33-NL$33),(NK$33-NK41-INDEX(Sheep!$V$358:$V$365,NK40,1))&lt;=0),"Scan-"  &amp;NK40,""),"")
&amp;IFERROR(IF(AND((NK$33-NK41-150                                                                            )&gt;(NK$33-NL$33),(NK$33-NK41-150                                                                             )&lt;=0),"Birth-" &amp;NK40,""),"")
&amp;IFERROR(IF(AND((NK$33-NK41-150-Sheep!$R$351                                           )&gt;(NK$33-NL$33),(NK$33-NK41-150-Sheep!$R$351                                            )&lt;=0),"Wean-"&amp;NK40,""),"")
&amp;IFERROR(IF(AND((NK$33-NK41-150-Sheep!$R$352                                           )&gt;(NK$33-NL$33),(NK$33-NK41-150-Sheep!$R$352                                            )&lt;=0),"Alt1-"   &amp;NK40,""),"")
&amp;IFERROR(IF(AND((NK$33-NK41-150-Sheep!$R$353                                           )&gt;(NK$33-NL$33),(NK$33-NK41-150-Sheep!$R$353                                            )&lt;=0),"Alt2-"   &amp;NK40,""),"")</f>
        <v/>
      </c>
      <c r="NL42" s="274" t="str">
        <f xml:space="preserve">                    IF(AND((NL$33                                  -Sheep!$N$250                               )&gt;(NL$33-NM$33),(NL$33                                  -Sheep!$N$250                                )&lt;=0),"Born","")
&amp;                   IF(AND((NL$33-Sheep!$R$351-Sheep!$N$250                                )&gt;(NL$33-NM$33),(NL$33-Sheep!$R$351-Sheep!$N$250                                )&lt;=0),"WeanStd","")
&amp;                   IF(AND((NL$33-Sheep!$R$352-Sheep!$N$250                                )&gt;(NL$33-NM$33),(NL$33-Sheep!$R$352-Sheep!$N$250                                )&lt;=0),"WeanAlt1","")
&amp;                   IF(AND((NL$33-Sheep!$R$353-Sheep!$N$250                                )&gt;(NL$33-NM$33),(NL$33-Sheep!$R$353-Sheep!$N$250                                )&lt;=0),"WeanAlt2","")
&amp;IFERROR(IF(AND((NL$33-NL41                                                                                     )&gt;(NL$33-NM$33),(NL$33-NL41                                                                                     )&lt;=0),"Join-"    &amp;NL40,""),"")
&amp;IFERROR(IF(AND((NL$33-NL41-INDEX(Sheep!$V$358:$V$365,NL40,1))&gt;(NL$33-NM$33),(NL$33-NL41-INDEX(Sheep!$V$358:$V$365,NL40,1))&lt;=0),"Scan-"  &amp;NL40,""),"")
&amp;IFERROR(IF(AND((NL$33-NL41-150                                                                            )&gt;(NL$33-NM$33),(NL$33-NL41-150                                                                             )&lt;=0),"Birth-" &amp;NL40,""),"")
&amp;IFERROR(IF(AND((NL$33-NL41-150-Sheep!$R$351                                           )&gt;(NL$33-NM$33),(NL$33-NL41-150-Sheep!$R$351                                            )&lt;=0),"Wean-"&amp;NL40,""),"")
&amp;IFERROR(IF(AND((NL$33-NL41-150-Sheep!$R$352                                           )&gt;(NL$33-NM$33),(NL$33-NL41-150-Sheep!$R$352                                            )&lt;=0),"Alt1-"   &amp;NL40,""),"")
&amp;IFERROR(IF(AND((NL$33-NL41-150-Sheep!$R$353                                           )&gt;(NL$33-NM$33),(NL$33-NL41-150-Sheep!$R$353                                            )&lt;=0),"Alt2-"   &amp;NL40,""),"")</f>
        <v/>
      </c>
      <c r="NM42" s="274" t="str">
        <f xml:space="preserve">                    IF(AND((NM$33                                  -Sheep!$N$250                               )&gt;(NM$33-NN$33),(NM$33                                  -Sheep!$N$250                                )&lt;=0),"Born","")
&amp;                   IF(AND((NM$33-Sheep!$R$351-Sheep!$N$250                                )&gt;(NM$33-NN$33),(NM$33-Sheep!$R$351-Sheep!$N$250                                )&lt;=0),"WeanStd","")
&amp;                   IF(AND((NM$33-Sheep!$R$352-Sheep!$N$250                                )&gt;(NM$33-NN$33),(NM$33-Sheep!$R$352-Sheep!$N$250                                )&lt;=0),"WeanAlt1","")
&amp;                   IF(AND((NM$33-Sheep!$R$353-Sheep!$N$250                                )&gt;(NM$33-NN$33),(NM$33-Sheep!$R$353-Sheep!$N$250                                )&lt;=0),"WeanAlt2","")
&amp;IFERROR(IF(AND((NM$33-NM41                                                                                     )&gt;(NM$33-NN$33),(NM$33-NM41                                                                                     )&lt;=0),"Join-"    &amp;NM40,""),"")
&amp;IFERROR(IF(AND((NM$33-NM41-INDEX(Sheep!$V$358:$V$365,NM40,1))&gt;(NM$33-NN$33),(NM$33-NM41-INDEX(Sheep!$V$358:$V$365,NM40,1))&lt;=0),"Scan-"  &amp;NM40,""),"")
&amp;IFERROR(IF(AND((NM$33-NM41-150                                                                            )&gt;(NM$33-NN$33),(NM$33-NM41-150                                                                             )&lt;=0),"Birth-" &amp;NM40,""),"")
&amp;IFERROR(IF(AND((NM$33-NM41-150-Sheep!$R$351                                           )&gt;(NM$33-NN$33),(NM$33-NM41-150-Sheep!$R$351                                            )&lt;=0),"Wean-"&amp;NM40,""),"")
&amp;IFERROR(IF(AND((NM$33-NM41-150-Sheep!$R$352                                           )&gt;(NM$33-NN$33),(NM$33-NM41-150-Sheep!$R$352                                            )&lt;=0),"Alt1-"   &amp;NM40,""),"")
&amp;IFERROR(IF(AND((NM$33-NM41-150-Sheep!$R$353                                           )&gt;(NM$33-NN$33),(NM$33-NM41-150-Sheep!$R$353                                            )&lt;=0),"Alt2-"   &amp;NM40,""),"")</f>
        <v/>
      </c>
      <c r="NN42" s="274" t="str">
        <f xml:space="preserve">                    IF(AND((NN$33                                  -Sheep!$N$250                               )&gt;(NN$33-NO$33),(NN$33                                  -Sheep!$N$250                                )&lt;=0),"Born","")
&amp;                   IF(AND((NN$33-Sheep!$R$351-Sheep!$N$250                                )&gt;(NN$33-NO$33),(NN$33-Sheep!$R$351-Sheep!$N$250                                )&lt;=0),"WeanStd","")
&amp;                   IF(AND((NN$33-Sheep!$R$352-Sheep!$N$250                                )&gt;(NN$33-NO$33),(NN$33-Sheep!$R$352-Sheep!$N$250                                )&lt;=0),"WeanAlt1","")
&amp;                   IF(AND((NN$33-Sheep!$R$353-Sheep!$N$250                                )&gt;(NN$33-NO$33),(NN$33-Sheep!$R$353-Sheep!$N$250                                )&lt;=0),"WeanAlt2","")
&amp;IFERROR(IF(AND((NN$33-NN41                                                                                     )&gt;(NN$33-NO$33),(NN$33-NN41                                                                                     )&lt;=0),"Join-"    &amp;NN40,""),"")
&amp;IFERROR(IF(AND((NN$33-NN41-INDEX(Sheep!$V$358:$V$365,NN40,1))&gt;(NN$33-NO$33),(NN$33-NN41-INDEX(Sheep!$V$358:$V$365,NN40,1))&lt;=0),"Scan-"  &amp;NN40,""),"")
&amp;IFERROR(IF(AND((NN$33-NN41-150                                                                            )&gt;(NN$33-NO$33),(NN$33-NN41-150                                                                             )&lt;=0),"Birth-" &amp;NN40,""),"")
&amp;IFERROR(IF(AND((NN$33-NN41-150-Sheep!$R$351                                           )&gt;(NN$33-NO$33),(NN$33-NN41-150-Sheep!$R$351                                            )&lt;=0),"Wean-"&amp;NN40,""),"")
&amp;IFERROR(IF(AND((NN$33-NN41-150-Sheep!$R$352                                           )&gt;(NN$33-NO$33),(NN$33-NN41-150-Sheep!$R$352                                            )&lt;=0),"Alt1-"   &amp;NN40,""),"")
&amp;IFERROR(IF(AND((NN$33-NN41-150-Sheep!$R$353                                           )&gt;(NN$33-NO$33),(NN$33-NN41-150-Sheep!$R$353                                            )&lt;=0),"Alt2-"   &amp;NN40,""),"")</f>
        <v/>
      </c>
      <c r="NO42" s="274" t="str">
        <f xml:space="preserve">                    IF(AND((NO$33                                  -Sheep!$N$250                               )&gt;(NO$33-NP$33),(NO$33                                  -Sheep!$N$250                                )&lt;=0),"Born","")
&amp;                   IF(AND((NO$33-Sheep!$R$351-Sheep!$N$250                                )&gt;(NO$33-NP$33),(NO$33-Sheep!$R$351-Sheep!$N$250                                )&lt;=0),"WeanStd","")
&amp;                   IF(AND((NO$33-Sheep!$R$352-Sheep!$N$250                                )&gt;(NO$33-NP$33),(NO$33-Sheep!$R$352-Sheep!$N$250                                )&lt;=0),"WeanAlt1","")
&amp;                   IF(AND((NO$33-Sheep!$R$353-Sheep!$N$250                                )&gt;(NO$33-NP$33),(NO$33-Sheep!$R$353-Sheep!$N$250                                )&lt;=0),"WeanAlt2","")
&amp;IFERROR(IF(AND((NO$33-NO41                                                                                     )&gt;(NO$33-NP$33),(NO$33-NO41                                                                                     )&lt;=0),"Join-"    &amp;NO40,""),"")
&amp;IFERROR(IF(AND((NO$33-NO41-INDEX(Sheep!$V$358:$V$365,NO40,1))&gt;(NO$33-NP$33),(NO$33-NO41-INDEX(Sheep!$V$358:$V$365,NO40,1))&lt;=0),"Scan-"  &amp;NO40,""),"")
&amp;IFERROR(IF(AND((NO$33-NO41-150                                                                            )&gt;(NO$33-NP$33),(NO$33-NO41-150                                                                             )&lt;=0),"Birth-" &amp;NO40,""),"")
&amp;IFERROR(IF(AND((NO$33-NO41-150-Sheep!$R$351                                           )&gt;(NO$33-NP$33),(NO$33-NO41-150-Sheep!$R$351                                            )&lt;=0),"Wean-"&amp;NO40,""),"")
&amp;IFERROR(IF(AND((NO$33-NO41-150-Sheep!$R$352                                           )&gt;(NO$33-NP$33),(NO$33-NO41-150-Sheep!$R$352                                            )&lt;=0),"Alt1-"   &amp;NO40,""),"")
&amp;IFERROR(IF(AND((NO$33-NO41-150-Sheep!$R$353                                           )&gt;(NO$33-NP$33),(NO$33-NO41-150-Sheep!$R$353                                            )&lt;=0),"Alt2-"   &amp;NO40,""),"")</f>
        <v/>
      </c>
      <c r="NP42" s="274" t="str">
        <f xml:space="preserve">                    IF(AND((NP$33                                  -Sheep!$N$250                               )&gt;(NP$33-NQ$33),(NP$33                                  -Sheep!$N$250                                )&lt;=0),"Born","")
&amp;                   IF(AND((NP$33-Sheep!$R$351-Sheep!$N$250                                )&gt;(NP$33-NQ$33),(NP$33-Sheep!$R$351-Sheep!$N$250                                )&lt;=0),"WeanStd","")
&amp;                   IF(AND((NP$33-Sheep!$R$352-Sheep!$N$250                                )&gt;(NP$33-NQ$33),(NP$33-Sheep!$R$352-Sheep!$N$250                                )&lt;=0),"WeanAlt1","")
&amp;                   IF(AND((NP$33-Sheep!$R$353-Sheep!$N$250                                )&gt;(NP$33-NQ$33),(NP$33-Sheep!$R$353-Sheep!$N$250                                )&lt;=0),"WeanAlt2","")
&amp;IFERROR(IF(AND((NP$33-NP41                                                                                     )&gt;(NP$33-NQ$33),(NP$33-NP41                                                                                     )&lt;=0),"Join-"    &amp;NP40,""),"")
&amp;IFERROR(IF(AND((NP$33-NP41-INDEX(Sheep!$V$358:$V$365,NP40,1))&gt;(NP$33-NQ$33),(NP$33-NP41-INDEX(Sheep!$V$358:$V$365,NP40,1))&lt;=0),"Scan-"  &amp;NP40,""),"")
&amp;IFERROR(IF(AND((NP$33-NP41-150                                                                            )&gt;(NP$33-NQ$33),(NP$33-NP41-150                                                                             )&lt;=0),"Birth-" &amp;NP40,""),"")
&amp;IFERROR(IF(AND((NP$33-NP41-150-Sheep!$R$351                                           )&gt;(NP$33-NQ$33),(NP$33-NP41-150-Sheep!$R$351                                            )&lt;=0),"Wean-"&amp;NP40,""),"")
&amp;IFERROR(IF(AND((NP$33-NP41-150-Sheep!$R$352                                           )&gt;(NP$33-NQ$33),(NP$33-NP41-150-Sheep!$R$352                                            )&lt;=0),"Alt1-"   &amp;NP40,""),"")
&amp;IFERROR(IF(AND((NP$33-NP41-150-Sheep!$R$353                                           )&gt;(NP$33-NQ$33),(NP$33-NP41-150-Sheep!$R$353                                            )&lt;=0),"Alt2-"   &amp;NP40,""),"")</f>
        <v/>
      </c>
      <c r="NQ42" s="274" t="str">
        <f xml:space="preserve">                    IF(AND((NQ$33                                  -Sheep!$N$250                               )&gt;(NQ$33-NR$33),(NQ$33                                  -Sheep!$N$250                                )&lt;=0),"Born","")
&amp;                   IF(AND((NQ$33-Sheep!$R$351-Sheep!$N$250                                )&gt;(NQ$33-NR$33),(NQ$33-Sheep!$R$351-Sheep!$N$250                                )&lt;=0),"WeanStd","")
&amp;                   IF(AND((NQ$33-Sheep!$R$352-Sheep!$N$250                                )&gt;(NQ$33-NR$33),(NQ$33-Sheep!$R$352-Sheep!$N$250                                )&lt;=0),"WeanAlt1","")
&amp;                   IF(AND((NQ$33-Sheep!$R$353-Sheep!$N$250                                )&gt;(NQ$33-NR$33),(NQ$33-Sheep!$R$353-Sheep!$N$250                                )&lt;=0),"WeanAlt2","")
&amp;IFERROR(IF(AND((NQ$33-NQ41                                                                                     )&gt;(NQ$33-NR$33),(NQ$33-NQ41                                                                                     )&lt;=0),"Join-"    &amp;NQ40,""),"")
&amp;IFERROR(IF(AND((NQ$33-NQ41-INDEX(Sheep!$V$358:$V$365,NQ40,1))&gt;(NQ$33-NR$33),(NQ$33-NQ41-INDEX(Sheep!$V$358:$V$365,NQ40,1))&lt;=0),"Scan-"  &amp;NQ40,""),"")
&amp;IFERROR(IF(AND((NQ$33-NQ41-150                                                                            )&gt;(NQ$33-NR$33),(NQ$33-NQ41-150                                                                             )&lt;=0),"Birth-" &amp;NQ40,""),"")
&amp;IFERROR(IF(AND((NQ$33-NQ41-150-Sheep!$R$351                                           )&gt;(NQ$33-NR$33),(NQ$33-NQ41-150-Sheep!$R$351                                            )&lt;=0),"Wean-"&amp;NQ40,""),"")
&amp;IFERROR(IF(AND((NQ$33-NQ41-150-Sheep!$R$352                                           )&gt;(NQ$33-NR$33),(NQ$33-NQ41-150-Sheep!$R$352                                            )&lt;=0),"Alt1-"   &amp;NQ40,""),"")
&amp;IFERROR(IF(AND((NQ$33-NQ41-150-Sheep!$R$353                                           )&gt;(NQ$33-NR$33),(NQ$33-NQ41-150-Sheep!$R$353                                            )&lt;=0),"Alt2-"   &amp;NQ40,""),"")</f>
        <v/>
      </c>
      <c r="NR42" s="274" t="str">
        <f xml:space="preserve">                    IF(AND((NR$33                                  -Sheep!$N$250                               )&gt;(NR$33-NS$33),(NR$33                                  -Sheep!$N$250                                )&lt;=0),"Born","")
&amp;                   IF(AND((NR$33-Sheep!$R$351-Sheep!$N$250                                )&gt;(NR$33-NS$33),(NR$33-Sheep!$R$351-Sheep!$N$250                                )&lt;=0),"WeanStd","")
&amp;                   IF(AND((NR$33-Sheep!$R$352-Sheep!$N$250                                )&gt;(NR$33-NS$33),(NR$33-Sheep!$R$352-Sheep!$N$250                                )&lt;=0),"WeanAlt1","")
&amp;                   IF(AND((NR$33-Sheep!$R$353-Sheep!$N$250                                )&gt;(NR$33-NS$33),(NR$33-Sheep!$R$353-Sheep!$N$250                                )&lt;=0),"WeanAlt2","")
&amp;IFERROR(IF(AND((NR$33-NR41                                                                                     )&gt;(NR$33-NS$33),(NR$33-NR41                                                                                     )&lt;=0),"Join-"    &amp;NR40,""),"")
&amp;IFERROR(IF(AND((NR$33-NR41-INDEX(Sheep!$V$358:$V$365,NR40,1))&gt;(NR$33-NS$33),(NR$33-NR41-INDEX(Sheep!$V$358:$V$365,NR40,1))&lt;=0),"Scan-"  &amp;NR40,""),"")
&amp;IFERROR(IF(AND((NR$33-NR41-150                                                                            )&gt;(NR$33-NS$33),(NR$33-NR41-150                                                                             )&lt;=0),"Birth-" &amp;NR40,""),"")
&amp;IFERROR(IF(AND((NR$33-NR41-150-Sheep!$R$351                                           )&gt;(NR$33-NS$33),(NR$33-NR41-150-Sheep!$R$351                                            )&lt;=0),"Wean-"&amp;NR40,""),"")
&amp;IFERROR(IF(AND((NR$33-NR41-150-Sheep!$R$352                                           )&gt;(NR$33-NS$33),(NR$33-NR41-150-Sheep!$R$352                                            )&lt;=0),"Alt1-"   &amp;NR40,""),"")
&amp;IFERROR(IF(AND((NR$33-NR41-150-Sheep!$R$353                                           )&gt;(NR$33-NS$33),(NR$33-NR41-150-Sheep!$R$353                                            )&lt;=0),"Alt2-"   &amp;NR40,""),"")</f>
        <v>Join-7</v>
      </c>
      <c r="NS42" s="274" t="str">
        <f xml:space="preserve">                    IF(AND((NS$33                                  -Sheep!$N$250                               )&gt;(NS$33-NT$33),(NS$33                                  -Sheep!$N$250                                )&lt;=0),"Born","")
&amp;                   IF(AND((NS$33-Sheep!$R$351-Sheep!$N$250                                )&gt;(NS$33-NT$33),(NS$33-Sheep!$R$351-Sheep!$N$250                                )&lt;=0),"WeanStd","")
&amp;                   IF(AND((NS$33-Sheep!$R$352-Sheep!$N$250                                )&gt;(NS$33-NT$33),(NS$33-Sheep!$R$352-Sheep!$N$250                                )&lt;=0),"WeanAlt1","")
&amp;                   IF(AND((NS$33-Sheep!$R$353-Sheep!$N$250                                )&gt;(NS$33-NT$33),(NS$33-Sheep!$R$353-Sheep!$N$250                                )&lt;=0),"WeanAlt2","")
&amp;IFERROR(IF(AND((NS$33-NS41                                                                                     )&gt;(NS$33-NT$33),(NS$33-NS41                                                                                     )&lt;=0),"Join-"    &amp;NS40,""),"")
&amp;IFERROR(IF(AND((NS$33-NS41-INDEX(Sheep!$V$358:$V$365,NS40,1))&gt;(NS$33-NT$33),(NS$33-NS41-INDEX(Sheep!$V$358:$V$365,NS40,1))&lt;=0),"Scan-"  &amp;NS40,""),"")
&amp;IFERROR(IF(AND((NS$33-NS41-150                                                                            )&gt;(NS$33-NT$33),(NS$33-NS41-150                                                                             )&lt;=0),"Birth-" &amp;NS40,""),"")
&amp;IFERROR(IF(AND((NS$33-NS41-150-Sheep!$R$351                                           )&gt;(NS$33-NT$33),(NS$33-NS41-150-Sheep!$R$351                                            )&lt;=0),"Wean-"&amp;NS40,""),"")
&amp;IFERROR(IF(AND((NS$33-NS41-150-Sheep!$R$352                                           )&gt;(NS$33-NT$33),(NS$33-NS41-150-Sheep!$R$352                                            )&lt;=0),"Alt1-"   &amp;NS40,""),"")
&amp;IFERROR(IF(AND((NS$33-NS41-150-Sheep!$R$353                                           )&gt;(NS$33-NT$33),(NS$33-NS41-150-Sheep!$R$353                                            )&lt;=0),"Alt2-"   &amp;NS40,""),"")</f>
        <v/>
      </c>
      <c r="NT42" s="274" t="str">
        <f xml:space="preserve">                    IF(AND((NT$33                                  -Sheep!$N$250                               )&gt;(NT$33-NU$33),(NT$33                                  -Sheep!$N$250                                )&lt;=0),"Born","")
&amp;                   IF(AND((NT$33-Sheep!$R$351-Sheep!$N$250                                )&gt;(NT$33-NU$33),(NT$33-Sheep!$R$351-Sheep!$N$250                                )&lt;=0),"WeanStd","")
&amp;                   IF(AND((NT$33-Sheep!$R$352-Sheep!$N$250                                )&gt;(NT$33-NU$33),(NT$33-Sheep!$R$352-Sheep!$N$250                                )&lt;=0),"WeanAlt1","")
&amp;                   IF(AND((NT$33-Sheep!$R$353-Sheep!$N$250                                )&gt;(NT$33-NU$33),(NT$33-Sheep!$R$353-Sheep!$N$250                                )&lt;=0),"WeanAlt2","")
&amp;IFERROR(IF(AND((NT$33-NT41                                                                                     )&gt;(NT$33-NU$33),(NT$33-NT41                                                                                     )&lt;=0),"Join-"    &amp;NT40,""),"")
&amp;IFERROR(IF(AND((NT$33-NT41-INDEX(Sheep!$V$358:$V$365,NT40,1))&gt;(NT$33-NU$33),(NT$33-NT41-INDEX(Sheep!$V$358:$V$365,NT40,1))&lt;=0),"Scan-"  &amp;NT40,""),"")
&amp;IFERROR(IF(AND((NT$33-NT41-150                                                                            )&gt;(NT$33-NU$33),(NT$33-NT41-150                                                                             )&lt;=0),"Birth-" &amp;NT40,""),"")
&amp;IFERROR(IF(AND((NT$33-NT41-150-Sheep!$R$351                                           )&gt;(NT$33-NU$33),(NT$33-NT41-150-Sheep!$R$351                                            )&lt;=0),"Wean-"&amp;NT40,""),"")
&amp;IFERROR(IF(AND((NT$33-NT41-150-Sheep!$R$352                                           )&gt;(NT$33-NU$33),(NT$33-NT41-150-Sheep!$R$352                                            )&lt;=0),"Alt1-"   &amp;NT40,""),"")
&amp;IFERROR(IF(AND((NT$33-NT41-150-Sheep!$R$353                                           )&gt;(NT$33-NU$33),(NT$33-NT41-150-Sheep!$R$353                                            )&lt;=0),"Alt2-"   &amp;NT40,""),"")</f>
        <v/>
      </c>
      <c r="NU42" s="274" t="str">
        <f xml:space="preserve">                    IF(AND((NU$33                                  -Sheep!$N$250                               )&gt;(NU$33-NV$33),(NU$33                                  -Sheep!$N$250                                )&lt;=0),"Born","")
&amp;                   IF(AND((NU$33-Sheep!$R$351-Sheep!$N$250                                )&gt;(NU$33-NV$33),(NU$33-Sheep!$R$351-Sheep!$N$250                                )&lt;=0),"WeanStd","")
&amp;                   IF(AND((NU$33-Sheep!$R$352-Sheep!$N$250                                )&gt;(NU$33-NV$33),(NU$33-Sheep!$R$352-Sheep!$N$250                                )&lt;=0),"WeanAlt1","")
&amp;                   IF(AND((NU$33-Sheep!$R$353-Sheep!$N$250                                )&gt;(NU$33-NV$33),(NU$33-Sheep!$R$353-Sheep!$N$250                                )&lt;=0),"WeanAlt2","")
&amp;IFERROR(IF(AND((NU$33-NU41                                                                                     )&gt;(NU$33-NV$33),(NU$33-NU41                                                                                     )&lt;=0),"Join-"    &amp;NU40,""),"")
&amp;IFERROR(IF(AND((NU$33-NU41-INDEX(Sheep!$V$358:$V$365,NU40,1))&gt;(NU$33-NV$33),(NU$33-NU41-INDEX(Sheep!$V$358:$V$365,NU40,1))&lt;=0),"Scan-"  &amp;NU40,""),"")
&amp;IFERROR(IF(AND((NU$33-NU41-150                                                                            )&gt;(NU$33-NV$33),(NU$33-NU41-150                                                                             )&lt;=0),"Birth-" &amp;NU40,""),"")
&amp;IFERROR(IF(AND((NU$33-NU41-150-Sheep!$R$351                                           )&gt;(NU$33-NV$33),(NU$33-NU41-150-Sheep!$R$351                                            )&lt;=0),"Wean-"&amp;NU40,""),"")
&amp;IFERROR(IF(AND((NU$33-NU41-150-Sheep!$R$352                                           )&gt;(NU$33-NV$33),(NU$33-NU41-150-Sheep!$R$352                                            )&lt;=0),"Alt1-"   &amp;NU40,""),"")
&amp;IFERROR(IF(AND((NU$33-NU41-150-Sheep!$R$353                                           )&gt;(NU$33-NV$33),(NU$33-NU41-150-Sheep!$R$353                                            )&lt;=0),"Alt2-"   &amp;NU40,""),"")</f>
        <v/>
      </c>
      <c r="NV42" s="274" t="str">
        <f xml:space="preserve">                    IF(AND((NV$33                                  -Sheep!$N$250                               )&gt;(NV$33-NW$33),(NV$33                                  -Sheep!$N$250                                )&lt;=0),"Born","")
&amp;                   IF(AND((NV$33-Sheep!$R$351-Sheep!$N$250                                )&gt;(NV$33-NW$33),(NV$33-Sheep!$R$351-Sheep!$N$250                                )&lt;=0),"WeanStd","")
&amp;                   IF(AND((NV$33-Sheep!$R$352-Sheep!$N$250                                )&gt;(NV$33-NW$33),(NV$33-Sheep!$R$352-Sheep!$N$250                                )&lt;=0),"WeanAlt1","")
&amp;                   IF(AND((NV$33-Sheep!$R$353-Sheep!$N$250                                )&gt;(NV$33-NW$33),(NV$33-Sheep!$R$353-Sheep!$N$250                                )&lt;=0),"WeanAlt2","")
&amp;IFERROR(IF(AND((NV$33-NV41                                                                                     )&gt;(NV$33-NW$33),(NV$33-NV41                                                                                     )&lt;=0),"Join-"    &amp;NV40,""),"")
&amp;IFERROR(IF(AND((NV$33-NV41-INDEX(Sheep!$V$358:$V$365,NV40,1))&gt;(NV$33-NW$33),(NV$33-NV41-INDEX(Sheep!$V$358:$V$365,NV40,1))&lt;=0),"Scan-"  &amp;NV40,""),"")
&amp;IFERROR(IF(AND((NV$33-NV41-150                                                                            )&gt;(NV$33-NW$33),(NV$33-NV41-150                                                                             )&lt;=0),"Birth-" &amp;NV40,""),"")
&amp;IFERROR(IF(AND((NV$33-NV41-150-Sheep!$R$351                                           )&gt;(NV$33-NW$33),(NV$33-NV41-150-Sheep!$R$351                                            )&lt;=0),"Wean-"&amp;NV40,""),"")
&amp;IFERROR(IF(AND((NV$33-NV41-150-Sheep!$R$352                                           )&gt;(NV$33-NW$33),(NV$33-NV41-150-Sheep!$R$352                                            )&lt;=0),"Alt1-"   &amp;NV40,""),"")
&amp;IFERROR(IF(AND((NV$33-NV41-150-Sheep!$R$353                                           )&gt;(NV$33-NW$33),(NV$33-NV41-150-Sheep!$R$353                                            )&lt;=0),"Alt2-"   &amp;NV40,""),"")</f>
        <v/>
      </c>
      <c r="NW42" s="274" t="str">
        <f xml:space="preserve">                    IF(AND((NW$33                                  -Sheep!$N$250                               )&gt;(NW$33-NX$33),(NW$33                                  -Sheep!$N$250                                )&lt;=0),"Born","")
&amp;                   IF(AND((NW$33-Sheep!$R$351-Sheep!$N$250                                )&gt;(NW$33-NX$33),(NW$33-Sheep!$R$351-Sheep!$N$250                                )&lt;=0),"WeanStd","")
&amp;                   IF(AND((NW$33-Sheep!$R$352-Sheep!$N$250                                )&gt;(NW$33-NX$33),(NW$33-Sheep!$R$352-Sheep!$N$250                                )&lt;=0),"WeanAlt1","")
&amp;                   IF(AND((NW$33-Sheep!$R$353-Sheep!$N$250                                )&gt;(NW$33-NX$33),(NW$33-Sheep!$R$353-Sheep!$N$250                                )&lt;=0),"WeanAlt2","")
&amp;IFERROR(IF(AND((NW$33-NW41                                                                                     )&gt;(NW$33-NX$33),(NW$33-NW41                                                                                     )&lt;=0),"Join-"    &amp;NW40,""),"")
&amp;IFERROR(IF(AND((NW$33-NW41-INDEX(Sheep!$V$358:$V$365,NW40,1))&gt;(NW$33-NX$33),(NW$33-NW41-INDEX(Sheep!$V$358:$V$365,NW40,1))&lt;=0),"Scan-"  &amp;NW40,""),"")
&amp;IFERROR(IF(AND((NW$33-NW41-150                                                                            )&gt;(NW$33-NX$33),(NW$33-NW41-150                                                                             )&lt;=0),"Birth-" &amp;NW40,""),"")
&amp;IFERROR(IF(AND((NW$33-NW41-150-Sheep!$R$351                                           )&gt;(NW$33-NX$33),(NW$33-NW41-150-Sheep!$R$351                                            )&lt;=0),"Wean-"&amp;NW40,""),"")
&amp;IFERROR(IF(AND((NW$33-NW41-150-Sheep!$R$352                                           )&gt;(NW$33-NX$33),(NW$33-NW41-150-Sheep!$R$352                                            )&lt;=0),"Alt1-"   &amp;NW40,""),"")
&amp;IFERROR(IF(AND((NW$33-NW41-150-Sheep!$R$353                                           )&gt;(NW$33-NX$33),(NW$33-NW41-150-Sheep!$R$353                                            )&lt;=0),"Alt2-"   &amp;NW40,""),"")</f>
        <v/>
      </c>
      <c r="NX42" s="274" t="str">
        <f xml:space="preserve">                    IF(AND((NX$33                                  -Sheep!$N$250                               )&gt;(NX$33-NY$33),(NX$33                                  -Sheep!$N$250                                )&lt;=0),"Born","")
&amp;                   IF(AND((NX$33-Sheep!$R$351-Sheep!$N$250                                )&gt;(NX$33-NY$33),(NX$33-Sheep!$R$351-Sheep!$N$250                                )&lt;=0),"WeanStd","")
&amp;                   IF(AND((NX$33-Sheep!$R$352-Sheep!$N$250                                )&gt;(NX$33-NY$33),(NX$33-Sheep!$R$352-Sheep!$N$250                                )&lt;=0),"WeanAlt1","")
&amp;                   IF(AND((NX$33-Sheep!$R$353-Sheep!$N$250                                )&gt;(NX$33-NY$33),(NX$33-Sheep!$R$353-Sheep!$N$250                                )&lt;=0),"WeanAlt2","")
&amp;IFERROR(IF(AND((NX$33-NX41                                                                                     )&gt;(NX$33-NY$33),(NX$33-NX41                                                                                     )&lt;=0),"Join-"    &amp;NX40,""),"")
&amp;IFERROR(IF(AND((NX$33-NX41-INDEX(Sheep!$V$358:$V$365,NX40,1))&gt;(NX$33-NY$33),(NX$33-NX41-INDEX(Sheep!$V$358:$V$365,NX40,1))&lt;=0),"Scan-"  &amp;NX40,""),"")
&amp;IFERROR(IF(AND((NX$33-NX41-150                                                                            )&gt;(NX$33-NY$33),(NX$33-NX41-150                                                                             )&lt;=0),"Birth-" &amp;NX40,""),"")
&amp;IFERROR(IF(AND((NX$33-NX41-150-Sheep!$R$351                                           )&gt;(NX$33-NY$33),(NX$33-NX41-150-Sheep!$R$351                                            )&lt;=0),"Wean-"&amp;NX40,""),"")
&amp;IFERROR(IF(AND((NX$33-NX41-150-Sheep!$R$352                                           )&gt;(NX$33-NY$33),(NX$33-NX41-150-Sheep!$R$352                                            )&lt;=0),"Alt1-"   &amp;NX40,""),"")
&amp;IFERROR(IF(AND((NX$33-NX41-150-Sheep!$R$353                                           )&gt;(NX$33-NY$33),(NX$33-NX41-150-Sheep!$R$353                                            )&lt;=0),"Alt2-"   &amp;NX40,""),"")</f>
        <v/>
      </c>
      <c r="NY42" s="274" t="str">
        <f xml:space="preserve">                    IF(AND((NY$33                                  -Sheep!$N$250                               )&gt;(NY$33-NZ$33),(NY$33                                  -Sheep!$N$250                                )&lt;=0),"Born","")
&amp;                   IF(AND((NY$33-Sheep!$R$351-Sheep!$N$250                                )&gt;(NY$33-NZ$33),(NY$33-Sheep!$R$351-Sheep!$N$250                                )&lt;=0),"WeanStd","")
&amp;                   IF(AND((NY$33-Sheep!$R$352-Sheep!$N$250                                )&gt;(NY$33-NZ$33),(NY$33-Sheep!$R$352-Sheep!$N$250                                )&lt;=0),"WeanAlt1","")
&amp;                   IF(AND((NY$33-Sheep!$R$353-Sheep!$N$250                                )&gt;(NY$33-NZ$33),(NY$33-Sheep!$R$353-Sheep!$N$250                                )&lt;=0),"WeanAlt2","")
&amp;IFERROR(IF(AND((NY$33-NY41                                                                                     )&gt;(NY$33-NZ$33),(NY$33-NY41                                                                                     )&lt;=0),"Join-"    &amp;NY40,""),"")
&amp;IFERROR(IF(AND((NY$33-NY41-INDEX(Sheep!$V$358:$V$365,NY40,1))&gt;(NY$33-NZ$33),(NY$33-NY41-INDEX(Sheep!$V$358:$V$365,NY40,1))&lt;=0),"Scan-"  &amp;NY40,""),"")
&amp;IFERROR(IF(AND((NY$33-NY41-150                                                                            )&gt;(NY$33-NZ$33),(NY$33-NY41-150                                                                             )&lt;=0),"Birth-" &amp;NY40,""),"")
&amp;IFERROR(IF(AND((NY$33-NY41-150-Sheep!$R$351                                           )&gt;(NY$33-NZ$33),(NY$33-NY41-150-Sheep!$R$351                                            )&lt;=0),"Wean-"&amp;NY40,""),"")
&amp;IFERROR(IF(AND((NY$33-NY41-150-Sheep!$R$352                                           )&gt;(NY$33-NZ$33),(NY$33-NY41-150-Sheep!$R$352                                            )&lt;=0),"Alt1-"   &amp;NY40,""),"")
&amp;IFERROR(IF(AND((NY$33-NY41-150-Sheep!$R$353                                           )&gt;(NY$33-NZ$33),(NY$33-NY41-150-Sheep!$R$353                                            )&lt;=0),"Alt2-"   &amp;NY40,""),"")</f>
        <v/>
      </c>
      <c r="NZ42" s="274" t="str">
        <f xml:space="preserve">                    IF(AND((NZ$33                                  -Sheep!$N$250                               )&gt;(NZ$33-OA$33),(NZ$33                                  -Sheep!$N$250                                )&lt;=0),"Born","")
&amp;                   IF(AND((NZ$33-Sheep!$R$351-Sheep!$N$250                                )&gt;(NZ$33-OA$33),(NZ$33-Sheep!$R$351-Sheep!$N$250                                )&lt;=0),"WeanStd","")
&amp;                   IF(AND((NZ$33-Sheep!$R$352-Sheep!$N$250                                )&gt;(NZ$33-OA$33),(NZ$33-Sheep!$R$352-Sheep!$N$250                                )&lt;=0),"WeanAlt1","")
&amp;                   IF(AND((NZ$33-Sheep!$R$353-Sheep!$N$250                                )&gt;(NZ$33-OA$33),(NZ$33-Sheep!$R$353-Sheep!$N$250                                )&lt;=0),"WeanAlt2","")
&amp;IFERROR(IF(AND((NZ$33-NZ41                                                                                     )&gt;(NZ$33-OA$33),(NZ$33-NZ41                                                                                     )&lt;=0),"Join-"    &amp;NZ40,""),"")
&amp;IFERROR(IF(AND((NZ$33-NZ41-INDEX(Sheep!$V$358:$V$365,NZ40,1))&gt;(NZ$33-OA$33),(NZ$33-NZ41-INDEX(Sheep!$V$358:$V$365,NZ40,1))&lt;=0),"Scan-"  &amp;NZ40,""),"")
&amp;IFERROR(IF(AND((NZ$33-NZ41-150                                                                            )&gt;(NZ$33-OA$33),(NZ$33-NZ41-150                                                                             )&lt;=0),"Birth-" &amp;NZ40,""),"")
&amp;IFERROR(IF(AND((NZ$33-NZ41-150-Sheep!$R$351                                           )&gt;(NZ$33-OA$33),(NZ$33-NZ41-150-Sheep!$R$351                                            )&lt;=0),"Wean-"&amp;NZ40,""),"")
&amp;IFERROR(IF(AND((NZ$33-NZ41-150-Sheep!$R$352                                           )&gt;(NZ$33-OA$33),(NZ$33-NZ41-150-Sheep!$R$352                                            )&lt;=0),"Alt1-"   &amp;NZ40,""),"")
&amp;IFERROR(IF(AND((NZ$33-NZ41-150-Sheep!$R$353                                           )&gt;(NZ$33-OA$33),(NZ$33-NZ41-150-Sheep!$R$353                                            )&lt;=0),"Alt2-"   &amp;NZ40,""),"")</f>
        <v/>
      </c>
      <c r="OA42" s="274" t="str">
        <f xml:space="preserve">                    IF(AND((OA$33                                  -Sheep!$N$250                               )&gt;(OA$33-OB$33),(OA$33                                  -Sheep!$N$250                                )&lt;=0),"Born","")
&amp;                   IF(AND((OA$33-Sheep!$R$351-Sheep!$N$250                                )&gt;(OA$33-OB$33),(OA$33-Sheep!$R$351-Sheep!$N$250                                )&lt;=0),"WeanStd","")
&amp;                   IF(AND((OA$33-Sheep!$R$352-Sheep!$N$250                                )&gt;(OA$33-OB$33),(OA$33-Sheep!$R$352-Sheep!$N$250                                )&lt;=0),"WeanAlt1","")
&amp;                   IF(AND((OA$33-Sheep!$R$353-Sheep!$N$250                                )&gt;(OA$33-OB$33),(OA$33-Sheep!$R$353-Sheep!$N$250                                )&lt;=0),"WeanAlt2","")
&amp;IFERROR(IF(AND((OA$33-OA41                                                                                     )&gt;(OA$33-OB$33),(OA$33-OA41                                                                                     )&lt;=0),"Join-"    &amp;OA40,""),"")
&amp;IFERROR(IF(AND((OA$33-OA41-INDEX(Sheep!$V$358:$V$365,OA40,1))&gt;(OA$33-OB$33),(OA$33-OA41-INDEX(Sheep!$V$358:$V$365,OA40,1))&lt;=0),"Scan-"  &amp;OA40,""),"")
&amp;IFERROR(IF(AND((OA$33-OA41-150                                                                            )&gt;(OA$33-OB$33),(OA$33-OA41-150                                                                             )&lt;=0),"Birth-" &amp;OA40,""),"")
&amp;IFERROR(IF(AND((OA$33-OA41-150-Sheep!$R$351                                           )&gt;(OA$33-OB$33),(OA$33-OA41-150-Sheep!$R$351                                            )&lt;=0),"Wean-"&amp;OA40,""),"")
&amp;IFERROR(IF(AND((OA$33-OA41-150-Sheep!$R$352                                           )&gt;(OA$33-OB$33),(OA$33-OA41-150-Sheep!$R$352                                            )&lt;=0),"Alt1-"   &amp;OA40,""),"")
&amp;IFERROR(IF(AND((OA$33-OA41-150-Sheep!$R$353                                           )&gt;(OA$33-OB$33),(OA$33-OA41-150-Sheep!$R$353                                            )&lt;=0),"Alt2-"   &amp;OA40,""),"")</f>
        <v/>
      </c>
      <c r="OB42" s="274" t="str">
        <f xml:space="preserve">                    IF(AND((OB$33                                  -Sheep!$N$250                               )&gt;(OB$33-OC$33),(OB$33                                  -Sheep!$N$250                                )&lt;=0),"Born","")
&amp;                   IF(AND((OB$33-Sheep!$R$351-Sheep!$N$250                                )&gt;(OB$33-OC$33),(OB$33-Sheep!$R$351-Sheep!$N$250                                )&lt;=0),"WeanStd","")
&amp;                   IF(AND((OB$33-Sheep!$R$352-Sheep!$N$250                                )&gt;(OB$33-OC$33),(OB$33-Sheep!$R$352-Sheep!$N$250                                )&lt;=0),"WeanAlt1","")
&amp;                   IF(AND((OB$33-Sheep!$R$353-Sheep!$N$250                                )&gt;(OB$33-OC$33),(OB$33-Sheep!$R$353-Sheep!$N$250                                )&lt;=0),"WeanAlt2","")
&amp;IFERROR(IF(AND((OB$33-OB41                                                                                     )&gt;(OB$33-OC$33),(OB$33-OB41                                                                                     )&lt;=0),"Join-"    &amp;OB40,""),"")
&amp;IFERROR(IF(AND((OB$33-OB41-INDEX(Sheep!$V$358:$V$365,OB40,1))&gt;(OB$33-OC$33),(OB$33-OB41-INDEX(Sheep!$V$358:$V$365,OB40,1))&lt;=0),"Scan-"  &amp;OB40,""),"")
&amp;IFERROR(IF(AND((OB$33-OB41-150                                                                            )&gt;(OB$33-OC$33),(OB$33-OB41-150                                                                             )&lt;=0),"Birth-" &amp;OB40,""),"")
&amp;IFERROR(IF(AND((OB$33-OB41-150-Sheep!$R$351                                           )&gt;(OB$33-OC$33),(OB$33-OB41-150-Sheep!$R$351                                            )&lt;=0),"Wean-"&amp;OB40,""),"")
&amp;IFERROR(IF(AND((OB$33-OB41-150-Sheep!$R$352                                           )&gt;(OB$33-OC$33),(OB$33-OB41-150-Sheep!$R$352                                            )&lt;=0),"Alt1-"   &amp;OB40,""),"")
&amp;IFERROR(IF(AND((OB$33-OB41-150-Sheep!$R$353                                           )&gt;(OB$33-OC$33),(OB$33-OB41-150-Sheep!$R$353                                            )&lt;=0),"Alt2-"   &amp;OB40,""),"")</f>
        <v>Scan-7</v>
      </c>
      <c r="OC42" s="274" t="str">
        <f xml:space="preserve">                    IF(AND((OC$33                                  -Sheep!$N$250                               )&gt;(OC$33-OD$33),(OC$33                                  -Sheep!$N$250                                )&lt;=0),"Born","")
&amp;                   IF(AND((OC$33-Sheep!$R$351-Sheep!$N$250                                )&gt;(OC$33-OD$33),(OC$33-Sheep!$R$351-Sheep!$N$250                                )&lt;=0),"WeanStd","")
&amp;                   IF(AND((OC$33-Sheep!$R$352-Sheep!$N$250                                )&gt;(OC$33-OD$33),(OC$33-Sheep!$R$352-Sheep!$N$250                                )&lt;=0),"WeanAlt1","")
&amp;                   IF(AND((OC$33-Sheep!$R$353-Sheep!$N$250                                )&gt;(OC$33-OD$33),(OC$33-Sheep!$R$353-Sheep!$N$250                                )&lt;=0),"WeanAlt2","")
&amp;IFERROR(IF(AND((OC$33-OC41                                                                                     )&gt;(OC$33-OD$33),(OC$33-OC41                                                                                     )&lt;=0),"Join-"    &amp;OC40,""),"")
&amp;IFERROR(IF(AND((OC$33-OC41-INDEX(Sheep!$V$358:$V$365,OC40,1))&gt;(OC$33-OD$33),(OC$33-OC41-INDEX(Sheep!$V$358:$V$365,OC40,1))&lt;=0),"Scan-"  &amp;OC40,""),"")
&amp;IFERROR(IF(AND((OC$33-OC41-150                                                                            )&gt;(OC$33-OD$33),(OC$33-OC41-150                                                                             )&lt;=0),"Birth-" &amp;OC40,""),"")
&amp;IFERROR(IF(AND((OC$33-OC41-150-Sheep!$R$351                                           )&gt;(OC$33-OD$33),(OC$33-OC41-150-Sheep!$R$351                                            )&lt;=0),"Wean-"&amp;OC40,""),"")
&amp;IFERROR(IF(AND((OC$33-OC41-150-Sheep!$R$352                                           )&gt;(OC$33-OD$33),(OC$33-OC41-150-Sheep!$R$352                                            )&lt;=0),"Alt1-"   &amp;OC40,""),"")
&amp;IFERROR(IF(AND((OC$33-OC41-150-Sheep!$R$353                                           )&gt;(OC$33-OD$33),(OC$33-OC41-150-Sheep!$R$353                                            )&lt;=0),"Alt2-"   &amp;OC40,""),"")</f>
        <v/>
      </c>
      <c r="OD42" s="274" t="str">
        <f xml:space="preserve">                    IF(AND((OD$33                                  -Sheep!$N$250                               )&gt;(OD$33-OE$33),(OD$33                                  -Sheep!$N$250                                )&lt;=0),"Born","")
&amp;                   IF(AND((OD$33-Sheep!$R$351-Sheep!$N$250                                )&gt;(OD$33-OE$33),(OD$33-Sheep!$R$351-Sheep!$N$250                                )&lt;=0),"WeanStd","")
&amp;                   IF(AND((OD$33-Sheep!$R$352-Sheep!$N$250                                )&gt;(OD$33-OE$33),(OD$33-Sheep!$R$352-Sheep!$N$250                                )&lt;=0),"WeanAlt1","")
&amp;                   IF(AND((OD$33-Sheep!$R$353-Sheep!$N$250                                )&gt;(OD$33-OE$33),(OD$33-Sheep!$R$353-Sheep!$N$250                                )&lt;=0),"WeanAlt2","")
&amp;IFERROR(IF(AND((OD$33-OD41                                                                                     )&gt;(OD$33-OE$33),(OD$33-OD41                                                                                     )&lt;=0),"Join-"    &amp;OD40,""),"")
&amp;IFERROR(IF(AND((OD$33-OD41-INDEX(Sheep!$V$358:$V$365,OD40,1))&gt;(OD$33-OE$33),(OD$33-OD41-INDEX(Sheep!$V$358:$V$365,OD40,1))&lt;=0),"Scan-"  &amp;OD40,""),"")
&amp;IFERROR(IF(AND((OD$33-OD41-150                                                                            )&gt;(OD$33-OE$33),(OD$33-OD41-150                                                                             )&lt;=0),"Birth-" &amp;OD40,""),"")
&amp;IFERROR(IF(AND((OD$33-OD41-150-Sheep!$R$351                                           )&gt;(OD$33-OE$33),(OD$33-OD41-150-Sheep!$R$351                                            )&lt;=0),"Wean-"&amp;OD40,""),"")
&amp;IFERROR(IF(AND((OD$33-OD41-150-Sheep!$R$352                                           )&gt;(OD$33-OE$33),(OD$33-OD41-150-Sheep!$R$352                                            )&lt;=0),"Alt1-"   &amp;OD40,""),"")
&amp;IFERROR(IF(AND((OD$33-OD41-150-Sheep!$R$353                                           )&gt;(OD$33-OE$33),(OD$33-OD41-150-Sheep!$R$353                                            )&lt;=0),"Alt2-"   &amp;OD40,""),"")</f>
        <v/>
      </c>
      <c r="OE42" s="274" t="str">
        <f xml:space="preserve">                    IF(AND((OE$33                                  -Sheep!$N$250                               )&gt;(OE$33-OF$33),(OE$33                                  -Sheep!$N$250                                )&lt;=0),"Born","")
&amp;                   IF(AND((OE$33-Sheep!$R$351-Sheep!$N$250                                )&gt;(OE$33-OF$33),(OE$33-Sheep!$R$351-Sheep!$N$250                                )&lt;=0),"WeanStd","")
&amp;                   IF(AND((OE$33-Sheep!$R$352-Sheep!$N$250                                )&gt;(OE$33-OF$33),(OE$33-Sheep!$R$352-Sheep!$N$250                                )&lt;=0),"WeanAlt1","")
&amp;                   IF(AND((OE$33-Sheep!$R$353-Sheep!$N$250                                )&gt;(OE$33-OF$33),(OE$33-Sheep!$R$353-Sheep!$N$250                                )&lt;=0),"WeanAlt2","")
&amp;IFERROR(IF(AND((OE$33-OE41                                                                                     )&gt;(OE$33-OF$33),(OE$33-OE41                                                                                     )&lt;=0),"Join-"    &amp;OE40,""),"")
&amp;IFERROR(IF(AND((OE$33-OE41-INDEX(Sheep!$V$358:$V$365,OE40,1))&gt;(OE$33-OF$33),(OE$33-OE41-INDEX(Sheep!$V$358:$V$365,OE40,1))&lt;=0),"Scan-"  &amp;OE40,""),"")
&amp;IFERROR(IF(AND((OE$33-OE41-150                                                                            )&gt;(OE$33-OF$33),(OE$33-OE41-150                                                                             )&lt;=0),"Birth-" &amp;OE40,""),"")
&amp;IFERROR(IF(AND((OE$33-OE41-150-Sheep!$R$351                                           )&gt;(OE$33-OF$33),(OE$33-OE41-150-Sheep!$R$351                                            )&lt;=0),"Wean-"&amp;OE40,""),"")
&amp;IFERROR(IF(AND((OE$33-OE41-150-Sheep!$R$352                                           )&gt;(OE$33-OF$33),(OE$33-OE41-150-Sheep!$R$352                                            )&lt;=0),"Alt1-"   &amp;OE40,""),"")
&amp;IFERROR(IF(AND((OE$33-OE41-150-Sheep!$R$353                                           )&gt;(OE$33-OF$33),(OE$33-OE41-150-Sheep!$R$353                                            )&lt;=0),"Alt2-"   &amp;OE40,""),"")</f>
        <v/>
      </c>
      <c r="OF42" s="274" t="str">
        <f xml:space="preserve">                    IF(AND((OF$33                                  -Sheep!$N$250                               )&gt;(OF$33-OG$33),(OF$33                                  -Sheep!$N$250                                )&lt;=0),"Born","")
&amp;                   IF(AND((OF$33-Sheep!$R$351-Sheep!$N$250                                )&gt;(OF$33-OG$33),(OF$33-Sheep!$R$351-Sheep!$N$250                                )&lt;=0),"WeanStd","")
&amp;                   IF(AND((OF$33-Sheep!$R$352-Sheep!$N$250                                )&gt;(OF$33-OG$33),(OF$33-Sheep!$R$352-Sheep!$N$250                                )&lt;=0),"WeanAlt1","")
&amp;                   IF(AND((OF$33-Sheep!$R$353-Sheep!$N$250                                )&gt;(OF$33-OG$33),(OF$33-Sheep!$R$353-Sheep!$N$250                                )&lt;=0),"WeanAlt2","")
&amp;IFERROR(IF(AND((OF$33-OF41                                                                                     )&gt;(OF$33-OG$33),(OF$33-OF41                                                                                     )&lt;=0),"Join-"    &amp;OF40,""),"")
&amp;IFERROR(IF(AND((OF$33-OF41-INDEX(Sheep!$V$358:$V$365,OF40,1))&gt;(OF$33-OG$33),(OF$33-OF41-INDEX(Sheep!$V$358:$V$365,OF40,1))&lt;=0),"Scan-"  &amp;OF40,""),"")
&amp;IFERROR(IF(AND((OF$33-OF41-150                                                                            )&gt;(OF$33-OG$33),(OF$33-OF41-150                                                                             )&lt;=0),"Birth-" &amp;OF40,""),"")
&amp;IFERROR(IF(AND((OF$33-OF41-150-Sheep!$R$351                                           )&gt;(OF$33-OG$33),(OF$33-OF41-150-Sheep!$R$351                                            )&lt;=0),"Wean-"&amp;OF40,""),"")
&amp;IFERROR(IF(AND((OF$33-OF41-150-Sheep!$R$352                                           )&gt;(OF$33-OG$33),(OF$33-OF41-150-Sheep!$R$352                                            )&lt;=0),"Alt1-"   &amp;OF40,""),"")
&amp;IFERROR(IF(AND((OF$33-OF41-150-Sheep!$R$353                                           )&gt;(OF$33-OG$33),(OF$33-OF41-150-Sheep!$R$353                                            )&lt;=0),"Alt2-"   &amp;OF40,""),"")</f>
        <v/>
      </c>
      <c r="OG42" s="274" t="str">
        <f xml:space="preserve">                    IF(AND((OG$33                                  -Sheep!$N$250                               )&gt;(OG$33-OH$33),(OG$33                                  -Sheep!$N$250                                )&lt;=0),"Born","")
&amp;                   IF(AND((OG$33-Sheep!$R$351-Sheep!$N$250                                )&gt;(OG$33-OH$33),(OG$33-Sheep!$R$351-Sheep!$N$250                                )&lt;=0),"WeanStd","")
&amp;                   IF(AND((OG$33-Sheep!$R$352-Sheep!$N$250                                )&gt;(OG$33-OH$33),(OG$33-Sheep!$R$352-Sheep!$N$250                                )&lt;=0),"WeanAlt1","")
&amp;                   IF(AND((OG$33-Sheep!$R$353-Sheep!$N$250                                )&gt;(OG$33-OH$33),(OG$33-Sheep!$R$353-Sheep!$N$250                                )&lt;=0),"WeanAlt2","")
&amp;IFERROR(IF(AND((OG$33-OG41                                                                                     )&gt;(OG$33-OH$33),(OG$33-OG41                                                                                     )&lt;=0),"Join-"    &amp;OG40,""),"")
&amp;IFERROR(IF(AND((OG$33-OG41-INDEX(Sheep!$V$358:$V$365,OG40,1))&gt;(OG$33-OH$33),(OG$33-OG41-INDEX(Sheep!$V$358:$V$365,OG40,1))&lt;=0),"Scan-"  &amp;OG40,""),"")
&amp;IFERROR(IF(AND((OG$33-OG41-150                                                                            )&gt;(OG$33-OH$33),(OG$33-OG41-150                                                                             )&lt;=0),"Birth-" &amp;OG40,""),"")
&amp;IFERROR(IF(AND((OG$33-OG41-150-Sheep!$R$351                                           )&gt;(OG$33-OH$33),(OG$33-OG41-150-Sheep!$R$351                                            )&lt;=0),"Wean-"&amp;OG40,""),"")
&amp;IFERROR(IF(AND((OG$33-OG41-150-Sheep!$R$352                                           )&gt;(OG$33-OH$33),(OG$33-OG41-150-Sheep!$R$352                                            )&lt;=0),"Alt1-"   &amp;OG40,""),"")
&amp;IFERROR(IF(AND((OG$33-OG41-150-Sheep!$R$353                                           )&gt;(OG$33-OH$33),(OG$33-OG41-150-Sheep!$R$353                                            )&lt;=0),"Alt2-"   &amp;OG40,""),"")</f>
        <v/>
      </c>
      <c r="OH42" s="274" t="str">
        <f xml:space="preserve">                    IF(AND((OH$33                                  -Sheep!$N$250                               )&gt;(OH$33-OI$33),(OH$33                                  -Sheep!$N$250                                )&lt;=0),"Born","")
&amp;                   IF(AND((OH$33-Sheep!$R$351-Sheep!$N$250                                )&gt;(OH$33-OI$33),(OH$33-Sheep!$R$351-Sheep!$N$250                                )&lt;=0),"WeanStd","")
&amp;                   IF(AND((OH$33-Sheep!$R$352-Sheep!$N$250                                )&gt;(OH$33-OI$33),(OH$33-Sheep!$R$352-Sheep!$N$250                                )&lt;=0),"WeanAlt1","")
&amp;                   IF(AND((OH$33-Sheep!$R$353-Sheep!$N$250                                )&gt;(OH$33-OI$33),(OH$33-Sheep!$R$353-Sheep!$N$250                                )&lt;=0),"WeanAlt2","")
&amp;IFERROR(IF(AND((OH$33-OH41                                                                                     )&gt;(OH$33-OI$33),(OH$33-OH41                                                                                     )&lt;=0),"Join-"    &amp;OH40,""),"")
&amp;IFERROR(IF(AND((OH$33-OH41-INDEX(Sheep!$V$358:$V$365,OH40,1))&gt;(OH$33-OI$33),(OH$33-OH41-INDEX(Sheep!$V$358:$V$365,OH40,1))&lt;=0),"Scan-"  &amp;OH40,""),"")
&amp;IFERROR(IF(AND((OH$33-OH41-150                                                                            )&gt;(OH$33-OI$33),(OH$33-OH41-150                                                                             )&lt;=0),"Birth-" &amp;OH40,""),"")
&amp;IFERROR(IF(AND((OH$33-OH41-150-Sheep!$R$351                                           )&gt;(OH$33-OI$33),(OH$33-OH41-150-Sheep!$R$351                                            )&lt;=0),"Wean-"&amp;OH40,""),"")
&amp;IFERROR(IF(AND((OH$33-OH41-150-Sheep!$R$352                                           )&gt;(OH$33-OI$33),(OH$33-OH41-150-Sheep!$R$352                                            )&lt;=0),"Alt1-"   &amp;OH40,""),"")
&amp;IFERROR(IF(AND((OH$33-OH41-150-Sheep!$R$353                                           )&gt;(OH$33-OI$33),(OH$33-OH41-150-Sheep!$R$353                                            )&lt;=0),"Alt2-"   &amp;OH40,""),"")</f>
        <v/>
      </c>
      <c r="OI42" s="274" t="str">
        <f xml:space="preserve">                    IF(AND((OI$33                                  -Sheep!$N$250                               )&gt;(OI$33-OJ$33),(OI$33                                  -Sheep!$N$250                                )&lt;=0),"Born","")
&amp;                   IF(AND((OI$33-Sheep!$R$351-Sheep!$N$250                                )&gt;(OI$33-OJ$33),(OI$33-Sheep!$R$351-Sheep!$N$250                                )&lt;=0),"WeanStd","")
&amp;                   IF(AND((OI$33-Sheep!$R$352-Sheep!$N$250                                )&gt;(OI$33-OJ$33),(OI$33-Sheep!$R$352-Sheep!$N$250                                )&lt;=0),"WeanAlt1","")
&amp;                   IF(AND((OI$33-Sheep!$R$353-Sheep!$N$250                                )&gt;(OI$33-OJ$33),(OI$33-Sheep!$R$353-Sheep!$N$250                                )&lt;=0),"WeanAlt2","")
&amp;IFERROR(IF(AND((OI$33-OI41                                                                                     )&gt;(OI$33-OJ$33),(OI$33-OI41                                                                                     )&lt;=0),"Join-"    &amp;OI40,""),"")
&amp;IFERROR(IF(AND((OI$33-OI41-INDEX(Sheep!$V$358:$V$365,OI40,1))&gt;(OI$33-OJ$33),(OI$33-OI41-INDEX(Sheep!$V$358:$V$365,OI40,1))&lt;=0),"Scan-"  &amp;OI40,""),"")
&amp;IFERROR(IF(AND((OI$33-OI41-150                                                                            )&gt;(OI$33-OJ$33),(OI$33-OI41-150                                                                             )&lt;=0),"Birth-" &amp;OI40,""),"")
&amp;IFERROR(IF(AND((OI$33-OI41-150-Sheep!$R$351                                           )&gt;(OI$33-OJ$33),(OI$33-OI41-150-Sheep!$R$351                                            )&lt;=0),"Wean-"&amp;OI40,""),"")
&amp;IFERROR(IF(AND((OI$33-OI41-150-Sheep!$R$352                                           )&gt;(OI$33-OJ$33),(OI$33-OI41-150-Sheep!$R$352                                            )&lt;=0),"Alt1-"   &amp;OI40,""),"")
&amp;IFERROR(IF(AND((OI$33-OI41-150-Sheep!$R$353                                           )&gt;(OI$33-OJ$33),(OI$33-OI41-150-Sheep!$R$353                                            )&lt;=0),"Alt2-"   &amp;OI40,""),"")</f>
        <v/>
      </c>
      <c r="OJ42" s="274" t="str">
        <f xml:space="preserve">                    IF(AND((OJ$33                                  -Sheep!$N$250                               )&gt;(OJ$33-OK$33),(OJ$33                                  -Sheep!$N$250                                )&lt;=0),"Born","")
&amp;                   IF(AND((OJ$33-Sheep!$R$351-Sheep!$N$250                                )&gt;(OJ$33-OK$33),(OJ$33-Sheep!$R$351-Sheep!$N$250                                )&lt;=0),"WeanStd","")
&amp;                   IF(AND((OJ$33-Sheep!$R$352-Sheep!$N$250                                )&gt;(OJ$33-OK$33),(OJ$33-Sheep!$R$352-Sheep!$N$250                                )&lt;=0),"WeanAlt1","")
&amp;                   IF(AND((OJ$33-Sheep!$R$353-Sheep!$N$250                                )&gt;(OJ$33-OK$33),(OJ$33-Sheep!$R$353-Sheep!$N$250                                )&lt;=0),"WeanAlt2","")
&amp;IFERROR(IF(AND((OJ$33-OJ41                                                                                     )&gt;(OJ$33-OK$33),(OJ$33-OJ41                                                                                     )&lt;=0),"Join-"    &amp;OJ40,""),"")
&amp;IFERROR(IF(AND((OJ$33-OJ41-INDEX(Sheep!$V$358:$V$365,OJ40,1))&gt;(OJ$33-OK$33),(OJ$33-OJ41-INDEX(Sheep!$V$358:$V$365,OJ40,1))&lt;=0),"Scan-"  &amp;OJ40,""),"")
&amp;IFERROR(IF(AND((OJ$33-OJ41-150                                                                            )&gt;(OJ$33-OK$33),(OJ$33-OJ41-150                                                                             )&lt;=0),"Birth-" &amp;OJ40,""),"")
&amp;IFERROR(IF(AND((OJ$33-OJ41-150-Sheep!$R$351                                           )&gt;(OJ$33-OK$33),(OJ$33-OJ41-150-Sheep!$R$351                                            )&lt;=0),"Wean-"&amp;OJ40,""),"")
&amp;IFERROR(IF(AND((OJ$33-OJ41-150-Sheep!$R$352                                           )&gt;(OJ$33-OK$33),(OJ$33-OJ41-150-Sheep!$R$352                                            )&lt;=0),"Alt1-"   &amp;OJ40,""),"")
&amp;IFERROR(IF(AND((OJ$33-OJ41-150-Sheep!$R$353                                           )&gt;(OJ$33-OK$33),(OJ$33-OJ41-150-Sheep!$R$353                                            )&lt;=0),"Alt2-"   &amp;OJ40,""),"")</f>
        <v/>
      </c>
      <c r="OK42" s="274" t="str">
        <f xml:space="preserve">                    IF(AND((OK$33                                  -Sheep!$N$250                               )&gt;(OK$33-OL$33),(OK$33                                  -Sheep!$N$250                                )&lt;=0),"Born","")
&amp;                   IF(AND((OK$33-Sheep!$R$351-Sheep!$N$250                                )&gt;(OK$33-OL$33),(OK$33-Sheep!$R$351-Sheep!$N$250                                )&lt;=0),"WeanStd","")
&amp;                   IF(AND((OK$33-Sheep!$R$352-Sheep!$N$250                                )&gt;(OK$33-OL$33),(OK$33-Sheep!$R$352-Sheep!$N$250                                )&lt;=0),"WeanAlt1","")
&amp;                   IF(AND((OK$33-Sheep!$R$353-Sheep!$N$250                                )&gt;(OK$33-OL$33),(OK$33-Sheep!$R$353-Sheep!$N$250                                )&lt;=0),"WeanAlt2","")
&amp;IFERROR(IF(AND((OK$33-OK41                                                                                     )&gt;(OK$33-OL$33),(OK$33-OK41                                                                                     )&lt;=0),"Join-"    &amp;OK40,""),"")
&amp;IFERROR(IF(AND((OK$33-OK41-INDEX(Sheep!$V$358:$V$365,OK40,1))&gt;(OK$33-OL$33),(OK$33-OK41-INDEX(Sheep!$V$358:$V$365,OK40,1))&lt;=0),"Scan-"  &amp;OK40,""),"")
&amp;IFERROR(IF(AND((OK$33-OK41-150                                                                            )&gt;(OK$33-OL$33),(OK$33-OK41-150                                                                             )&lt;=0),"Birth-" &amp;OK40,""),"")
&amp;IFERROR(IF(AND((OK$33-OK41-150-Sheep!$R$351                                           )&gt;(OK$33-OL$33),(OK$33-OK41-150-Sheep!$R$351                                            )&lt;=0),"Wean-"&amp;OK40,""),"")
&amp;IFERROR(IF(AND((OK$33-OK41-150-Sheep!$R$352                                           )&gt;(OK$33-OL$33),(OK$33-OK41-150-Sheep!$R$352                                            )&lt;=0),"Alt1-"   &amp;OK40,""),"")
&amp;IFERROR(IF(AND((OK$33-OK41-150-Sheep!$R$353                                           )&gt;(OK$33-OL$33),(OK$33-OK41-150-Sheep!$R$353                                            )&lt;=0),"Alt2-"   &amp;OK40,""),"")</f>
        <v/>
      </c>
      <c r="OL42" s="274" t="str">
        <f xml:space="preserve">                    IF(AND((OL$33                                  -Sheep!$N$250                               )&gt;(OL$33-OM$33),(OL$33                                  -Sheep!$N$250                                )&lt;=0),"Born","")
&amp;                   IF(AND((OL$33-Sheep!$R$351-Sheep!$N$250                                )&gt;(OL$33-OM$33),(OL$33-Sheep!$R$351-Sheep!$N$250                                )&lt;=0),"WeanStd","")
&amp;                   IF(AND((OL$33-Sheep!$R$352-Sheep!$N$250                                )&gt;(OL$33-OM$33),(OL$33-Sheep!$R$352-Sheep!$N$250                                )&lt;=0),"WeanAlt1","")
&amp;                   IF(AND((OL$33-Sheep!$R$353-Sheep!$N$250                                )&gt;(OL$33-OM$33),(OL$33-Sheep!$R$353-Sheep!$N$250                                )&lt;=0),"WeanAlt2","")
&amp;IFERROR(IF(AND((OL$33-OL41                                                                                     )&gt;(OL$33-OM$33),(OL$33-OL41                                                                                     )&lt;=0),"Join-"    &amp;OL40,""),"")
&amp;IFERROR(IF(AND((OL$33-OL41-INDEX(Sheep!$V$358:$V$365,OL40,1))&gt;(OL$33-OM$33),(OL$33-OL41-INDEX(Sheep!$V$358:$V$365,OL40,1))&lt;=0),"Scan-"  &amp;OL40,""),"")
&amp;IFERROR(IF(AND((OL$33-OL41-150                                                                            )&gt;(OL$33-OM$33),(OL$33-OL41-150                                                                             )&lt;=0),"Birth-" &amp;OL40,""),"")
&amp;IFERROR(IF(AND((OL$33-OL41-150-Sheep!$R$351                                           )&gt;(OL$33-OM$33),(OL$33-OL41-150-Sheep!$R$351                                            )&lt;=0),"Wean-"&amp;OL40,""),"")
&amp;IFERROR(IF(AND((OL$33-OL41-150-Sheep!$R$352                                           )&gt;(OL$33-OM$33),(OL$33-OL41-150-Sheep!$R$352                                            )&lt;=0),"Alt1-"   &amp;OL40,""),"")
&amp;IFERROR(IF(AND((OL$33-OL41-150-Sheep!$R$353                                           )&gt;(OL$33-OM$33),(OL$33-OL41-150-Sheep!$R$353                                            )&lt;=0),"Alt2-"   &amp;OL40,""),"")</f>
        <v/>
      </c>
      <c r="OM42" s="274" t="str">
        <f xml:space="preserve">                    IF(AND((OM$33                                  -Sheep!$N$250                               )&gt;(OM$33-ON$33),(OM$33                                  -Sheep!$N$250                                )&lt;=0),"Born","")
&amp;                   IF(AND((OM$33-Sheep!$R$351-Sheep!$N$250                                )&gt;(OM$33-ON$33),(OM$33-Sheep!$R$351-Sheep!$N$250                                )&lt;=0),"WeanStd","")
&amp;                   IF(AND((OM$33-Sheep!$R$352-Sheep!$N$250                                )&gt;(OM$33-ON$33),(OM$33-Sheep!$R$352-Sheep!$N$250                                )&lt;=0),"WeanAlt1","")
&amp;                   IF(AND((OM$33-Sheep!$R$353-Sheep!$N$250                                )&gt;(OM$33-ON$33),(OM$33-Sheep!$R$353-Sheep!$N$250                                )&lt;=0),"WeanAlt2","")
&amp;IFERROR(IF(AND((OM$33-OM41                                                                                     )&gt;(OM$33-ON$33),(OM$33-OM41                                                                                     )&lt;=0),"Join-"    &amp;OM40,""),"")
&amp;IFERROR(IF(AND((OM$33-OM41-INDEX(Sheep!$V$358:$V$365,OM40,1))&gt;(OM$33-ON$33),(OM$33-OM41-INDEX(Sheep!$V$358:$V$365,OM40,1))&lt;=0),"Scan-"  &amp;OM40,""),"")
&amp;IFERROR(IF(AND((OM$33-OM41-150                                                                            )&gt;(OM$33-ON$33),(OM$33-OM41-150                                                                             )&lt;=0),"Birth-" &amp;OM40,""),"")
&amp;IFERROR(IF(AND((OM$33-OM41-150-Sheep!$R$351                                           )&gt;(OM$33-ON$33),(OM$33-OM41-150-Sheep!$R$351                                            )&lt;=0),"Wean-"&amp;OM40,""),"")
&amp;IFERROR(IF(AND((OM$33-OM41-150-Sheep!$R$352                                           )&gt;(OM$33-ON$33),(OM$33-OM41-150-Sheep!$R$352                                            )&lt;=0),"Alt1-"   &amp;OM40,""),"")
&amp;IFERROR(IF(AND((OM$33-OM41-150-Sheep!$R$353                                           )&gt;(OM$33-ON$33),(OM$33-OM41-150-Sheep!$R$353                                            )&lt;=0),"Alt2-"   &amp;OM40,""),"")</f>
        <v/>
      </c>
      <c r="ON42" s="274" t="str">
        <f xml:space="preserve">                    IF(AND((ON$33                                  -Sheep!$N$250                               )&gt;(ON$33-OO$33),(ON$33                                  -Sheep!$N$250                                )&lt;=0),"Born","")
&amp;                   IF(AND((ON$33-Sheep!$R$351-Sheep!$N$250                                )&gt;(ON$33-OO$33),(ON$33-Sheep!$R$351-Sheep!$N$250                                )&lt;=0),"WeanStd","")
&amp;                   IF(AND((ON$33-Sheep!$R$352-Sheep!$N$250                                )&gt;(ON$33-OO$33),(ON$33-Sheep!$R$352-Sheep!$N$250                                )&lt;=0),"WeanAlt1","")
&amp;                   IF(AND((ON$33-Sheep!$R$353-Sheep!$N$250                                )&gt;(ON$33-OO$33),(ON$33-Sheep!$R$353-Sheep!$N$250                                )&lt;=0),"WeanAlt2","")
&amp;IFERROR(IF(AND((ON$33-ON41                                                                                     )&gt;(ON$33-OO$33),(ON$33-ON41                                                                                     )&lt;=0),"Join-"    &amp;ON40,""),"")
&amp;IFERROR(IF(AND((ON$33-ON41-INDEX(Sheep!$V$358:$V$365,ON40,1))&gt;(ON$33-OO$33),(ON$33-ON41-INDEX(Sheep!$V$358:$V$365,ON40,1))&lt;=0),"Scan-"  &amp;ON40,""),"")
&amp;IFERROR(IF(AND((ON$33-ON41-150                                                                            )&gt;(ON$33-OO$33),(ON$33-ON41-150                                                                             )&lt;=0),"Birth-" &amp;ON40,""),"")
&amp;IFERROR(IF(AND((ON$33-ON41-150-Sheep!$R$351                                           )&gt;(ON$33-OO$33),(ON$33-ON41-150-Sheep!$R$351                                            )&lt;=0),"Wean-"&amp;ON40,""),"")
&amp;IFERROR(IF(AND((ON$33-ON41-150-Sheep!$R$352                                           )&gt;(ON$33-OO$33),(ON$33-ON41-150-Sheep!$R$352                                            )&lt;=0),"Alt1-"   &amp;ON40,""),"")
&amp;IFERROR(IF(AND((ON$33-ON41-150-Sheep!$R$353                                           )&gt;(ON$33-OO$33),(ON$33-ON41-150-Sheep!$R$353                                            )&lt;=0),"Alt2-"   &amp;ON40,""),"")</f>
        <v>Birth-7</v>
      </c>
      <c r="OO42" s="274" t="str">
        <f xml:space="preserve">                    IF(AND((OO$33                                  -Sheep!$N$250                               )&gt;(OO$33-OP$33),(OO$33                                  -Sheep!$N$250                                )&lt;=0),"Born","")
&amp;                   IF(AND((OO$33-Sheep!$R$351-Sheep!$N$250                                )&gt;(OO$33-OP$33),(OO$33-Sheep!$R$351-Sheep!$N$250                                )&lt;=0),"WeanStd","")
&amp;                   IF(AND((OO$33-Sheep!$R$352-Sheep!$N$250                                )&gt;(OO$33-OP$33),(OO$33-Sheep!$R$352-Sheep!$N$250                                )&lt;=0),"WeanAlt1","")
&amp;                   IF(AND((OO$33-Sheep!$R$353-Sheep!$N$250                                )&gt;(OO$33-OP$33),(OO$33-Sheep!$R$353-Sheep!$N$250                                )&lt;=0),"WeanAlt2","")
&amp;IFERROR(IF(AND((OO$33-OO41                                                                                     )&gt;(OO$33-OP$33),(OO$33-OO41                                                                                     )&lt;=0),"Join-"    &amp;OO40,""),"")
&amp;IFERROR(IF(AND((OO$33-OO41-INDEX(Sheep!$V$358:$V$365,OO40,1))&gt;(OO$33-OP$33),(OO$33-OO41-INDEX(Sheep!$V$358:$V$365,OO40,1))&lt;=0),"Scan-"  &amp;OO40,""),"")
&amp;IFERROR(IF(AND((OO$33-OO41-150                                                                            )&gt;(OO$33-OP$33),(OO$33-OO41-150                                                                             )&lt;=0),"Birth-" &amp;OO40,""),"")
&amp;IFERROR(IF(AND((OO$33-OO41-150-Sheep!$R$351                                           )&gt;(OO$33-OP$33),(OO$33-OO41-150-Sheep!$R$351                                            )&lt;=0),"Wean-"&amp;OO40,""),"")
&amp;IFERROR(IF(AND((OO$33-OO41-150-Sheep!$R$352                                           )&gt;(OO$33-OP$33),(OO$33-OO41-150-Sheep!$R$352                                            )&lt;=0),"Alt1-"   &amp;OO40,""),"")
&amp;IFERROR(IF(AND((OO$33-OO41-150-Sheep!$R$353                                           )&gt;(OO$33-OP$33),(OO$33-OO41-150-Sheep!$R$353                                            )&lt;=0),"Alt2-"   &amp;OO40,""),"")</f>
        <v/>
      </c>
      <c r="OP42" s="274" t="str">
        <f xml:space="preserve">                    IF(AND((OP$33                                  -Sheep!$N$250                               )&gt;(OP$33-OQ$33),(OP$33                                  -Sheep!$N$250                                )&lt;=0),"Born","")
&amp;                   IF(AND((OP$33-Sheep!$R$351-Sheep!$N$250                                )&gt;(OP$33-OQ$33),(OP$33-Sheep!$R$351-Sheep!$N$250                                )&lt;=0),"WeanStd","")
&amp;                   IF(AND((OP$33-Sheep!$R$352-Sheep!$N$250                                )&gt;(OP$33-OQ$33),(OP$33-Sheep!$R$352-Sheep!$N$250                                )&lt;=0),"WeanAlt1","")
&amp;                   IF(AND((OP$33-Sheep!$R$353-Sheep!$N$250                                )&gt;(OP$33-OQ$33),(OP$33-Sheep!$R$353-Sheep!$N$250                                )&lt;=0),"WeanAlt2","")
&amp;IFERROR(IF(AND((OP$33-OP41                                                                                     )&gt;(OP$33-OQ$33),(OP$33-OP41                                                                                     )&lt;=0),"Join-"    &amp;OP40,""),"")
&amp;IFERROR(IF(AND((OP$33-OP41-INDEX(Sheep!$V$358:$V$365,OP40,1))&gt;(OP$33-OQ$33),(OP$33-OP41-INDEX(Sheep!$V$358:$V$365,OP40,1))&lt;=0),"Scan-"  &amp;OP40,""),"")
&amp;IFERROR(IF(AND((OP$33-OP41-150                                                                            )&gt;(OP$33-OQ$33),(OP$33-OP41-150                                                                             )&lt;=0),"Birth-" &amp;OP40,""),"")
&amp;IFERROR(IF(AND((OP$33-OP41-150-Sheep!$R$351                                           )&gt;(OP$33-OQ$33),(OP$33-OP41-150-Sheep!$R$351                                            )&lt;=0),"Wean-"&amp;OP40,""),"")
&amp;IFERROR(IF(AND((OP$33-OP41-150-Sheep!$R$352                                           )&gt;(OP$33-OQ$33),(OP$33-OP41-150-Sheep!$R$352                                            )&lt;=0),"Alt1-"   &amp;OP40,""),"")
&amp;IFERROR(IF(AND((OP$33-OP41-150-Sheep!$R$353                                           )&gt;(OP$33-OQ$33),(OP$33-OP41-150-Sheep!$R$353                                            )&lt;=0),"Alt2-"   &amp;OP40,""),"")</f>
        <v/>
      </c>
      <c r="OQ42" s="274" t="str">
        <f xml:space="preserve">                    IF(AND((OQ$33                                  -Sheep!$N$250                               )&gt;(OQ$33-OR$33),(OQ$33                                  -Sheep!$N$250                                )&lt;=0),"Born","")
&amp;                   IF(AND((OQ$33-Sheep!$R$351-Sheep!$N$250                                )&gt;(OQ$33-OR$33),(OQ$33-Sheep!$R$351-Sheep!$N$250                                )&lt;=0),"WeanStd","")
&amp;                   IF(AND((OQ$33-Sheep!$R$352-Sheep!$N$250                                )&gt;(OQ$33-OR$33),(OQ$33-Sheep!$R$352-Sheep!$N$250                                )&lt;=0),"WeanAlt1","")
&amp;                   IF(AND((OQ$33-Sheep!$R$353-Sheep!$N$250                                )&gt;(OQ$33-OR$33),(OQ$33-Sheep!$R$353-Sheep!$N$250                                )&lt;=0),"WeanAlt2","")
&amp;IFERROR(IF(AND((OQ$33-OQ41                                                                                     )&gt;(OQ$33-OR$33),(OQ$33-OQ41                                                                                     )&lt;=0),"Join-"    &amp;OQ40,""),"")
&amp;IFERROR(IF(AND((OQ$33-OQ41-INDEX(Sheep!$V$358:$V$365,OQ40,1))&gt;(OQ$33-OR$33),(OQ$33-OQ41-INDEX(Sheep!$V$358:$V$365,OQ40,1))&lt;=0),"Scan-"  &amp;OQ40,""),"")
&amp;IFERROR(IF(AND((OQ$33-OQ41-150                                                                            )&gt;(OQ$33-OR$33),(OQ$33-OQ41-150                                                                             )&lt;=0),"Birth-" &amp;OQ40,""),"")
&amp;IFERROR(IF(AND((OQ$33-OQ41-150-Sheep!$R$351                                           )&gt;(OQ$33-OR$33),(OQ$33-OQ41-150-Sheep!$R$351                                            )&lt;=0),"Wean-"&amp;OQ40,""),"")
&amp;IFERROR(IF(AND((OQ$33-OQ41-150-Sheep!$R$352                                           )&gt;(OQ$33-OR$33),(OQ$33-OQ41-150-Sheep!$R$352                                            )&lt;=0),"Alt1-"   &amp;OQ40,""),"")
&amp;IFERROR(IF(AND((OQ$33-OQ41-150-Sheep!$R$353                                           )&gt;(OQ$33-OR$33),(OQ$33-OQ41-150-Sheep!$R$353                                            )&lt;=0),"Alt2-"   &amp;OQ40,""),"")</f>
        <v/>
      </c>
      <c r="OR42" s="274" t="str">
        <f xml:space="preserve">                    IF(AND((OR$33                                  -Sheep!$N$250                               )&gt;(OR$33-OS$33),(OR$33                                  -Sheep!$N$250                                )&lt;=0),"Born","")
&amp;                   IF(AND((OR$33-Sheep!$R$351-Sheep!$N$250                                )&gt;(OR$33-OS$33),(OR$33-Sheep!$R$351-Sheep!$N$250                                )&lt;=0),"WeanStd","")
&amp;                   IF(AND((OR$33-Sheep!$R$352-Sheep!$N$250                                )&gt;(OR$33-OS$33),(OR$33-Sheep!$R$352-Sheep!$N$250                                )&lt;=0),"WeanAlt1","")
&amp;                   IF(AND((OR$33-Sheep!$R$353-Sheep!$N$250                                )&gt;(OR$33-OS$33),(OR$33-Sheep!$R$353-Sheep!$N$250                                )&lt;=0),"WeanAlt2","")
&amp;IFERROR(IF(AND((OR$33-OR41                                                                                     )&gt;(OR$33-OS$33),(OR$33-OR41                                                                                     )&lt;=0),"Join-"    &amp;OR40,""),"")
&amp;IFERROR(IF(AND((OR$33-OR41-INDEX(Sheep!$V$358:$V$365,OR40,1))&gt;(OR$33-OS$33),(OR$33-OR41-INDEX(Sheep!$V$358:$V$365,OR40,1))&lt;=0),"Scan-"  &amp;OR40,""),"")
&amp;IFERROR(IF(AND((OR$33-OR41-150                                                                            )&gt;(OR$33-OS$33),(OR$33-OR41-150                                                                             )&lt;=0),"Birth-" &amp;OR40,""),"")
&amp;IFERROR(IF(AND((OR$33-OR41-150-Sheep!$R$351                                           )&gt;(OR$33-OS$33),(OR$33-OR41-150-Sheep!$R$351                                            )&lt;=0),"Wean-"&amp;OR40,""),"")
&amp;IFERROR(IF(AND((OR$33-OR41-150-Sheep!$R$352                                           )&gt;(OR$33-OS$33),(OR$33-OR41-150-Sheep!$R$352                                            )&lt;=0),"Alt1-"   &amp;OR40,""),"")
&amp;IFERROR(IF(AND((OR$33-OR41-150-Sheep!$R$353                                           )&gt;(OR$33-OS$33),(OR$33-OR41-150-Sheep!$R$353                                            )&lt;=0),"Alt2-"   &amp;OR40,""),"")</f>
        <v/>
      </c>
      <c r="OS42" s="274" t="str">
        <f xml:space="preserve">                    IF(AND((OS$33                                  -Sheep!$N$250                               )&gt;(OS$33-OT$33),(OS$33                                  -Sheep!$N$250                                )&lt;=0),"Born","")
&amp;                   IF(AND((OS$33-Sheep!$R$351-Sheep!$N$250                                )&gt;(OS$33-OT$33),(OS$33-Sheep!$R$351-Sheep!$N$250                                )&lt;=0),"WeanStd","")
&amp;                   IF(AND((OS$33-Sheep!$R$352-Sheep!$N$250                                )&gt;(OS$33-OT$33),(OS$33-Sheep!$R$352-Sheep!$N$250                                )&lt;=0),"WeanAlt1","")
&amp;                   IF(AND((OS$33-Sheep!$R$353-Sheep!$N$250                                )&gt;(OS$33-OT$33),(OS$33-Sheep!$R$353-Sheep!$N$250                                )&lt;=0),"WeanAlt2","")
&amp;IFERROR(IF(AND((OS$33-OS41                                                                                     )&gt;(OS$33-OT$33),(OS$33-OS41                                                                                     )&lt;=0),"Join-"    &amp;OS40,""),"")
&amp;IFERROR(IF(AND((OS$33-OS41-INDEX(Sheep!$V$358:$V$365,OS40,1))&gt;(OS$33-OT$33),(OS$33-OS41-INDEX(Sheep!$V$358:$V$365,OS40,1))&lt;=0),"Scan-"  &amp;OS40,""),"")
&amp;IFERROR(IF(AND((OS$33-OS41-150                                                                            )&gt;(OS$33-OT$33),(OS$33-OS41-150                                                                             )&lt;=0),"Birth-" &amp;OS40,""),"")
&amp;IFERROR(IF(AND((OS$33-OS41-150-Sheep!$R$351                                           )&gt;(OS$33-OT$33),(OS$33-OS41-150-Sheep!$R$351                                            )&lt;=0),"Wean-"&amp;OS40,""),"")
&amp;IFERROR(IF(AND((OS$33-OS41-150-Sheep!$R$352                                           )&gt;(OS$33-OT$33),(OS$33-OS41-150-Sheep!$R$352                                            )&lt;=0),"Alt1-"   &amp;OS40,""),"")
&amp;IFERROR(IF(AND((OS$33-OS41-150-Sheep!$R$353                                           )&gt;(OS$33-OT$33),(OS$33-OS41-150-Sheep!$R$353                                            )&lt;=0),"Alt2-"   &amp;OS40,""),"")</f>
        <v/>
      </c>
      <c r="OT42" s="274" t="str">
        <f xml:space="preserve">                    IF(AND((OT$33                                  -Sheep!$N$250                               )&gt;(OT$33-OU$33),(OT$33                                  -Sheep!$N$250                                )&lt;=0),"Born","")
&amp;                   IF(AND((OT$33-Sheep!$R$351-Sheep!$N$250                                )&gt;(OT$33-OU$33),(OT$33-Sheep!$R$351-Sheep!$N$250                                )&lt;=0),"WeanStd","")
&amp;                   IF(AND((OT$33-Sheep!$R$352-Sheep!$N$250                                )&gt;(OT$33-OU$33),(OT$33-Sheep!$R$352-Sheep!$N$250                                )&lt;=0),"WeanAlt1","")
&amp;                   IF(AND((OT$33-Sheep!$R$353-Sheep!$N$250                                )&gt;(OT$33-OU$33),(OT$33-Sheep!$R$353-Sheep!$N$250                                )&lt;=0),"WeanAlt2","")
&amp;IFERROR(IF(AND((OT$33-OT41                                                                                     )&gt;(OT$33-OU$33),(OT$33-OT41                                                                                     )&lt;=0),"Join-"    &amp;OT40,""),"")
&amp;IFERROR(IF(AND((OT$33-OT41-INDEX(Sheep!$V$358:$V$365,OT40,1))&gt;(OT$33-OU$33),(OT$33-OT41-INDEX(Sheep!$V$358:$V$365,OT40,1))&lt;=0),"Scan-"  &amp;OT40,""),"")
&amp;IFERROR(IF(AND((OT$33-OT41-150                                                                            )&gt;(OT$33-OU$33),(OT$33-OT41-150                                                                             )&lt;=0),"Birth-" &amp;OT40,""),"")
&amp;IFERROR(IF(AND((OT$33-OT41-150-Sheep!$R$351                                           )&gt;(OT$33-OU$33),(OT$33-OT41-150-Sheep!$R$351                                            )&lt;=0),"Wean-"&amp;OT40,""),"")
&amp;IFERROR(IF(AND((OT$33-OT41-150-Sheep!$R$352                                           )&gt;(OT$33-OU$33),(OT$33-OT41-150-Sheep!$R$352                                            )&lt;=0),"Alt1-"   &amp;OT40,""),"")
&amp;IFERROR(IF(AND((OT$33-OT41-150-Sheep!$R$353                                           )&gt;(OT$33-OU$33),(OT$33-OT41-150-Sheep!$R$353                                            )&lt;=0),"Alt2-"   &amp;OT40,""),"")</f>
        <v/>
      </c>
      <c r="OU42" s="274" t="str">
        <f xml:space="preserve">                    IF(AND((OU$33                                  -Sheep!$N$250                               )&gt;(OU$33-OV$33),(OU$33                                  -Sheep!$N$250                                )&lt;=0),"Born","")
&amp;                   IF(AND((OU$33-Sheep!$R$351-Sheep!$N$250                                )&gt;(OU$33-OV$33),(OU$33-Sheep!$R$351-Sheep!$N$250                                )&lt;=0),"WeanStd","")
&amp;                   IF(AND((OU$33-Sheep!$R$352-Sheep!$N$250                                )&gt;(OU$33-OV$33),(OU$33-Sheep!$R$352-Sheep!$N$250                                )&lt;=0),"WeanAlt1","")
&amp;                   IF(AND((OU$33-Sheep!$R$353-Sheep!$N$250                                )&gt;(OU$33-OV$33),(OU$33-Sheep!$R$353-Sheep!$N$250                                )&lt;=0),"WeanAlt2","")
&amp;IFERROR(IF(AND((OU$33-OU41                                                                                     )&gt;(OU$33-OV$33),(OU$33-OU41                                                                                     )&lt;=0),"Join-"    &amp;OU40,""),"")
&amp;IFERROR(IF(AND((OU$33-OU41-INDEX(Sheep!$V$358:$V$365,OU40,1))&gt;(OU$33-OV$33),(OU$33-OU41-INDEX(Sheep!$V$358:$V$365,OU40,1))&lt;=0),"Scan-"  &amp;OU40,""),"")
&amp;IFERROR(IF(AND((OU$33-OU41-150                                                                            )&gt;(OU$33-OV$33),(OU$33-OU41-150                                                                             )&lt;=0),"Birth-" &amp;OU40,""),"")
&amp;IFERROR(IF(AND((OU$33-OU41-150-Sheep!$R$351                                           )&gt;(OU$33-OV$33),(OU$33-OU41-150-Sheep!$R$351                                            )&lt;=0),"Wean-"&amp;OU40,""),"")
&amp;IFERROR(IF(AND((OU$33-OU41-150-Sheep!$R$352                                           )&gt;(OU$33-OV$33),(OU$33-OU41-150-Sheep!$R$352                                            )&lt;=0),"Alt1-"   &amp;OU40,""),"")
&amp;IFERROR(IF(AND((OU$33-OU41-150-Sheep!$R$353                                           )&gt;(OU$33-OV$33),(OU$33-OU41-150-Sheep!$R$353                                            )&lt;=0),"Alt2-"   &amp;OU40,""),"")</f>
        <v/>
      </c>
      <c r="OV42" s="274" t="str">
        <f xml:space="preserve">                    IF(AND((OV$33                                  -Sheep!$N$250                               )&gt;(OV$33-OW$33),(OV$33                                  -Sheep!$N$250                                )&lt;=0),"Born","")
&amp;                   IF(AND((OV$33-Sheep!$R$351-Sheep!$N$250                                )&gt;(OV$33-OW$33),(OV$33-Sheep!$R$351-Sheep!$N$250                                )&lt;=0),"WeanStd","")
&amp;                   IF(AND((OV$33-Sheep!$R$352-Sheep!$N$250                                )&gt;(OV$33-OW$33),(OV$33-Sheep!$R$352-Sheep!$N$250                                )&lt;=0),"WeanAlt1","")
&amp;                   IF(AND((OV$33-Sheep!$R$353-Sheep!$N$250                                )&gt;(OV$33-OW$33),(OV$33-Sheep!$R$353-Sheep!$N$250                                )&lt;=0),"WeanAlt2","")
&amp;IFERROR(IF(AND((OV$33-OV41                                                                                     )&gt;(OV$33-OW$33),(OV$33-OV41                                                                                     )&lt;=0),"Join-"    &amp;OV40,""),"")
&amp;IFERROR(IF(AND((OV$33-OV41-INDEX(Sheep!$V$358:$V$365,OV40,1))&gt;(OV$33-OW$33),(OV$33-OV41-INDEX(Sheep!$V$358:$V$365,OV40,1))&lt;=0),"Scan-"  &amp;OV40,""),"")
&amp;IFERROR(IF(AND((OV$33-OV41-150                                                                            )&gt;(OV$33-OW$33),(OV$33-OV41-150                                                                             )&lt;=0),"Birth-" &amp;OV40,""),"")
&amp;IFERROR(IF(AND((OV$33-OV41-150-Sheep!$R$351                                           )&gt;(OV$33-OW$33),(OV$33-OV41-150-Sheep!$R$351                                            )&lt;=0),"Wean-"&amp;OV40,""),"")
&amp;IFERROR(IF(AND((OV$33-OV41-150-Sheep!$R$352                                           )&gt;(OV$33-OW$33),(OV$33-OV41-150-Sheep!$R$352                                            )&lt;=0),"Alt1-"   &amp;OV40,""),"")
&amp;IFERROR(IF(AND((OV$33-OV41-150-Sheep!$R$353                                           )&gt;(OV$33-OW$33),(OV$33-OV41-150-Sheep!$R$353                                            )&lt;=0),"Alt2-"   &amp;OV40,""),"")</f>
        <v/>
      </c>
      <c r="OW42" s="274" t="str">
        <f xml:space="preserve">                    IF(AND((OW$33                                  -Sheep!$N$250                               )&gt;(OW$33-OX$33),(OW$33                                  -Sheep!$N$250                                )&lt;=0),"Born","")
&amp;                   IF(AND((OW$33-Sheep!$R$351-Sheep!$N$250                                )&gt;(OW$33-OX$33),(OW$33-Sheep!$R$351-Sheep!$N$250                                )&lt;=0),"WeanStd","")
&amp;                   IF(AND((OW$33-Sheep!$R$352-Sheep!$N$250                                )&gt;(OW$33-OX$33),(OW$33-Sheep!$R$352-Sheep!$N$250                                )&lt;=0),"WeanAlt1","")
&amp;                   IF(AND((OW$33-Sheep!$R$353-Sheep!$N$250                                )&gt;(OW$33-OX$33),(OW$33-Sheep!$R$353-Sheep!$N$250                                )&lt;=0),"WeanAlt2","")
&amp;IFERROR(IF(AND((OW$33-OW41                                                                                     )&gt;(OW$33-OX$33),(OW$33-OW41                                                                                     )&lt;=0),"Join-"    &amp;OW40,""),"")
&amp;IFERROR(IF(AND((OW$33-OW41-INDEX(Sheep!$V$358:$V$365,OW40,1))&gt;(OW$33-OX$33),(OW$33-OW41-INDEX(Sheep!$V$358:$V$365,OW40,1))&lt;=0),"Scan-"  &amp;OW40,""),"")
&amp;IFERROR(IF(AND((OW$33-OW41-150                                                                            )&gt;(OW$33-OX$33),(OW$33-OW41-150                                                                             )&lt;=0),"Birth-" &amp;OW40,""),"")
&amp;IFERROR(IF(AND((OW$33-OW41-150-Sheep!$R$351                                           )&gt;(OW$33-OX$33),(OW$33-OW41-150-Sheep!$R$351                                            )&lt;=0),"Wean-"&amp;OW40,""),"")
&amp;IFERROR(IF(AND((OW$33-OW41-150-Sheep!$R$352                                           )&gt;(OW$33-OX$33),(OW$33-OW41-150-Sheep!$R$352                                            )&lt;=0),"Alt1-"   &amp;OW40,""),"")
&amp;IFERROR(IF(AND((OW$33-OW41-150-Sheep!$R$353                                           )&gt;(OW$33-OX$33),(OW$33-OW41-150-Sheep!$R$353                                            )&lt;=0),"Alt2-"   &amp;OW40,""),"")</f>
        <v/>
      </c>
      <c r="OX42" s="274" t="str">
        <f xml:space="preserve">                    IF(AND((OX$33                                  -Sheep!$N$250                               )&gt;(OX$33-OY$33),(OX$33                                  -Sheep!$N$250                                )&lt;=0),"Born","")
&amp;                   IF(AND((OX$33-Sheep!$R$351-Sheep!$N$250                                )&gt;(OX$33-OY$33),(OX$33-Sheep!$R$351-Sheep!$N$250                                )&lt;=0),"WeanStd","")
&amp;                   IF(AND((OX$33-Sheep!$R$352-Sheep!$N$250                                )&gt;(OX$33-OY$33),(OX$33-Sheep!$R$352-Sheep!$N$250                                )&lt;=0),"WeanAlt1","")
&amp;                   IF(AND((OX$33-Sheep!$R$353-Sheep!$N$250                                )&gt;(OX$33-OY$33),(OX$33-Sheep!$R$353-Sheep!$N$250                                )&lt;=0),"WeanAlt2","")
&amp;IFERROR(IF(AND((OX$33-OX41                                                                                     )&gt;(OX$33-OY$33),(OX$33-OX41                                                                                     )&lt;=0),"Join-"    &amp;OX40,""),"")
&amp;IFERROR(IF(AND((OX$33-OX41-INDEX(Sheep!$V$358:$V$365,OX40,1))&gt;(OX$33-OY$33),(OX$33-OX41-INDEX(Sheep!$V$358:$V$365,OX40,1))&lt;=0),"Scan-"  &amp;OX40,""),"")
&amp;IFERROR(IF(AND((OX$33-OX41-150                                                                            )&gt;(OX$33-OY$33),(OX$33-OX41-150                                                                             )&lt;=0),"Birth-" &amp;OX40,""),"")
&amp;IFERROR(IF(AND((OX$33-OX41-150-Sheep!$R$351                                           )&gt;(OX$33-OY$33),(OX$33-OX41-150-Sheep!$R$351                                            )&lt;=0),"Wean-"&amp;OX40,""),"")
&amp;IFERROR(IF(AND((OX$33-OX41-150-Sheep!$R$352                                           )&gt;(OX$33-OY$33),(OX$33-OX41-150-Sheep!$R$352                                            )&lt;=0),"Alt1-"   &amp;OX40,""),"")
&amp;IFERROR(IF(AND((OX$33-OX41-150-Sheep!$R$353                                           )&gt;(OX$33-OY$33),(OX$33-OX41-150-Sheep!$R$353                                            )&lt;=0),"Alt2-"   &amp;OX40,""),"")</f>
        <v/>
      </c>
      <c r="OY42" s="274" t="str">
        <f xml:space="preserve">                    IF(AND((OY$33                                  -Sheep!$N$250                               )&gt;(OY$33-OZ$33),(OY$33                                  -Sheep!$N$250                                )&lt;=0),"Born","")
&amp;                   IF(AND((OY$33-Sheep!$R$351-Sheep!$N$250                                )&gt;(OY$33-OZ$33),(OY$33-Sheep!$R$351-Sheep!$N$250                                )&lt;=0),"WeanStd","")
&amp;                   IF(AND((OY$33-Sheep!$R$352-Sheep!$N$250                                )&gt;(OY$33-OZ$33),(OY$33-Sheep!$R$352-Sheep!$N$250                                )&lt;=0),"WeanAlt1","")
&amp;                   IF(AND((OY$33-Sheep!$R$353-Sheep!$N$250                                )&gt;(OY$33-OZ$33),(OY$33-Sheep!$R$353-Sheep!$N$250                                )&lt;=0),"WeanAlt2","")
&amp;IFERROR(IF(AND((OY$33-OY41                                                                                     )&gt;(OY$33-OZ$33),(OY$33-OY41                                                                                     )&lt;=0),"Join-"    &amp;OY40,""),"")
&amp;IFERROR(IF(AND((OY$33-OY41-INDEX(Sheep!$V$358:$V$365,OY40,1))&gt;(OY$33-OZ$33),(OY$33-OY41-INDEX(Sheep!$V$358:$V$365,OY40,1))&lt;=0),"Scan-"  &amp;OY40,""),"")
&amp;IFERROR(IF(AND((OY$33-OY41-150                                                                            )&gt;(OY$33-OZ$33),(OY$33-OY41-150                                                                             )&lt;=0),"Birth-" &amp;OY40,""),"")
&amp;IFERROR(IF(AND((OY$33-OY41-150-Sheep!$R$351                                           )&gt;(OY$33-OZ$33),(OY$33-OY41-150-Sheep!$R$351                                            )&lt;=0),"Wean-"&amp;OY40,""),"")
&amp;IFERROR(IF(AND((OY$33-OY41-150-Sheep!$R$352                                           )&gt;(OY$33-OZ$33),(OY$33-OY41-150-Sheep!$R$352                                            )&lt;=0),"Alt1-"   &amp;OY40,""),"")
&amp;IFERROR(IF(AND((OY$33-OY41-150-Sheep!$R$353                                           )&gt;(OY$33-OZ$33),(OY$33-OY41-150-Sheep!$R$353                                            )&lt;=0),"Alt2-"   &amp;OY40,""),"")</f>
        <v/>
      </c>
      <c r="OZ42" s="274" t="str">
        <f xml:space="preserve">                    IF(AND((OZ$33                                  -Sheep!$N$250                               )&gt;(OZ$33-PA$33),(OZ$33                                  -Sheep!$N$250                                )&lt;=0),"Born","")
&amp;                   IF(AND((OZ$33-Sheep!$R$351-Sheep!$N$250                                )&gt;(OZ$33-PA$33),(OZ$33-Sheep!$R$351-Sheep!$N$250                                )&lt;=0),"WeanStd","")
&amp;                   IF(AND((OZ$33-Sheep!$R$352-Sheep!$N$250                                )&gt;(OZ$33-PA$33),(OZ$33-Sheep!$R$352-Sheep!$N$250                                )&lt;=0),"WeanAlt1","")
&amp;                   IF(AND((OZ$33-Sheep!$R$353-Sheep!$N$250                                )&gt;(OZ$33-PA$33),(OZ$33-Sheep!$R$353-Sheep!$N$250                                )&lt;=0),"WeanAlt2","")
&amp;IFERROR(IF(AND((OZ$33-OZ41                                                                                     )&gt;(OZ$33-PA$33),(OZ$33-OZ41                                                                                     )&lt;=0),"Join-"    &amp;OZ40,""),"")
&amp;IFERROR(IF(AND((OZ$33-OZ41-INDEX(Sheep!$V$358:$V$365,OZ40,1))&gt;(OZ$33-PA$33),(OZ$33-OZ41-INDEX(Sheep!$V$358:$V$365,OZ40,1))&lt;=0),"Scan-"  &amp;OZ40,""),"")
&amp;IFERROR(IF(AND((OZ$33-OZ41-150                                                                            )&gt;(OZ$33-PA$33),(OZ$33-OZ41-150                                                                             )&lt;=0),"Birth-" &amp;OZ40,""),"")
&amp;IFERROR(IF(AND((OZ$33-OZ41-150-Sheep!$R$351                                           )&gt;(OZ$33-PA$33),(OZ$33-OZ41-150-Sheep!$R$351                                            )&lt;=0),"Wean-"&amp;OZ40,""),"")
&amp;IFERROR(IF(AND((OZ$33-OZ41-150-Sheep!$R$352                                           )&gt;(OZ$33-PA$33),(OZ$33-OZ41-150-Sheep!$R$352                                            )&lt;=0),"Alt1-"   &amp;OZ40,""),"")
&amp;IFERROR(IF(AND((OZ$33-OZ41-150-Sheep!$R$353                                           )&gt;(OZ$33-PA$33),(OZ$33-OZ41-150-Sheep!$R$353                                            )&lt;=0),"Alt2-"   &amp;OZ40,""),"")</f>
        <v/>
      </c>
      <c r="PA42" s="274" t="str">
        <f xml:space="preserve">                    IF(AND((PA$33                                  -Sheep!$N$250                               )&gt;(PA$33-PB$33),(PA$33                                  -Sheep!$N$250                                )&lt;=0),"Born","")
&amp;                   IF(AND((PA$33-Sheep!$R$351-Sheep!$N$250                                )&gt;(PA$33-PB$33),(PA$33-Sheep!$R$351-Sheep!$N$250                                )&lt;=0),"WeanStd","")
&amp;                   IF(AND((PA$33-Sheep!$R$352-Sheep!$N$250                                )&gt;(PA$33-PB$33),(PA$33-Sheep!$R$352-Sheep!$N$250                                )&lt;=0),"WeanAlt1","")
&amp;                   IF(AND((PA$33-Sheep!$R$353-Sheep!$N$250                                )&gt;(PA$33-PB$33),(PA$33-Sheep!$R$353-Sheep!$N$250                                )&lt;=0),"WeanAlt2","")
&amp;IFERROR(IF(AND((PA$33-PA41                                                                                     )&gt;(PA$33-PB$33),(PA$33-PA41                                                                                     )&lt;=0),"Join-"    &amp;PA40,""),"")
&amp;IFERROR(IF(AND((PA$33-PA41-INDEX(Sheep!$V$358:$V$365,PA40,1))&gt;(PA$33-PB$33),(PA$33-PA41-INDEX(Sheep!$V$358:$V$365,PA40,1))&lt;=0),"Scan-"  &amp;PA40,""),"")
&amp;IFERROR(IF(AND((PA$33-PA41-150                                                                            )&gt;(PA$33-PB$33),(PA$33-PA41-150                                                                             )&lt;=0),"Birth-" &amp;PA40,""),"")
&amp;IFERROR(IF(AND((PA$33-PA41-150-Sheep!$R$351                                           )&gt;(PA$33-PB$33),(PA$33-PA41-150-Sheep!$R$351                                            )&lt;=0),"Wean-"&amp;PA40,""),"")
&amp;IFERROR(IF(AND((PA$33-PA41-150-Sheep!$R$352                                           )&gt;(PA$33-PB$33),(PA$33-PA41-150-Sheep!$R$352                                            )&lt;=0),"Alt1-"   &amp;PA40,""),"")
&amp;IFERROR(IF(AND((PA$33-PA41-150-Sheep!$R$353                                           )&gt;(PA$33-PB$33),(PA$33-PA41-150-Sheep!$R$353                                            )&lt;=0),"Alt2-"   &amp;PA40,""),"")</f>
        <v>Wean-7</v>
      </c>
      <c r="PB42" s="274" t="str">
        <f xml:space="preserve">                    IF(AND((PB$33                                  -Sheep!$N$250                               )&gt;(PB$33-PC$33),(PB$33                                  -Sheep!$N$250                                )&lt;=0),"Born","")
&amp;                   IF(AND((PB$33-Sheep!$R$351-Sheep!$N$250                                )&gt;(PB$33-PC$33),(PB$33-Sheep!$R$351-Sheep!$N$250                                )&lt;=0),"WeanStd","")
&amp;                   IF(AND((PB$33-Sheep!$R$352-Sheep!$N$250                                )&gt;(PB$33-PC$33),(PB$33-Sheep!$R$352-Sheep!$N$250                                )&lt;=0),"WeanAlt1","")
&amp;                   IF(AND((PB$33-Sheep!$R$353-Sheep!$N$250                                )&gt;(PB$33-PC$33),(PB$33-Sheep!$R$353-Sheep!$N$250                                )&lt;=0),"WeanAlt2","")
&amp;IFERROR(IF(AND((PB$33-PB41                                                                                     )&gt;(PB$33-PC$33),(PB$33-PB41                                                                                     )&lt;=0),"Join-"    &amp;PB40,""),"")
&amp;IFERROR(IF(AND((PB$33-PB41-INDEX(Sheep!$V$358:$V$365,PB40,1))&gt;(PB$33-PC$33),(PB$33-PB41-INDEX(Sheep!$V$358:$V$365,PB40,1))&lt;=0),"Scan-"  &amp;PB40,""),"")
&amp;IFERROR(IF(AND((PB$33-PB41-150                                                                            )&gt;(PB$33-PC$33),(PB$33-PB41-150                                                                             )&lt;=0),"Birth-" &amp;PB40,""),"")
&amp;IFERROR(IF(AND((PB$33-PB41-150-Sheep!$R$351                                           )&gt;(PB$33-PC$33),(PB$33-PB41-150-Sheep!$R$351                                            )&lt;=0),"Wean-"&amp;PB40,""),"")
&amp;IFERROR(IF(AND((PB$33-PB41-150-Sheep!$R$352                                           )&gt;(PB$33-PC$33),(PB$33-PB41-150-Sheep!$R$352                                            )&lt;=0),"Alt1-"   &amp;PB40,""),"")
&amp;IFERROR(IF(AND((PB$33-PB41-150-Sheep!$R$353                                           )&gt;(PB$33-PC$33),(PB$33-PB41-150-Sheep!$R$353                                            )&lt;=0),"Alt2-"   &amp;PB40,""),"")</f>
        <v/>
      </c>
      <c r="PC42" s="274" t="str">
        <f xml:space="preserve">                    IF(AND((PC$33                                  -Sheep!$N$250                               )&gt;(PC$33-PD$33),(PC$33                                  -Sheep!$N$250                                )&lt;=0),"Born","")
&amp;                   IF(AND((PC$33-Sheep!$R$351-Sheep!$N$250                                )&gt;(PC$33-PD$33),(PC$33-Sheep!$R$351-Sheep!$N$250                                )&lt;=0),"WeanStd","")
&amp;                   IF(AND((PC$33-Sheep!$R$352-Sheep!$N$250                                )&gt;(PC$33-PD$33),(PC$33-Sheep!$R$352-Sheep!$N$250                                )&lt;=0),"WeanAlt1","")
&amp;                   IF(AND((PC$33-Sheep!$R$353-Sheep!$N$250                                )&gt;(PC$33-PD$33),(PC$33-Sheep!$R$353-Sheep!$N$250                                )&lt;=0),"WeanAlt2","")
&amp;IFERROR(IF(AND((PC$33-PC41                                                                                     )&gt;(PC$33-PD$33),(PC$33-PC41                                                                                     )&lt;=0),"Join-"    &amp;PC40,""),"")
&amp;IFERROR(IF(AND((PC$33-PC41-INDEX(Sheep!$V$358:$V$365,PC40,1))&gt;(PC$33-PD$33),(PC$33-PC41-INDEX(Sheep!$V$358:$V$365,PC40,1))&lt;=0),"Scan-"  &amp;PC40,""),"")
&amp;IFERROR(IF(AND((PC$33-PC41-150                                                                            )&gt;(PC$33-PD$33),(PC$33-PC41-150                                                                             )&lt;=0),"Birth-" &amp;PC40,""),"")
&amp;IFERROR(IF(AND((PC$33-PC41-150-Sheep!$R$351                                           )&gt;(PC$33-PD$33),(PC$33-PC41-150-Sheep!$R$351                                            )&lt;=0),"Wean-"&amp;PC40,""),"")
&amp;IFERROR(IF(AND((PC$33-PC41-150-Sheep!$R$352                                           )&gt;(PC$33-PD$33),(PC$33-PC41-150-Sheep!$R$352                                            )&lt;=0),"Alt1-"   &amp;PC40,""),"")
&amp;IFERROR(IF(AND((PC$33-PC41-150-Sheep!$R$353                                           )&gt;(PC$33-PD$33),(PC$33-PC41-150-Sheep!$R$353                                            )&lt;=0),"Alt2-"   &amp;PC40,""),"")</f>
        <v/>
      </c>
      <c r="PD42" s="274" t="str">
        <f xml:space="preserve">                    IF(AND((PD$33                                  -Sheep!$N$250                               )&gt;(PD$33-PE$33),(PD$33                                  -Sheep!$N$250                                )&lt;=0),"Born","")
&amp;                   IF(AND((PD$33-Sheep!$R$351-Sheep!$N$250                                )&gt;(PD$33-PE$33),(PD$33-Sheep!$R$351-Sheep!$N$250                                )&lt;=0),"WeanStd","")
&amp;                   IF(AND((PD$33-Sheep!$R$352-Sheep!$N$250                                )&gt;(PD$33-PE$33),(PD$33-Sheep!$R$352-Sheep!$N$250                                )&lt;=0),"WeanAlt1","")
&amp;                   IF(AND((PD$33-Sheep!$R$353-Sheep!$N$250                                )&gt;(PD$33-PE$33),(PD$33-Sheep!$R$353-Sheep!$N$250                                )&lt;=0),"WeanAlt2","")
&amp;IFERROR(IF(AND((PD$33-PD41                                                                                     )&gt;(PD$33-PE$33),(PD$33-PD41                                                                                     )&lt;=0),"Join-"    &amp;PD40,""),"")
&amp;IFERROR(IF(AND((PD$33-PD41-INDEX(Sheep!$V$358:$V$365,PD40,1))&gt;(PD$33-PE$33),(PD$33-PD41-INDEX(Sheep!$V$358:$V$365,PD40,1))&lt;=0),"Scan-"  &amp;PD40,""),"")
&amp;IFERROR(IF(AND((PD$33-PD41-150                                                                            )&gt;(PD$33-PE$33),(PD$33-PD41-150                                                                             )&lt;=0),"Birth-" &amp;PD40,""),"")
&amp;IFERROR(IF(AND((PD$33-PD41-150-Sheep!$R$351                                           )&gt;(PD$33-PE$33),(PD$33-PD41-150-Sheep!$R$351                                            )&lt;=0),"Wean-"&amp;PD40,""),"")
&amp;IFERROR(IF(AND((PD$33-PD41-150-Sheep!$R$352                                           )&gt;(PD$33-PE$33),(PD$33-PD41-150-Sheep!$R$352                                            )&lt;=0),"Alt1-"   &amp;PD40,""),"")
&amp;IFERROR(IF(AND((PD$33-PD41-150-Sheep!$R$353                                           )&gt;(PD$33-PE$33),(PD$33-PD41-150-Sheep!$R$353                                            )&lt;=0),"Alt2-"   &amp;PD40,""),"")</f>
        <v/>
      </c>
      <c r="PE42" s="274" t="str">
        <f xml:space="preserve">                    IF(AND((PE$33                                  -Sheep!$N$250                               )&gt;(PE$33-PF$33),(PE$33                                  -Sheep!$N$250                                )&lt;=0),"Born","")
&amp;                   IF(AND((PE$33-Sheep!$R$351-Sheep!$N$250                                )&gt;(PE$33-PF$33),(PE$33-Sheep!$R$351-Sheep!$N$250                                )&lt;=0),"WeanStd","")
&amp;                   IF(AND((PE$33-Sheep!$R$352-Sheep!$N$250                                )&gt;(PE$33-PF$33),(PE$33-Sheep!$R$352-Sheep!$N$250                                )&lt;=0),"WeanAlt1","")
&amp;                   IF(AND((PE$33-Sheep!$R$353-Sheep!$N$250                                )&gt;(PE$33-PF$33),(PE$33-Sheep!$R$353-Sheep!$N$250                                )&lt;=0),"WeanAlt2","")
&amp;IFERROR(IF(AND((PE$33-PE41                                                                                     )&gt;(PE$33-PF$33),(PE$33-PE41                                                                                     )&lt;=0),"Join-"    &amp;PE40,""),"")
&amp;IFERROR(IF(AND((PE$33-PE41-INDEX(Sheep!$V$358:$V$365,PE40,1))&gt;(PE$33-PF$33),(PE$33-PE41-INDEX(Sheep!$V$358:$V$365,PE40,1))&lt;=0),"Scan-"  &amp;PE40,""),"")
&amp;IFERROR(IF(AND((PE$33-PE41-150                                                                            )&gt;(PE$33-PF$33),(PE$33-PE41-150                                                                             )&lt;=0),"Birth-" &amp;PE40,""),"")
&amp;IFERROR(IF(AND((PE$33-PE41-150-Sheep!$R$351                                           )&gt;(PE$33-PF$33),(PE$33-PE41-150-Sheep!$R$351                                            )&lt;=0),"Wean-"&amp;PE40,""),"")
&amp;IFERROR(IF(AND((PE$33-PE41-150-Sheep!$R$352                                           )&gt;(PE$33-PF$33),(PE$33-PE41-150-Sheep!$R$352                                            )&lt;=0),"Alt1-"   &amp;PE40,""),"")
&amp;IFERROR(IF(AND((PE$33-PE41-150-Sheep!$R$353                                           )&gt;(PE$33-PF$33),(PE$33-PE41-150-Sheep!$R$353                                            )&lt;=0),"Alt2-"   &amp;PE40,""),"")</f>
        <v>Alt1-7</v>
      </c>
      <c r="PF42" s="274" t="str">
        <f xml:space="preserve">                    IF(AND((PF$33                                  -Sheep!$N$250                               )&gt;(PF$33-PG$33),(PF$33                                  -Sheep!$N$250                                )&lt;=0),"Born","")
&amp;                   IF(AND((PF$33-Sheep!$R$351-Sheep!$N$250                                )&gt;(PF$33-PG$33),(PF$33-Sheep!$R$351-Sheep!$N$250                                )&lt;=0),"WeanStd","")
&amp;                   IF(AND((PF$33-Sheep!$R$352-Sheep!$N$250                                )&gt;(PF$33-PG$33),(PF$33-Sheep!$R$352-Sheep!$N$250                                )&lt;=0),"WeanAlt1","")
&amp;                   IF(AND((PF$33-Sheep!$R$353-Sheep!$N$250                                )&gt;(PF$33-PG$33),(PF$33-Sheep!$R$353-Sheep!$N$250                                )&lt;=0),"WeanAlt2","")
&amp;IFERROR(IF(AND((PF$33-PF41                                                                                     )&gt;(PF$33-PG$33),(PF$33-PF41                                                                                     )&lt;=0),"Join-"    &amp;PF40,""),"")
&amp;IFERROR(IF(AND((PF$33-PF41-INDEX(Sheep!$V$358:$V$365,PF40,1))&gt;(PF$33-PG$33),(PF$33-PF41-INDEX(Sheep!$V$358:$V$365,PF40,1))&lt;=0),"Scan-"  &amp;PF40,""),"")
&amp;IFERROR(IF(AND((PF$33-PF41-150                                                                            )&gt;(PF$33-PG$33),(PF$33-PF41-150                                                                             )&lt;=0),"Birth-" &amp;PF40,""),"")
&amp;IFERROR(IF(AND((PF$33-PF41-150-Sheep!$R$351                                           )&gt;(PF$33-PG$33),(PF$33-PF41-150-Sheep!$R$351                                            )&lt;=0),"Wean-"&amp;PF40,""),"")
&amp;IFERROR(IF(AND((PF$33-PF41-150-Sheep!$R$352                                           )&gt;(PF$33-PG$33),(PF$33-PF41-150-Sheep!$R$352                                            )&lt;=0),"Alt1-"   &amp;PF40,""),"")
&amp;IFERROR(IF(AND((PF$33-PF41-150-Sheep!$R$353                                           )&gt;(PF$33-PG$33),(PF$33-PF41-150-Sheep!$R$353                                            )&lt;=0),"Alt2-"   &amp;PF40,""),"")</f>
        <v/>
      </c>
      <c r="PG42" s="274" t="str">
        <f xml:space="preserve">                    IF(AND((PG$33                                  -Sheep!$N$250                               )&gt;(PG$33-PH$33),(PG$33                                  -Sheep!$N$250                                )&lt;=0),"Born","")
&amp;                   IF(AND((PG$33-Sheep!$R$351-Sheep!$N$250                                )&gt;(PG$33-PH$33),(PG$33-Sheep!$R$351-Sheep!$N$250                                )&lt;=0),"WeanStd","")
&amp;                   IF(AND((PG$33-Sheep!$R$352-Sheep!$N$250                                )&gt;(PG$33-PH$33),(PG$33-Sheep!$R$352-Sheep!$N$250                                )&lt;=0),"WeanAlt1","")
&amp;                   IF(AND((PG$33-Sheep!$R$353-Sheep!$N$250                                )&gt;(PG$33-PH$33),(PG$33-Sheep!$R$353-Sheep!$N$250                                )&lt;=0),"WeanAlt2","")
&amp;IFERROR(IF(AND((PG$33-PG41                                                                                     )&gt;(PG$33-PH$33),(PG$33-PG41                                                                                     )&lt;=0),"Join-"    &amp;PG40,""),"")
&amp;IFERROR(IF(AND((PG$33-PG41-INDEX(Sheep!$V$358:$V$365,PG40,1))&gt;(PG$33-PH$33),(PG$33-PG41-INDEX(Sheep!$V$358:$V$365,PG40,1))&lt;=0),"Scan-"  &amp;PG40,""),"")
&amp;IFERROR(IF(AND((PG$33-PG41-150                                                                            )&gt;(PG$33-PH$33),(PG$33-PG41-150                                                                             )&lt;=0),"Birth-" &amp;PG40,""),"")
&amp;IFERROR(IF(AND((PG$33-PG41-150-Sheep!$R$351                                           )&gt;(PG$33-PH$33),(PG$33-PG41-150-Sheep!$R$351                                            )&lt;=0),"Wean-"&amp;PG40,""),"")
&amp;IFERROR(IF(AND((PG$33-PG41-150-Sheep!$R$352                                           )&gt;(PG$33-PH$33),(PG$33-PG41-150-Sheep!$R$352                                            )&lt;=0),"Alt1-"   &amp;PG40,""),"")
&amp;IFERROR(IF(AND((PG$33-PG41-150-Sheep!$R$353                                           )&gt;(PG$33-PH$33),(PG$33-PG41-150-Sheep!$R$353                                            )&lt;=0),"Alt2-"   &amp;PG40,""),"")</f>
        <v/>
      </c>
      <c r="PH42" s="274" t="str">
        <f xml:space="preserve">                    IF(AND((PH$33                                  -Sheep!$N$250                               )&gt;(PH$33-PI$33),(PH$33                                  -Sheep!$N$250                                )&lt;=0),"Born","")
&amp;                   IF(AND((PH$33-Sheep!$R$351-Sheep!$N$250                                )&gt;(PH$33-PI$33),(PH$33-Sheep!$R$351-Sheep!$N$250                                )&lt;=0),"WeanStd","")
&amp;                   IF(AND((PH$33-Sheep!$R$352-Sheep!$N$250                                )&gt;(PH$33-PI$33),(PH$33-Sheep!$R$352-Sheep!$N$250                                )&lt;=0),"WeanAlt1","")
&amp;                   IF(AND((PH$33-Sheep!$R$353-Sheep!$N$250                                )&gt;(PH$33-PI$33),(PH$33-Sheep!$R$353-Sheep!$N$250                                )&lt;=0),"WeanAlt2","")
&amp;IFERROR(IF(AND((PH$33-PH41                                                                                     )&gt;(PH$33-PI$33),(PH$33-PH41                                                                                     )&lt;=0),"Join-"    &amp;PH40,""),"")
&amp;IFERROR(IF(AND((PH$33-PH41-INDEX(Sheep!$V$358:$V$365,PH40,1))&gt;(PH$33-PI$33),(PH$33-PH41-INDEX(Sheep!$V$358:$V$365,PH40,1))&lt;=0),"Scan-"  &amp;PH40,""),"")
&amp;IFERROR(IF(AND((PH$33-PH41-150                                                                            )&gt;(PH$33-PI$33),(PH$33-PH41-150                                                                             )&lt;=0),"Birth-" &amp;PH40,""),"")
&amp;IFERROR(IF(AND((PH$33-PH41-150-Sheep!$R$351                                           )&gt;(PH$33-PI$33),(PH$33-PH41-150-Sheep!$R$351                                            )&lt;=0),"Wean-"&amp;PH40,""),"")
&amp;IFERROR(IF(AND((PH$33-PH41-150-Sheep!$R$352                                           )&gt;(PH$33-PI$33),(PH$33-PH41-150-Sheep!$R$352                                            )&lt;=0),"Alt1-"   &amp;PH40,""),"")
&amp;IFERROR(IF(AND((PH$33-PH41-150-Sheep!$R$353                                           )&gt;(PH$33-PI$33),(PH$33-PH41-150-Sheep!$R$353                                            )&lt;=0),"Alt2-"   &amp;PH40,""),"")</f>
        <v/>
      </c>
      <c r="PI42" s="274" t="str">
        <f xml:space="preserve">                    IF(AND((PI$33                                  -Sheep!$N$250                               )&gt;(PI$33-PJ$33),(PI$33                                  -Sheep!$N$250                                )&lt;=0),"Born","")
&amp;                   IF(AND((PI$33-Sheep!$R$351-Sheep!$N$250                                )&gt;(PI$33-PJ$33),(PI$33-Sheep!$R$351-Sheep!$N$250                                )&lt;=0),"WeanStd","")
&amp;                   IF(AND((PI$33-Sheep!$R$352-Sheep!$N$250                                )&gt;(PI$33-PJ$33),(PI$33-Sheep!$R$352-Sheep!$N$250                                )&lt;=0),"WeanAlt1","")
&amp;                   IF(AND((PI$33-Sheep!$R$353-Sheep!$N$250                                )&gt;(PI$33-PJ$33),(PI$33-Sheep!$R$353-Sheep!$N$250                                )&lt;=0),"WeanAlt2","")
&amp;IFERROR(IF(AND((PI$33-PI41                                                                                     )&gt;(PI$33-PJ$33),(PI$33-PI41                                                                                     )&lt;=0),"Join-"    &amp;PI40,""),"")
&amp;IFERROR(IF(AND((PI$33-PI41-INDEX(Sheep!$V$358:$V$365,PI40,1))&gt;(PI$33-PJ$33),(PI$33-PI41-INDEX(Sheep!$V$358:$V$365,PI40,1))&lt;=0),"Scan-"  &amp;PI40,""),"")
&amp;IFERROR(IF(AND((PI$33-PI41-150                                                                            )&gt;(PI$33-PJ$33),(PI$33-PI41-150                                                                             )&lt;=0),"Birth-" &amp;PI40,""),"")
&amp;IFERROR(IF(AND((PI$33-PI41-150-Sheep!$R$351                                           )&gt;(PI$33-PJ$33),(PI$33-PI41-150-Sheep!$R$351                                            )&lt;=0),"Wean-"&amp;PI40,""),"")
&amp;IFERROR(IF(AND((PI$33-PI41-150-Sheep!$R$352                                           )&gt;(PI$33-PJ$33),(PI$33-PI41-150-Sheep!$R$352                                            )&lt;=0),"Alt1-"   &amp;PI40,""),"")
&amp;IFERROR(IF(AND((PI$33-PI41-150-Sheep!$R$353                                           )&gt;(PI$33-PJ$33),(PI$33-PI41-150-Sheep!$R$353                                            )&lt;=0),"Alt2-"   &amp;PI40,""),"")</f>
        <v>Alt2-7</v>
      </c>
      <c r="PJ42" s="274" t="str">
        <f xml:space="preserve">                    IF(AND((PJ$33                                  -Sheep!$N$250                               )&gt;(PJ$33-PK$33),(PJ$33                                  -Sheep!$N$250                                )&lt;=0),"Born","")
&amp;                   IF(AND((PJ$33-Sheep!$R$351-Sheep!$N$250                                )&gt;(PJ$33-PK$33),(PJ$33-Sheep!$R$351-Sheep!$N$250                                )&lt;=0),"WeanStd","")
&amp;                   IF(AND((PJ$33-Sheep!$R$352-Sheep!$N$250                                )&gt;(PJ$33-PK$33),(PJ$33-Sheep!$R$352-Sheep!$N$250                                )&lt;=0),"WeanAlt1","")
&amp;                   IF(AND((PJ$33-Sheep!$R$353-Sheep!$N$250                                )&gt;(PJ$33-PK$33),(PJ$33-Sheep!$R$353-Sheep!$N$250                                )&lt;=0),"WeanAlt2","")
&amp;IFERROR(IF(AND((PJ$33-PJ41                                                                                     )&gt;(PJ$33-PK$33),(PJ$33-PJ41                                                                                     )&lt;=0),"Join-"    &amp;PJ40,""),"")
&amp;IFERROR(IF(AND((PJ$33-PJ41-INDEX(Sheep!$V$358:$V$365,PJ40,1))&gt;(PJ$33-PK$33),(PJ$33-PJ41-INDEX(Sheep!$V$358:$V$365,PJ40,1))&lt;=0),"Scan-"  &amp;PJ40,""),"")
&amp;IFERROR(IF(AND((PJ$33-PJ41-150                                                                            )&gt;(PJ$33-PK$33),(PJ$33-PJ41-150                                                                             )&lt;=0),"Birth-" &amp;PJ40,""),"")
&amp;IFERROR(IF(AND((PJ$33-PJ41-150-Sheep!$R$351                                           )&gt;(PJ$33-PK$33),(PJ$33-PJ41-150-Sheep!$R$351                                            )&lt;=0),"Wean-"&amp;PJ40,""),"")
&amp;IFERROR(IF(AND((PJ$33-PJ41-150-Sheep!$R$352                                           )&gt;(PJ$33-PK$33),(PJ$33-PJ41-150-Sheep!$R$352                                            )&lt;=0),"Alt1-"   &amp;PJ40,""),"")
&amp;IFERROR(IF(AND((PJ$33-PJ41-150-Sheep!$R$353                                           )&gt;(PJ$33-PK$33),(PJ$33-PJ41-150-Sheep!$R$353                                            )&lt;=0),"Alt2-"   &amp;PJ40,""),"")</f>
        <v/>
      </c>
      <c r="PK42" s="274" t="str">
        <f xml:space="preserve">                    IF(AND((PK$33                                  -Sheep!$N$250                               )&gt;(PK$33-PL$33),(PK$33                                  -Sheep!$N$250                                )&lt;=0),"Born","")
&amp;                   IF(AND((PK$33-Sheep!$R$351-Sheep!$N$250                                )&gt;(PK$33-PL$33),(PK$33-Sheep!$R$351-Sheep!$N$250                                )&lt;=0),"WeanStd","")
&amp;                   IF(AND((PK$33-Sheep!$R$352-Sheep!$N$250                                )&gt;(PK$33-PL$33),(PK$33-Sheep!$R$352-Sheep!$N$250                                )&lt;=0),"WeanAlt1","")
&amp;                   IF(AND((PK$33-Sheep!$R$353-Sheep!$N$250                                )&gt;(PK$33-PL$33),(PK$33-Sheep!$R$353-Sheep!$N$250                                )&lt;=0),"WeanAlt2","")
&amp;IFERROR(IF(AND((PK$33-PK41                                                                                     )&gt;(PK$33-PL$33),(PK$33-PK41                                                                                     )&lt;=0),"Join-"    &amp;PK40,""),"")
&amp;IFERROR(IF(AND((PK$33-PK41-INDEX(Sheep!$V$358:$V$365,PK40,1))&gt;(PK$33-PL$33),(PK$33-PK41-INDEX(Sheep!$V$358:$V$365,PK40,1))&lt;=0),"Scan-"  &amp;PK40,""),"")
&amp;IFERROR(IF(AND((PK$33-PK41-150                                                                            )&gt;(PK$33-PL$33),(PK$33-PK41-150                                                                             )&lt;=0),"Birth-" &amp;PK40,""),"")
&amp;IFERROR(IF(AND((PK$33-PK41-150-Sheep!$R$351                                           )&gt;(PK$33-PL$33),(PK$33-PK41-150-Sheep!$R$351                                            )&lt;=0),"Wean-"&amp;PK40,""),"")
&amp;IFERROR(IF(AND((PK$33-PK41-150-Sheep!$R$352                                           )&gt;(PK$33-PL$33),(PK$33-PK41-150-Sheep!$R$352                                            )&lt;=0),"Alt1-"   &amp;PK40,""),"")
&amp;IFERROR(IF(AND((PK$33-PK41-150-Sheep!$R$353                                           )&gt;(PK$33-PL$33),(PK$33-PK41-150-Sheep!$R$353                                            )&lt;=0),"Alt2-"   &amp;PK40,""),"")</f>
        <v/>
      </c>
      <c r="PL42" s="274" t="str">
        <f xml:space="preserve">                    IF(AND((PL$33                                  -Sheep!$N$250                               )&gt;(PL$33-PM$33),(PL$33                                  -Sheep!$N$250                                )&lt;=0),"Born","")
&amp;                   IF(AND((PL$33-Sheep!$R$351-Sheep!$N$250                                )&gt;(PL$33-PM$33),(PL$33-Sheep!$R$351-Sheep!$N$250                                )&lt;=0),"WeanStd","")
&amp;                   IF(AND((PL$33-Sheep!$R$352-Sheep!$N$250                                )&gt;(PL$33-PM$33),(PL$33-Sheep!$R$352-Sheep!$N$250                                )&lt;=0),"WeanAlt1","")
&amp;                   IF(AND((PL$33-Sheep!$R$353-Sheep!$N$250                                )&gt;(PL$33-PM$33),(PL$33-Sheep!$R$353-Sheep!$N$250                                )&lt;=0),"WeanAlt2","")
&amp;IFERROR(IF(AND((PL$33-PL41                                                                                     )&gt;(PL$33-PM$33),(PL$33-PL41                                                                                     )&lt;=0),"Join-"    &amp;PL40,""),"")
&amp;IFERROR(IF(AND((PL$33-PL41-INDEX(Sheep!$V$358:$V$365,PL40,1))&gt;(PL$33-PM$33),(PL$33-PL41-INDEX(Sheep!$V$358:$V$365,PL40,1))&lt;=0),"Scan-"  &amp;PL40,""),"")
&amp;IFERROR(IF(AND((PL$33-PL41-150                                                                            )&gt;(PL$33-PM$33),(PL$33-PL41-150                                                                             )&lt;=0),"Birth-" &amp;PL40,""),"")
&amp;IFERROR(IF(AND((PL$33-PL41-150-Sheep!$R$351                                           )&gt;(PL$33-PM$33),(PL$33-PL41-150-Sheep!$R$351                                            )&lt;=0),"Wean-"&amp;PL40,""),"")
&amp;IFERROR(IF(AND((PL$33-PL41-150-Sheep!$R$352                                           )&gt;(PL$33-PM$33),(PL$33-PL41-150-Sheep!$R$352                                            )&lt;=0),"Alt1-"   &amp;PL40,""),"")
&amp;IFERROR(IF(AND((PL$33-PL41-150-Sheep!$R$353                                           )&gt;(PL$33-PM$33),(PL$33-PL41-150-Sheep!$R$353                                            )&lt;=0),"Alt2-"   &amp;PL40,""),"")</f>
        <v/>
      </c>
      <c r="PM42" s="274" t="str">
        <f xml:space="preserve">                    IF(AND((PM$33                                  -Sheep!$N$250                               )&gt;(PM$33-PN$33),(PM$33                                  -Sheep!$N$250                                )&lt;=0),"Born","")
&amp;                   IF(AND((PM$33-Sheep!$R$351-Sheep!$N$250                                )&gt;(PM$33-PN$33),(PM$33-Sheep!$R$351-Sheep!$N$250                                )&lt;=0),"WeanStd","")
&amp;                   IF(AND((PM$33-Sheep!$R$352-Sheep!$N$250                                )&gt;(PM$33-PN$33),(PM$33-Sheep!$R$352-Sheep!$N$250                                )&lt;=0),"WeanAlt1","")
&amp;                   IF(AND((PM$33-Sheep!$R$353-Sheep!$N$250                                )&gt;(PM$33-PN$33),(PM$33-Sheep!$R$353-Sheep!$N$250                                )&lt;=0),"WeanAlt2","")
&amp;IFERROR(IF(AND((PM$33-PM41                                                                                     )&gt;(PM$33-PN$33),(PM$33-PM41                                                                                     )&lt;=0),"Join-"    &amp;PM40,""),"")
&amp;IFERROR(IF(AND((PM$33-PM41-INDEX(Sheep!$V$358:$V$365,PM40,1))&gt;(PM$33-PN$33),(PM$33-PM41-INDEX(Sheep!$V$358:$V$365,PM40,1))&lt;=0),"Scan-"  &amp;PM40,""),"")
&amp;IFERROR(IF(AND((PM$33-PM41-150                                                                            )&gt;(PM$33-PN$33),(PM$33-PM41-150                                                                             )&lt;=0),"Birth-" &amp;PM40,""),"")
&amp;IFERROR(IF(AND((PM$33-PM41-150-Sheep!$R$351                                           )&gt;(PM$33-PN$33),(PM$33-PM41-150-Sheep!$R$351                                            )&lt;=0),"Wean-"&amp;PM40,""),"")
&amp;IFERROR(IF(AND((PM$33-PM41-150-Sheep!$R$352                                           )&gt;(PM$33-PN$33),(PM$33-PM41-150-Sheep!$R$352                                            )&lt;=0),"Alt1-"   &amp;PM40,""),"")
&amp;IFERROR(IF(AND((PM$33-PM41-150-Sheep!$R$353                                           )&gt;(PM$33-PN$33),(PM$33-PM41-150-Sheep!$R$353                                            )&lt;=0),"Alt2-"   &amp;PM40,""),"")</f>
        <v/>
      </c>
      <c r="PN42" s="274" t="str">
        <f xml:space="preserve">                    IF(AND((PN$33                                  -Sheep!$N$250                               )&gt;(PN$33-PO$33),(PN$33                                  -Sheep!$N$250                                )&lt;=0),"Born","")
&amp;                   IF(AND((PN$33-Sheep!$R$351-Sheep!$N$250                                )&gt;(PN$33-PO$33),(PN$33-Sheep!$R$351-Sheep!$N$250                                )&lt;=0),"WeanStd","")
&amp;                   IF(AND((PN$33-Sheep!$R$352-Sheep!$N$250                                )&gt;(PN$33-PO$33),(PN$33-Sheep!$R$352-Sheep!$N$250                                )&lt;=0),"WeanAlt1","")
&amp;                   IF(AND((PN$33-Sheep!$R$353-Sheep!$N$250                                )&gt;(PN$33-PO$33),(PN$33-Sheep!$R$353-Sheep!$N$250                                )&lt;=0),"WeanAlt2","")
&amp;IFERROR(IF(AND((PN$33-PN41                                                                                     )&gt;(PN$33-PO$33),(PN$33-PN41                                                                                     )&lt;=0),"Join-"    &amp;PN40,""),"")
&amp;IFERROR(IF(AND((PN$33-PN41-INDEX(Sheep!$V$358:$V$365,PN40,1))&gt;(PN$33-PO$33),(PN$33-PN41-INDEX(Sheep!$V$358:$V$365,PN40,1))&lt;=0),"Scan-"  &amp;PN40,""),"")
&amp;IFERROR(IF(AND((PN$33-PN41-150                                                                            )&gt;(PN$33-PO$33),(PN$33-PN41-150                                                                             )&lt;=0),"Birth-" &amp;PN40,""),"")
&amp;IFERROR(IF(AND((PN$33-PN41-150-Sheep!$R$351                                           )&gt;(PN$33-PO$33),(PN$33-PN41-150-Sheep!$R$351                                            )&lt;=0),"Wean-"&amp;PN40,""),"")
&amp;IFERROR(IF(AND((PN$33-PN41-150-Sheep!$R$352                                           )&gt;(PN$33-PO$33),(PN$33-PN41-150-Sheep!$R$352                                            )&lt;=0),"Alt1-"   &amp;PN40,""),"")
&amp;IFERROR(IF(AND((PN$33-PN41-150-Sheep!$R$353                                           )&gt;(PN$33-PO$33),(PN$33-PN41-150-Sheep!$R$353                                            )&lt;=0),"Alt2-"   &amp;PN40,""),"")</f>
        <v/>
      </c>
      <c r="PO42" s="274" t="str">
        <f xml:space="preserve">                    IF(AND((PO$33                                  -Sheep!$N$250                               )&gt;(PO$33-PP$33),(PO$33                                  -Sheep!$N$250                                )&lt;=0),"Born","")
&amp;                   IF(AND((PO$33-Sheep!$R$351-Sheep!$N$250                                )&gt;(PO$33-PP$33),(PO$33-Sheep!$R$351-Sheep!$N$250                                )&lt;=0),"WeanStd","")
&amp;                   IF(AND((PO$33-Sheep!$R$352-Sheep!$N$250                                )&gt;(PO$33-PP$33),(PO$33-Sheep!$R$352-Sheep!$N$250                                )&lt;=0),"WeanAlt1","")
&amp;                   IF(AND((PO$33-Sheep!$R$353-Sheep!$N$250                                )&gt;(PO$33-PP$33),(PO$33-Sheep!$R$353-Sheep!$N$250                                )&lt;=0),"WeanAlt2","")
&amp;IFERROR(IF(AND((PO$33-PO41                                                                                     )&gt;(PO$33-PP$33),(PO$33-PO41                                                                                     )&lt;=0),"Join-"    &amp;PO40,""),"")
&amp;IFERROR(IF(AND((PO$33-PO41-INDEX(Sheep!$V$358:$V$365,PO40,1))&gt;(PO$33-PP$33),(PO$33-PO41-INDEX(Sheep!$V$358:$V$365,PO40,1))&lt;=0),"Scan-"  &amp;PO40,""),"")
&amp;IFERROR(IF(AND((PO$33-PO41-150                                                                            )&gt;(PO$33-PP$33),(PO$33-PO41-150                                                                             )&lt;=0),"Birth-" &amp;PO40,""),"")
&amp;IFERROR(IF(AND((PO$33-PO41-150-Sheep!$R$351                                           )&gt;(PO$33-PP$33),(PO$33-PO41-150-Sheep!$R$351                                            )&lt;=0),"Wean-"&amp;PO40,""),"")
&amp;IFERROR(IF(AND((PO$33-PO41-150-Sheep!$R$352                                           )&gt;(PO$33-PP$33),(PO$33-PO41-150-Sheep!$R$352                                            )&lt;=0),"Alt1-"   &amp;PO40,""),"")
&amp;IFERROR(IF(AND((PO$33-PO41-150-Sheep!$R$353                                           )&gt;(PO$33-PP$33),(PO$33-PO41-150-Sheep!$R$353                                            )&lt;=0),"Alt2-"   &amp;PO40,""),"")</f>
        <v/>
      </c>
      <c r="PP42" s="274" t="str">
        <f xml:space="preserve">                    IF(AND((PP$33                                  -Sheep!$N$250                               )&gt;(PP$33-PQ$33),(PP$33                                  -Sheep!$N$250                                )&lt;=0),"Born","")
&amp;                   IF(AND((PP$33-Sheep!$R$351-Sheep!$N$250                                )&gt;(PP$33-PQ$33),(PP$33-Sheep!$R$351-Sheep!$N$250                                )&lt;=0),"WeanStd","")
&amp;                   IF(AND((PP$33-Sheep!$R$352-Sheep!$N$250                                )&gt;(PP$33-PQ$33),(PP$33-Sheep!$R$352-Sheep!$N$250                                )&lt;=0),"WeanAlt1","")
&amp;                   IF(AND((PP$33-Sheep!$R$353-Sheep!$N$250                                )&gt;(PP$33-PQ$33),(PP$33-Sheep!$R$353-Sheep!$N$250                                )&lt;=0),"WeanAlt2","")
&amp;IFERROR(IF(AND((PP$33-PP41                                                                                     )&gt;(PP$33-PQ$33),(PP$33-PP41                                                                                     )&lt;=0),"Join-"    &amp;PP40,""),"")
&amp;IFERROR(IF(AND((PP$33-PP41-INDEX(Sheep!$V$358:$V$365,PP40,1))&gt;(PP$33-PQ$33),(PP$33-PP41-INDEX(Sheep!$V$358:$V$365,PP40,1))&lt;=0),"Scan-"  &amp;PP40,""),"")
&amp;IFERROR(IF(AND((PP$33-PP41-150                                                                            )&gt;(PP$33-PQ$33),(PP$33-PP41-150                                                                             )&lt;=0),"Birth-" &amp;PP40,""),"")
&amp;IFERROR(IF(AND((PP$33-PP41-150-Sheep!$R$351                                           )&gt;(PP$33-PQ$33),(PP$33-PP41-150-Sheep!$R$351                                            )&lt;=0),"Wean-"&amp;PP40,""),"")
&amp;IFERROR(IF(AND((PP$33-PP41-150-Sheep!$R$352                                           )&gt;(PP$33-PQ$33),(PP$33-PP41-150-Sheep!$R$352                                            )&lt;=0),"Alt1-"   &amp;PP40,""),"")
&amp;IFERROR(IF(AND((PP$33-PP41-150-Sheep!$R$353                                           )&gt;(PP$33-PQ$33),(PP$33-PP41-150-Sheep!$R$353                                            )&lt;=0),"Alt2-"   &amp;PP40,""),"")</f>
        <v/>
      </c>
      <c r="PQ42" s="274" t="str">
        <f xml:space="preserve">                    IF(AND((PQ$33                                  -Sheep!$N$250                               )&gt;(PQ$33-PR$33),(PQ$33                                  -Sheep!$N$250                                )&lt;=0),"Born","")
&amp;                   IF(AND((PQ$33-Sheep!$R$351-Sheep!$N$250                                )&gt;(PQ$33-PR$33),(PQ$33-Sheep!$R$351-Sheep!$N$250                                )&lt;=0),"WeanStd","")
&amp;                   IF(AND((PQ$33-Sheep!$R$352-Sheep!$N$250                                )&gt;(PQ$33-PR$33),(PQ$33-Sheep!$R$352-Sheep!$N$250                                )&lt;=0),"WeanAlt1","")
&amp;                   IF(AND((PQ$33-Sheep!$R$353-Sheep!$N$250                                )&gt;(PQ$33-PR$33),(PQ$33-Sheep!$R$353-Sheep!$N$250                                )&lt;=0),"WeanAlt2","")
&amp;IFERROR(IF(AND((PQ$33-PQ41                                                                                     )&gt;(PQ$33-PR$33),(PQ$33-PQ41                                                                                     )&lt;=0),"Join-"    &amp;PQ40,""),"")
&amp;IFERROR(IF(AND((PQ$33-PQ41-INDEX(Sheep!$V$358:$V$365,PQ40,1))&gt;(PQ$33-PR$33),(PQ$33-PQ41-INDEX(Sheep!$V$358:$V$365,PQ40,1))&lt;=0),"Scan-"  &amp;PQ40,""),"")
&amp;IFERROR(IF(AND((PQ$33-PQ41-150                                                                            )&gt;(PQ$33-PR$33),(PQ$33-PQ41-150                                                                             )&lt;=0),"Birth-" &amp;PQ40,""),"")
&amp;IFERROR(IF(AND((PQ$33-PQ41-150-Sheep!$R$351                                           )&gt;(PQ$33-PR$33),(PQ$33-PQ41-150-Sheep!$R$351                                            )&lt;=0),"Wean-"&amp;PQ40,""),"")
&amp;IFERROR(IF(AND((PQ$33-PQ41-150-Sheep!$R$352                                           )&gt;(PQ$33-PR$33),(PQ$33-PQ41-150-Sheep!$R$352                                            )&lt;=0),"Alt1-"   &amp;PQ40,""),"")
&amp;IFERROR(IF(AND((PQ$33-PQ41-150-Sheep!$R$353                                           )&gt;(PQ$33-PR$33),(PQ$33-PQ41-150-Sheep!$R$353                                            )&lt;=0),"Alt2-"   &amp;PQ40,""),"")</f>
        <v/>
      </c>
      <c r="PR42" s="274" t="str">
        <f xml:space="preserve">                    IF(AND((PR$33                                  -Sheep!$N$250                               )&gt;(PR$33-PS$33),(PR$33                                  -Sheep!$N$250                                )&lt;=0),"Born","")
&amp;                   IF(AND((PR$33-Sheep!$R$351-Sheep!$N$250                                )&gt;(PR$33-PS$33),(PR$33-Sheep!$R$351-Sheep!$N$250                                )&lt;=0),"WeanStd","")
&amp;                   IF(AND((PR$33-Sheep!$R$352-Sheep!$N$250                                )&gt;(PR$33-PS$33),(PR$33-Sheep!$R$352-Sheep!$N$250                                )&lt;=0),"WeanAlt1","")
&amp;                   IF(AND((PR$33-Sheep!$R$353-Sheep!$N$250                                )&gt;(PR$33-PS$33),(PR$33-Sheep!$R$353-Sheep!$N$250                                )&lt;=0),"WeanAlt2","")
&amp;IFERROR(IF(AND((PR$33-PR41                                                                                     )&gt;(PR$33-PS$33),(PR$33-PR41                                                                                     )&lt;=0),"Join-"    &amp;PR40,""),"")
&amp;IFERROR(IF(AND((PR$33-PR41-INDEX(Sheep!$V$358:$V$365,PR40,1))&gt;(PR$33-PS$33),(PR$33-PR41-INDEX(Sheep!$V$358:$V$365,PR40,1))&lt;=0),"Scan-"  &amp;PR40,""),"")
&amp;IFERROR(IF(AND((PR$33-PR41-150                                                                            )&gt;(PR$33-PS$33),(PR$33-PR41-150                                                                             )&lt;=0),"Birth-" &amp;PR40,""),"")
&amp;IFERROR(IF(AND((PR$33-PR41-150-Sheep!$R$351                                           )&gt;(PR$33-PS$33),(PR$33-PR41-150-Sheep!$R$351                                            )&lt;=0),"Wean-"&amp;PR40,""),"")
&amp;IFERROR(IF(AND((PR$33-PR41-150-Sheep!$R$352                                           )&gt;(PR$33-PS$33),(PR$33-PR41-150-Sheep!$R$352                                            )&lt;=0),"Alt1-"   &amp;PR40,""),"")
&amp;IFERROR(IF(AND((PR$33-PR41-150-Sheep!$R$353                                           )&gt;(PR$33-PS$33),(PR$33-PR41-150-Sheep!$R$353                                            )&lt;=0),"Alt2-"   &amp;PR40,""),"")</f>
        <v>Join-8</v>
      </c>
      <c r="PS42" s="274" t="str">
        <f xml:space="preserve">                    IF(AND((PS$33                                  -Sheep!$N$250                               )&gt;(PS$33-PT$33),(PS$33                                  -Sheep!$N$250                                )&lt;=0),"Born","")
&amp;                   IF(AND((PS$33-Sheep!$R$351-Sheep!$N$250                                )&gt;(PS$33-PT$33),(PS$33-Sheep!$R$351-Sheep!$N$250                                )&lt;=0),"WeanStd","")
&amp;                   IF(AND((PS$33-Sheep!$R$352-Sheep!$N$250                                )&gt;(PS$33-PT$33),(PS$33-Sheep!$R$352-Sheep!$N$250                                )&lt;=0),"WeanAlt1","")
&amp;                   IF(AND((PS$33-Sheep!$R$353-Sheep!$N$250                                )&gt;(PS$33-PT$33),(PS$33-Sheep!$R$353-Sheep!$N$250                                )&lt;=0),"WeanAlt2","")
&amp;IFERROR(IF(AND((PS$33-PS41                                                                                     )&gt;(PS$33-PT$33),(PS$33-PS41                                                                                     )&lt;=0),"Join-"    &amp;PS40,""),"")
&amp;IFERROR(IF(AND((PS$33-PS41-INDEX(Sheep!$V$358:$V$365,PS40,1))&gt;(PS$33-PT$33),(PS$33-PS41-INDEX(Sheep!$V$358:$V$365,PS40,1))&lt;=0),"Scan-"  &amp;PS40,""),"")
&amp;IFERROR(IF(AND((PS$33-PS41-150                                                                            )&gt;(PS$33-PT$33),(PS$33-PS41-150                                                                             )&lt;=0),"Birth-" &amp;PS40,""),"")
&amp;IFERROR(IF(AND((PS$33-PS41-150-Sheep!$R$351                                           )&gt;(PS$33-PT$33),(PS$33-PS41-150-Sheep!$R$351                                            )&lt;=0),"Wean-"&amp;PS40,""),"")
&amp;IFERROR(IF(AND((PS$33-PS41-150-Sheep!$R$352                                           )&gt;(PS$33-PT$33),(PS$33-PS41-150-Sheep!$R$352                                            )&lt;=0),"Alt1-"   &amp;PS40,""),"")
&amp;IFERROR(IF(AND((PS$33-PS41-150-Sheep!$R$353                                           )&gt;(PS$33-PT$33),(PS$33-PS41-150-Sheep!$R$353                                            )&lt;=0),"Alt2-"   &amp;PS40,""),"")</f>
        <v/>
      </c>
      <c r="PT42" s="274" t="str">
        <f xml:space="preserve">                    IF(AND((PT$33                                  -Sheep!$N$250                               )&gt;(PT$33-PU$33),(PT$33                                  -Sheep!$N$250                                )&lt;=0),"Born","")
&amp;                   IF(AND((PT$33-Sheep!$R$351-Sheep!$N$250                                )&gt;(PT$33-PU$33),(PT$33-Sheep!$R$351-Sheep!$N$250                                )&lt;=0),"WeanStd","")
&amp;                   IF(AND((PT$33-Sheep!$R$352-Sheep!$N$250                                )&gt;(PT$33-PU$33),(PT$33-Sheep!$R$352-Sheep!$N$250                                )&lt;=0),"WeanAlt1","")
&amp;                   IF(AND((PT$33-Sheep!$R$353-Sheep!$N$250                                )&gt;(PT$33-PU$33),(PT$33-Sheep!$R$353-Sheep!$N$250                                )&lt;=0),"WeanAlt2","")
&amp;IFERROR(IF(AND((PT$33-PT41                                                                                     )&gt;(PT$33-PU$33),(PT$33-PT41                                                                                     )&lt;=0),"Join-"    &amp;PT40,""),"")
&amp;IFERROR(IF(AND((PT$33-PT41-INDEX(Sheep!$V$358:$V$365,PT40,1))&gt;(PT$33-PU$33),(PT$33-PT41-INDEX(Sheep!$V$358:$V$365,PT40,1))&lt;=0),"Scan-"  &amp;PT40,""),"")
&amp;IFERROR(IF(AND((PT$33-PT41-150                                                                            )&gt;(PT$33-PU$33),(PT$33-PT41-150                                                                             )&lt;=0),"Birth-" &amp;PT40,""),"")
&amp;IFERROR(IF(AND((PT$33-PT41-150-Sheep!$R$351                                           )&gt;(PT$33-PU$33),(PT$33-PT41-150-Sheep!$R$351                                            )&lt;=0),"Wean-"&amp;PT40,""),"")
&amp;IFERROR(IF(AND((PT$33-PT41-150-Sheep!$R$352                                           )&gt;(PT$33-PU$33),(PT$33-PT41-150-Sheep!$R$352                                            )&lt;=0),"Alt1-"   &amp;PT40,""),"")
&amp;IFERROR(IF(AND((PT$33-PT41-150-Sheep!$R$353                                           )&gt;(PT$33-PU$33),(PT$33-PT41-150-Sheep!$R$353                                            )&lt;=0),"Alt2-"   &amp;PT40,""),"")</f>
        <v/>
      </c>
      <c r="PU42" s="274" t="str">
        <f xml:space="preserve">                    IF(AND((PU$33                                  -Sheep!$N$250                               )&gt;(PU$33-PV$33),(PU$33                                  -Sheep!$N$250                                )&lt;=0),"Born","")
&amp;                   IF(AND((PU$33-Sheep!$R$351-Sheep!$N$250                                )&gt;(PU$33-PV$33),(PU$33-Sheep!$R$351-Sheep!$N$250                                )&lt;=0),"WeanStd","")
&amp;                   IF(AND((PU$33-Sheep!$R$352-Sheep!$N$250                                )&gt;(PU$33-PV$33),(PU$33-Sheep!$R$352-Sheep!$N$250                                )&lt;=0),"WeanAlt1","")
&amp;                   IF(AND((PU$33-Sheep!$R$353-Sheep!$N$250                                )&gt;(PU$33-PV$33),(PU$33-Sheep!$R$353-Sheep!$N$250                                )&lt;=0),"WeanAlt2","")
&amp;IFERROR(IF(AND((PU$33-PU41                                                                                     )&gt;(PU$33-PV$33),(PU$33-PU41                                                                                     )&lt;=0),"Join-"    &amp;PU40,""),"")
&amp;IFERROR(IF(AND((PU$33-PU41-INDEX(Sheep!$V$358:$V$365,PU40,1))&gt;(PU$33-PV$33),(PU$33-PU41-INDEX(Sheep!$V$358:$V$365,PU40,1))&lt;=0),"Scan-"  &amp;PU40,""),"")
&amp;IFERROR(IF(AND((PU$33-PU41-150                                                                            )&gt;(PU$33-PV$33),(PU$33-PU41-150                                                                             )&lt;=0),"Birth-" &amp;PU40,""),"")
&amp;IFERROR(IF(AND((PU$33-PU41-150-Sheep!$R$351                                           )&gt;(PU$33-PV$33),(PU$33-PU41-150-Sheep!$R$351                                            )&lt;=0),"Wean-"&amp;PU40,""),"")
&amp;IFERROR(IF(AND((PU$33-PU41-150-Sheep!$R$352                                           )&gt;(PU$33-PV$33),(PU$33-PU41-150-Sheep!$R$352                                            )&lt;=0),"Alt1-"   &amp;PU40,""),"")
&amp;IFERROR(IF(AND((PU$33-PU41-150-Sheep!$R$353                                           )&gt;(PU$33-PV$33),(PU$33-PU41-150-Sheep!$R$353                                            )&lt;=0),"Alt2-"   &amp;PU40,""),"")</f>
        <v/>
      </c>
      <c r="PV42" s="274" t="str">
        <f xml:space="preserve">                    IF(AND((PV$33                                  -Sheep!$N$250                               )&gt;(PV$33-PW$33),(PV$33                                  -Sheep!$N$250                                )&lt;=0),"Born","")
&amp;                   IF(AND((PV$33-Sheep!$R$351-Sheep!$N$250                                )&gt;(PV$33-PW$33),(PV$33-Sheep!$R$351-Sheep!$N$250                                )&lt;=0),"WeanStd","")
&amp;                   IF(AND((PV$33-Sheep!$R$352-Sheep!$N$250                                )&gt;(PV$33-PW$33),(PV$33-Sheep!$R$352-Sheep!$N$250                                )&lt;=0),"WeanAlt1","")
&amp;                   IF(AND((PV$33-Sheep!$R$353-Sheep!$N$250                                )&gt;(PV$33-PW$33),(PV$33-Sheep!$R$353-Sheep!$N$250                                )&lt;=0),"WeanAlt2","")
&amp;IFERROR(IF(AND((PV$33-PV41                                                                                     )&gt;(PV$33-PW$33),(PV$33-PV41                                                                                     )&lt;=0),"Join-"    &amp;PV40,""),"")
&amp;IFERROR(IF(AND((PV$33-PV41-INDEX(Sheep!$V$358:$V$365,PV40,1))&gt;(PV$33-PW$33),(PV$33-PV41-INDEX(Sheep!$V$358:$V$365,PV40,1))&lt;=0),"Scan-"  &amp;PV40,""),"")
&amp;IFERROR(IF(AND((PV$33-PV41-150                                                                            )&gt;(PV$33-PW$33),(PV$33-PV41-150                                                                             )&lt;=0),"Birth-" &amp;PV40,""),"")
&amp;IFERROR(IF(AND((PV$33-PV41-150-Sheep!$R$351                                           )&gt;(PV$33-PW$33),(PV$33-PV41-150-Sheep!$R$351                                            )&lt;=0),"Wean-"&amp;PV40,""),"")
&amp;IFERROR(IF(AND((PV$33-PV41-150-Sheep!$R$352                                           )&gt;(PV$33-PW$33),(PV$33-PV41-150-Sheep!$R$352                                            )&lt;=0),"Alt1-"   &amp;PV40,""),"")
&amp;IFERROR(IF(AND((PV$33-PV41-150-Sheep!$R$353                                           )&gt;(PV$33-PW$33),(PV$33-PV41-150-Sheep!$R$353                                            )&lt;=0),"Alt2-"   &amp;PV40,""),"")</f>
        <v/>
      </c>
      <c r="PW42" s="274" t="str">
        <f xml:space="preserve">                    IF(AND((PW$33                                  -Sheep!$N$250                               )&gt;(PW$33-PX$33),(PW$33                                  -Sheep!$N$250                                )&lt;=0),"Born","")
&amp;                   IF(AND((PW$33-Sheep!$R$351-Sheep!$N$250                                )&gt;(PW$33-PX$33),(PW$33-Sheep!$R$351-Sheep!$N$250                                )&lt;=0),"WeanStd","")
&amp;                   IF(AND((PW$33-Sheep!$R$352-Sheep!$N$250                                )&gt;(PW$33-PX$33),(PW$33-Sheep!$R$352-Sheep!$N$250                                )&lt;=0),"WeanAlt1","")
&amp;                   IF(AND((PW$33-Sheep!$R$353-Sheep!$N$250                                )&gt;(PW$33-PX$33),(PW$33-Sheep!$R$353-Sheep!$N$250                                )&lt;=0),"WeanAlt2","")
&amp;IFERROR(IF(AND((PW$33-PW41                                                                                     )&gt;(PW$33-PX$33),(PW$33-PW41                                                                                     )&lt;=0),"Join-"    &amp;PW40,""),"")
&amp;IFERROR(IF(AND((PW$33-PW41-INDEX(Sheep!$V$358:$V$365,PW40,1))&gt;(PW$33-PX$33),(PW$33-PW41-INDEX(Sheep!$V$358:$V$365,PW40,1))&lt;=0),"Scan-"  &amp;PW40,""),"")
&amp;IFERROR(IF(AND((PW$33-PW41-150                                                                            )&gt;(PW$33-PX$33),(PW$33-PW41-150                                                                             )&lt;=0),"Birth-" &amp;PW40,""),"")
&amp;IFERROR(IF(AND((PW$33-PW41-150-Sheep!$R$351                                           )&gt;(PW$33-PX$33),(PW$33-PW41-150-Sheep!$R$351                                            )&lt;=0),"Wean-"&amp;PW40,""),"")
&amp;IFERROR(IF(AND((PW$33-PW41-150-Sheep!$R$352                                           )&gt;(PW$33-PX$33),(PW$33-PW41-150-Sheep!$R$352                                            )&lt;=0),"Alt1-"   &amp;PW40,""),"")
&amp;IFERROR(IF(AND((PW$33-PW41-150-Sheep!$R$353                                           )&gt;(PW$33-PX$33),(PW$33-PW41-150-Sheep!$R$353                                            )&lt;=0),"Alt2-"   &amp;PW40,""),"")</f>
        <v/>
      </c>
      <c r="PX42" s="274" t="str">
        <f xml:space="preserve">                    IF(AND((PX$33                                  -Sheep!$N$250                               )&gt;(PX$33-PY$33),(PX$33                                  -Sheep!$N$250                                )&lt;=0),"Born","")
&amp;                   IF(AND((PX$33-Sheep!$R$351-Sheep!$N$250                                )&gt;(PX$33-PY$33),(PX$33-Sheep!$R$351-Sheep!$N$250                                )&lt;=0),"WeanStd","")
&amp;                   IF(AND((PX$33-Sheep!$R$352-Sheep!$N$250                                )&gt;(PX$33-PY$33),(PX$33-Sheep!$R$352-Sheep!$N$250                                )&lt;=0),"WeanAlt1","")
&amp;                   IF(AND((PX$33-Sheep!$R$353-Sheep!$N$250                                )&gt;(PX$33-PY$33),(PX$33-Sheep!$R$353-Sheep!$N$250                                )&lt;=0),"WeanAlt2","")
&amp;IFERROR(IF(AND((PX$33-PX41                                                                                     )&gt;(PX$33-PY$33),(PX$33-PX41                                                                                     )&lt;=0),"Join-"    &amp;PX40,""),"")
&amp;IFERROR(IF(AND((PX$33-PX41-INDEX(Sheep!$V$358:$V$365,PX40,1))&gt;(PX$33-PY$33),(PX$33-PX41-INDEX(Sheep!$V$358:$V$365,PX40,1))&lt;=0),"Scan-"  &amp;PX40,""),"")
&amp;IFERROR(IF(AND((PX$33-PX41-150                                                                            )&gt;(PX$33-PY$33),(PX$33-PX41-150                                                                             )&lt;=0),"Birth-" &amp;PX40,""),"")
&amp;IFERROR(IF(AND((PX$33-PX41-150-Sheep!$R$351                                           )&gt;(PX$33-PY$33),(PX$33-PX41-150-Sheep!$R$351                                            )&lt;=0),"Wean-"&amp;PX40,""),"")
&amp;IFERROR(IF(AND((PX$33-PX41-150-Sheep!$R$352                                           )&gt;(PX$33-PY$33),(PX$33-PX41-150-Sheep!$R$352                                            )&lt;=0),"Alt1-"   &amp;PX40,""),"")
&amp;IFERROR(IF(AND((PX$33-PX41-150-Sheep!$R$353                                           )&gt;(PX$33-PY$33),(PX$33-PX41-150-Sheep!$R$353                                            )&lt;=0),"Alt2-"   &amp;PX40,""),"")</f>
        <v/>
      </c>
      <c r="PY42" s="274" t="str">
        <f xml:space="preserve">                    IF(AND((PY$33                                  -Sheep!$N$250                               )&gt;(PY$33-PZ$33),(PY$33                                  -Sheep!$N$250                                )&lt;=0),"Born","")
&amp;                   IF(AND((PY$33-Sheep!$R$351-Sheep!$N$250                                )&gt;(PY$33-PZ$33),(PY$33-Sheep!$R$351-Sheep!$N$250                                )&lt;=0),"WeanStd","")
&amp;                   IF(AND((PY$33-Sheep!$R$352-Sheep!$N$250                                )&gt;(PY$33-PZ$33),(PY$33-Sheep!$R$352-Sheep!$N$250                                )&lt;=0),"WeanAlt1","")
&amp;                   IF(AND((PY$33-Sheep!$R$353-Sheep!$N$250                                )&gt;(PY$33-PZ$33),(PY$33-Sheep!$R$353-Sheep!$N$250                                )&lt;=0),"WeanAlt2","")
&amp;IFERROR(IF(AND((PY$33-PY41                                                                                     )&gt;(PY$33-PZ$33),(PY$33-PY41                                                                                     )&lt;=0),"Join-"    &amp;PY40,""),"")
&amp;IFERROR(IF(AND((PY$33-PY41-INDEX(Sheep!$V$358:$V$365,PY40,1))&gt;(PY$33-PZ$33),(PY$33-PY41-INDEX(Sheep!$V$358:$V$365,PY40,1))&lt;=0),"Scan-"  &amp;PY40,""),"")
&amp;IFERROR(IF(AND((PY$33-PY41-150                                                                            )&gt;(PY$33-PZ$33),(PY$33-PY41-150                                                                             )&lt;=0),"Birth-" &amp;PY40,""),"")
&amp;IFERROR(IF(AND((PY$33-PY41-150-Sheep!$R$351                                           )&gt;(PY$33-PZ$33),(PY$33-PY41-150-Sheep!$R$351                                            )&lt;=0),"Wean-"&amp;PY40,""),"")
&amp;IFERROR(IF(AND((PY$33-PY41-150-Sheep!$R$352                                           )&gt;(PY$33-PZ$33),(PY$33-PY41-150-Sheep!$R$352                                            )&lt;=0),"Alt1-"   &amp;PY40,""),"")
&amp;IFERROR(IF(AND((PY$33-PY41-150-Sheep!$R$353                                           )&gt;(PY$33-PZ$33),(PY$33-PY41-150-Sheep!$R$353                                            )&lt;=0),"Alt2-"   &amp;PY40,""),"")</f>
        <v/>
      </c>
      <c r="PZ42" s="274" t="str">
        <f xml:space="preserve">                    IF(AND((PZ$33                                  -Sheep!$N$250                               )&gt;(PZ$33-QA$33),(PZ$33                                  -Sheep!$N$250                                )&lt;=0),"Born","")
&amp;                   IF(AND((PZ$33-Sheep!$R$351-Sheep!$N$250                                )&gt;(PZ$33-QA$33),(PZ$33-Sheep!$R$351-Sheep!$N$250                                )&lt;=0),"WeanStd","")
&amp;                   IF(AND((PZ$33-Sheep!$R$352-Sheep!$N$250                                )&gt;(PZ$33-QA$33),(PZ$33-Sheep!$R$352-Sheep!$N$250                                )&lt;=0),"WeanAlt1","")
&amp;                   IF(AND((PZ$33-Sheep!$R$353-Sheep!$N$250                                )&gt;(PZ$33-QA$33),(PZ$33-Sheep!$R$353-Sheep!$N$250                                )&lt;=0),"WeanAlt2","")
&amp;IFERROR(IF(AND((PZ$33-PZ41                                                                                     )&gt;(PZ$33-QA$33),(PZ$33-PZ41                                                                                     )&lt;=0),"Join-"    &amp;PZ40,""),"")
&amp;IFERROR(IF(AND((PZ$33-PZ41-INDEX(Sheep!$V$358:$V$365,PZ40,1))&gt;(PZ$33-QA$33),(PZ$33-PZ41-INDEX(Sheep!$V$358:$V$365,PZ40,1))&lt;=0),"Scan-"  &amp;PZ40,""),"")
&amp;IFERROR(IF(AND((PZ$33-PZ41-150                                                                            )&gt;(PZ$33-QA$33),(PZ$33-PZ41-150                                                                             )&lt;=0),"Birth-" &amp;PZ40,""),"")
&amp;IFERROR(IF(AND((PZ$33-PZ41-150-Sheep!$R$351                                           )&gt;(PZ$33-QA$33),(PZ$33-PZ41-150-Sheep!$R$351                                            )&lt;=0),"Wean-"&amp;PZ40,""),"")
&amp;IFERROR(IF(AND((PZ$33-PZ41-150-Sheep!$R$352                                           )&gt;(PZ$33-QA$33),(PZ$33-PZ41-150-Sheep!$R$352                                            )&lt;=0),"Alt1-"   &amp;PZ40,""),"")
&amp;IFERROR(IF(AND((PZ$33-PZ41-150-Sheep!$R$353                                           )&gt;(PZ$33-QA$33),(PZ$33-PZ41-150-Sheep!$R$353                                            )&lt;=0),"Alt2-"   &amp;PZ40,""),"")</f>
        <v/>
      </c>
      <c r="QA42" s="274" t="str">
        <f xml:space="preserve">                    IF(AND((QA$33                                  -Sheep!$N$250                               )&gt;(QA$33-QB$33),(QA$33                                  -Sheep!$N$250                                )&lt;=0),"Born","")
&amp;                   IF(AND((QA$33-Sheep!$R$351-Sheep!$N$250                                )&gt;(QA$33-QB$33),(QA$33-Sheep!$R$351-Sheep!$N$250                                )&lt;=0),"WeanStd","")
&amp;                   IF(AND((QA$33-Sheep!$R$352-Sheep!$N$250                                )&gt;(QA$33-QB$33),(QA$33-Sheep!$R$352-Sheep!$N$250                                )&lt;=0),"WeanAlt1","")
&amp;                   IF(AND((QA$33-Sheep!$R$353-Sheep!$N$250                                )&gt;(QA$33-QB$33),(QA$33-Sheep!$R$353-Sheep!$N$250                                )&lt;=0),"WeanAlt2","")
&amp;IFERROR(IF(AND((QA$33-QA41                                                                                     )&gt;(QA$33-QB$33),(QA$33-QA41                                                                                     )&lt;=0),"Join-"    &amp;QA40,""),"")
&amp;IFERROR(IF(AND((QA$33-QA41-INDEX(Sheep!$V$358:$V$365,QA40,1))&gt;(QA$33-QB$33),(QA$33-QA41-INDEX(Sheep!$V$358:$V$365,QA40,1))&lt;=0),"Scan-"  &amp;QA40,""),"")
&amp;IFERROR(IF(AND((QA$33-QA41-150                                                                            )&gt;(QA$33-QB$33),(QA$33-QA41-150                                                                             )&lt;=0),"Birth-" &amp;QA40,""),"")
&amp;IFERROR(IF(AND((QA$33-QA41-150-Sheep!$R$351                                           )&gt;(QA$33-QB$33),(QA$33-QA41-150-Sheep!$R$351                                            )&lt;=0),"Wean-"&amp;QA40,""),"")
&amp;IFERROR(IF(AND((QA$33-QA41-150-Sheep!$R$352                                           )&gt;(QA$33-QB$33),(QA$33-QA41-150-Sheep!$R$352                                            )&lt;=0),"Alt1-"   &amp;QA40,""),"")
&amp;IFERROR(IF(AND((QA$33-QA41-150-Sheep!$R$353                                           )&gt;(QA$33-QB$33),(QA$33-QA41-150-Sheep!$R$353                                            )&lt;=0),"Alt2-"   &amp;QA40,""),"")</f>
        <v/>
      </c>
      <c r="QB42" s="274" t="str">
        <f xml:space="preserve">                    IF(AND((QB$33                                  -Sheep!$N$250                               )&gt;(QB$33-QC$33),(QB$33                                  -Sheep!$N$250                                )&lt;=0),"Born","")
&amp;                   IF(AND((QB$33-Sheep!$R$351-Sheep!$N$250                                )&gt;(QB$33-QC$33),(QB$33-Sheep!$R$351-Sheep!$N$250                                )&lt;=0),"WeanStd","")
&amp;                   IF(AND((QB$33-Sheep!$R$352-Sheep!$N$250                                )&gt;(QB$33-QC$33),(QB$33-Sheep!$R$352-Sheep!$N$250                                )&lt;=0),"WeanAlt1","")
&amp;                   IF(AND((QB$33-Sheep!$R$353-Sheep!$N$250                                )&gt;(QB$33-QC$33),(QB$33-Sheep!$R$353-Sheep!$N$250                                )&lt;=0),"WeanAlt2","")
&amp;IFERROR(IF(AND((QB$33-QB41                                                                                     )&gt;(QB$33-QC$33),(QB$33-QB41                                                                                     )&lt;=0),"Join-"    &amp;QB40,""),"")
&amp;IFERROR(IF(AND((QB$33-QB41-INDEX(Sheep!$V$358:$V$365,QB40,1))&gt;(QB$33-QC$33),(QB$33-QB41-INDEX(Sheep!$V$358:$V$365,QB40,1))&lt;=0),"Scan-"  &amp;QB40,""),"")
&amp;IFERROR(IF(AND((QB$33-QB41-150                                                                            )&gt;(QB$33-QC$33),(QB$33-QB41-150                                                                             )&lt;=0),"Birth-" &amp;QB40,""),"")
&amp;IFERROR(IF(AND((QB$33-QB41-150-Sheep!$R$351                                           )&gt;(QB$33-QC$33),(QB$33-QB41-150-Sheep!$R$351                                            )&lt;=0),"Wean-"&amp;QB40,""),"")
&amp;IFERROR(IF(AND((QB$33-QB41-150-Sheep!$R$352                                           )&gt;(QB$33-QC$33),(QB$33-QB41-150-Sheep!$R$352                                            )&lt;=0),"Alt1-"   &amp;QB40,""),"")
&amp;IFERROR(IF(AND((QB$33-QB41-150-Sheep!$R$353                                           )&gt;(QB$33-QC$33),(QB$33-QB41-150-Sheep!$R$353                                            )&lt;=0),"Alt2-"   &amp;QB40,""),"")</f>
        <v>Scan-8</v>
      </c>
      <c r="QC42" s="274" t="str">
        <f xml:space="preserve">                    IF(AND((QC$33                                  -Sheep!$N$250                               )&gt;(QC$33-QD$33),(QC$33                                  -Sheep!$N$250                                )&lt;=0),"Born","")
&amp;                   IF(AND((QC$33-Sheep!$R$351-Sheep!$N$250                                )&gt;(QC$33-QD$33),(QC$33-Sheep!$R$351-Sheep!$N$250                                )&lt;=0),"WeanStd","")
&amp;                   IF(AND((QC$33-Sheep!$R$352-Sheep!$N$250                                )&gt;(QC$33-QD$33),(QC$33-Sheep!$R$352-Sheep!$N$250                                )&lt;=0),"WeanAlt1","")
&amp;                   IF(AND((QC$33-Sheep!$R$353-Sheep!$N$250                                )&gt;(QC$33-QD$33),(QC$33-Sheep!$R$353-Sheep!$N$250                                )&lt;=0),"WeanAlt2","")
&amp;IFERROR(IF(AND((QC$33-QC41                                                                                     )&gt;(QC$33-QD$33),(QC$33-QC41                                                                                     )&lt;=0),"Join-"    &amp;QC40,""),"")
&amp;IFERROR(IF(AND((QC$33-QC41-INDEX(Sheep!$V$358:$V$365,QC40,1))&gt;(QC$33-QD$33),(QC$33-QC41-INDEX(Sheep!$V$358:$V$365,QC40,1))&lt;=0),"Scan-"  &amp;QC40,""),"")
&amp;IFERROR(IF(AND((QC$33-QC41-150                                                                            )&gt;(QC$33-QD$33),(QC$33-QC41-150                                                                             )&lt;=0),"Birth-" &amp;QC40,""),"")
&amp;IFERROR(IF(AND((QC$33-QC41-150-Sheep!$R$351                                           )&gt;(QC$33-QD$33),(QC$33-QC41-150-Sheep!$R$351                                            )&lt;=0),"Wean-"&amp;QC40,""),"")
&amp;IFERROR(IF(AND((QC$33-QC41-150-Sheep!$R$352                                           )&gt;(QC$33-QD$33),(QC$33-QC41-150-Sheep!$R$352                                            )&lt;=0),"Alt1-"   &amp;QC40,""),"")
&amp;IFERROR(IF(AND((QC$33-QC41-150-Sheep!$R$353                                           )&gt;(QC$33-QD$33),(QC$33-QC41-150-Sheep!$R$353                                            )&lt;=0),"Alt2-"   &amp;QC40,""),"")</f>
        <v/>
      </c>
      <c r="QD42" s="274" t="str">
        <f xml:space="preserve">                    IF(AND((QD$33                                  -Sheep!$N$250                               )&gt;(QD$33-QE$33),(QD$33                                  -Sheep!$N$250                                )&lt;=0),"Born","")
&amp;                   IF(AND((QD$33-Sheep!$R$351-Sheep!$N$250                                )&gt;(QD$33-QE$33),(QD$33-Sheep!$R$351-Sheep!$N$250                                )&lt;=0),"WeanStd","")
&amp;                   IF(AND((QD$33-Sheep!$R$352-Sheep!$N$250                                )&gt;(QD$33-QE$33),(QD$33-Sheep!$R$352-Sheep!$N$250                                )&lt;=0),"WeanAlt1","")
&amp;                   IF(AND((QD$33-Sheep!$R$353-Sheep!$N$250                                )&gt;(QD$33-QE$33),(QD$33-Sheep!$R$353-Sheep!$N$250                                )&lt;=0),"WeanAlt2","")
&amp;IFERROR(IF(AND((QD$33-QD41                                                                                     )&gt;(QD$33-QE$33),(QD$33-QD41                                                                                     )&lt;=0),"Join-"    &amp;QD40,""),"")
&amp;IFERROR(IF(AND((QD$33-QD41-INDEX(Sheep!$V$358:$V$365,QD40,1))&gt;(QD$33-QE$33),(QD$33-QD41-INDEX(Sheep!$V$358:$V$365,QD40,1))&lt;=0),"Scan-"  &amp;QD40,""),"")
&amp;IFERROR(IF(AND((QD$33-QD41-150                                                                            )&gt;(QD$33-QE$33),(QD$33-QD41-150                                                                             )&lt;=0),"Birth-" &amp;QD40,""),"")
&amp;IFERROR(IF(AND((QD$33-QD41-150-Sheep!$R$351                                           )&gt;(QD$33-QE$33),(QD$33-QD41-150-Sheep!$R$351                                            )&lt;=0),"Wean-"&amp;QD40,""),"")
&amp;IFERROR(IF(AND((QD$33-QD41-150-Sheep!$R$352                                           )&gt;(QD$33-QE$33),(QD$33-QD41-150-Sheep!$R$352                                            )&lt;=0),"Alt1-"   &amp;QD40,""),"")
&amp;IFERROR(IF(AND((QD$33-QD41-150-Sheep!$R$353                                           )&gt;(QD$33-QE$33),(QD$33-QD41-150-Sheep!$R$353                                            )&lt;=0),"Alt2-"   &amp;QD40,""),"")</f>
        <v/>
      </c>
      <c r="QE42" s="274" t="str">
        <f xml:space="preserve">                    IF(AND((QE$33                                  -Sheep!$N$250                               )&gt;(QE$33-QF$33),(QE$33                                  -Sheep!$N$250                                )&lt;=0),"Born","")
&amp;                   IF(AND((QE$33-Sheep!$R$351-Sheep!$N$250                                )&gt;(QE$33-QF$33),(QE$33-Sheep!$R$351-Sheep!$N$250                                )&lt;=0),"WeanStd","")
&amp;                   IF(AND((QE$33-Sheep!$R$352-Sheep!$N$250                                )&gt;(QE$33-QF$33),(QE$33-Sheep!$R$352-Sheep!$N$250                                )&lt;=0),"WeanAlt1","")
&amp;                   IF(AND((QE$33-Sheep!$R$353-Sheep!$N$250                                )&gt;(QE$33-QF$33),(QE$33-Sheep!$R$353-Sheep!$N$250                                )&lt;=0),"WeanAlt2","")
&amp;IFERROR(IF(AND((QE$33-QE41                                                                                     )&gt;(QE$33-QF$33),(QE$33-QE41                                                                                     )&lt;=0),"Join-"    &amp;QE40,""),"")
&amp;IFERROR(IF(AND((QE$33-QE41-INDEX(Sheep!$V$358:$V$365,QE40,1))&gt;(QE$33-QF$33),(QE$33-QE41-INDEX(Sheep!$V$358:$V$365,QE40,1))&lt;=0),"Scan-"  &amp;QE40,""),"")
&amp;IFERROR(IF(AND((QE$33-QE41-150                                                                            )&gt;(QE$33-QF$33),(QE$33-QE41-150                                                                             )&lt;=0),"Birth-" &amp;QE40,""),"")
&amp;IFERROR(IF(AND((QE$33-QE41-150-Sheep!$R$351                                           )&gt;(QE$33-QF$33),(QE$33-QE41-150-Sheep!$R$351                                            )&lt;=0),"Wean-"&amp;QE40,""),"")
&amp;IFERROR(IF(AND((QE$33-QE41-150-Sheep!$R$352                                           )&gt;(QE$33-QF$33),(QE$33-QE41-150-Sheep!$R$352                                            )&lt;=0),"Alt1-"   &amp;QE40,""),"")
&amp;IFERROR(IF(AND((QE$33-QE41-150-Sheep!$R$353                                           )&gt;(QE$33-QF$33),(QE$33-QE41-150-Sheep!$R$353                                            )&lt;=0),"Alt2-"   &amp;QE40,""),"")</f>
        <v/>
      </c>
      <c r="QF42" s="274" t="str">
        <f xml:space="preserve">                    IF(AND((QF$33                                  -Sheep!$N$250                               )&gt;(QF$33-QG$33),(QF$33                                  -Sheep!$N$250                                )&lt;=0),"Born","")
&amp;                   IF(AND((QF$33-Sheep!$R$351-Sheep!$N$250                                )&gt;(QF$33-QG$33),(QF$33-Sheep!$R$351-Sheep!$N$250                                )&lt;=0),"WeanStd","")
&amp;                   IF(AND((QF$33-Sheep!$R$352-Sheep!$N$250                                )&gt;(QF$33-QG$33),(QF$33-Sheep!$R$352-Sheep!$N$250                                )&lt;=0),"WeanAlt1","")
&amp;                   IF(AND((QF$33-Sheep!$R$353-Sheep!$N$250                                )&gt;(QF$33-QG$33),(QF$33-Sheep!$R$353-Sheep!$N$250                                )&lt;=0),"WeanAlt2","")
&amp;IFERROR(IF(AND((QF$33-QF41                                                                                     )&gt;(QF$33-QG$33),(QF$33-QF41                                                                                     )&lt;=0),"Join-"    &amp;QF40,""),"")
&amp;IFERROR(IF(AND((QF$33-QF41-INDEX(Sheep!$V$358:$V$365,QF40,1))&gt;(QF$33-QG$33),(QF$33-QF41-INDEX(Sheep!$V$358:$V$365,QF40,1))&lt;=0),"Scan-"  &amp;QF40,""),"")
&amp;IFERROR(IF(AND((QF$33-QF41-150                                                                            )&gt;(QF$33-QG$33),(QF$33-QF41-150                                                                             )&lt;=0),"Birth-" &amp;QF40,""),"")
&amp;IFERROR(IF(AND((QF$33-QF41-150-Sheep!$R$351                                           )&gt;(QF$33-QG$33),(QF$33-QF41-150-Sheep!$R$351                                            )&lt;=0),"Wean-"&amp;QF40,""),"")
&amp;IFERROR(IF(AND((QF$33-QF41-150-Sheep!$R$352                                           )&gt;(QF$33-QG$33),(QF$33-QF41-150-Sheep!$R$352                                            )&lt;=0),"Alt1-"   &amp;QF40,""),"")
&amp;IFERROR(IF(AND((QF$33-QF41-150-Sheep!$R$353                                           )&gt;(QF$33-QG$33),(QF$33-QF41-150-Sheep!$R$353                                            )&lt;=0),"Alt2-"   &amp;QF40,""),"")</f>
        <v/>
      </c>
      <c r="QG42" s="274" t="str">
        <f xml:space="preserve">                    IF(AND((QG$33                                  -Sheep!$N$250                               )&gt;(QG$33-QH$33),(QG$33                                  -Sheep!$N$250                                )&lt;=0),"Born","")
&amp;                   IF(AND((QG$33-Sheep!$R$351-Sheep!$N$250                                )&gt;(QG$33-QH$33),(QG$33-Sheep!$R$351-Sheep!$N$250                                )&lt;=0),"WeanStd","")
&amp;                   IF(AND((QG$33-Sheep!$R$352-Sheep!$N$250                                )&gt;(QG$33-QH$33),(QG$33-Sheep!$R$352-Sheep!$N$250                                )&lt;=0),"WeanAlt1","")
&amp;                   IF(AND((QG$33-Sheep!$R$353-Sheep!$N$250                                )&gt;(QG$33-QH$33),(QG$33-Sheep!$R$353-Sheep!$N$250                                )&lt;=0),"WeanAlt2","")
&amp;IFERROR(IF(AND((QG$33-QG41                                                                                     )&gt;(QG$33-QH$33),(QG$33-QG41                                                                                     )&lt;=0),"Join-"    &amp;QG40,""),"")
&amp;IFERROR(IF(AND((QG$33-QG41-INDEX(Sheep!$V$358:$V$365,QG40,1))&gt;(QG$33-QH$33),(QG$33-QG41-INDEX(Sheep!$V$358:$V$365,QG40,1))&lt;=0),"Scan-"  &amp;QG40,""),"")
&amp;IFERROR(IF(AND((QG$33-QG41-150                                                                            )&gt;(QG$33-QH$33),(QG$33-QG41-150                                                                             )&lt;=0),"Birth-" &amp;QG40,""),"")
&amp;IFERROR(IF(AND((QG$33-QG41-150-Sheep!$R$351                                           )&gt;(QG$33-QH$33),(QG$33-QG41-150-Sheep!$R$351                                            )&lt;=0),"Wean-"&amp;QG40,""),"")
&amp;IFERROR(IF(AND((QG$33-QG41-150-Sheep!$R$352                                           )&gt;(QG$33-QH$33),(QG$33-QG41-150-Sheep!$R$352                                            )&lt;=0),"Alt1-"   &amp;QG40,""),"")
&amp;IFERROR(IF(AND((QG$33-QG41-150-Sheep!$R$353                                           )&gt;(QG$33-QH$33),(QG$33-QG41-150-Sheep!$R$353                                            )&lt;=0),"Alt2-"   &amp;QG40,""),"")</f>
        <v/>
      </c>
      <c r="QH42" s="274" t="str">
        <f xml:space="preserve">                    IF(AND((QH$33                                  -Sheep!$N$250                               )&gt;(QH$33-QI$33),(QH$33                                  -Sheep!$N$250                                )&lt;=0),"Born","")
&amp;                   IF(AND((QH$33-Sheep!$R$351-Sheep!$N$250                                )&gt;(QH$33-QI$33),(QH$33-Sheep!$R$351-Sheep!$N$250                                )&lt;=0),"WeanStd","")
&amp;                   IF(AND((QH$33-Sheep!$R$352-Sheep!$N$250                                )&gt;(QH$33-QI$33),(QH$33-Sheep!$R$352-Sheep!$N$250                                )&lt;=0),"WeanAlt1","")
&amp;                   IF(AND((QH$33-Sheep!$R$353-Sheep!$N$250                                )&gt;(QH$33-QI$33),(QH$33-Sheep!$R$353-Sheep!$N$250                                )&lt;=0),"WeanAlt2","")
&amp;IFERROR(IF(AND((QH$33-QH41                                                                                     )&gt;(QH$33-QI$33),(QH$33-QH41                                                                                     )&lt;=0),"Join-"    &amp;QH40,""),"")
&amp;IFERROR(IF(AND((QH$33-QH41-INDEX(Sheep!$V$358:$V$365,QH40,1))&gt;(QH$33-QI$33),(QH$33-QH41-INDEX(Sheep!$V$358:$V$365,QH40,1))&lt;=0),"Scan-"  &amp;QH40,""),"")
&amp;IFERROR(IF(AND((QH$33-QH41-150                                                                            )&gt;(QH$33-QI$33),(QH$33-QH41-150                                                                             )&lt;=0),"Birth-" &amp;QH40,""),"")
&amp;IFERROR(IF(AND((QH$33-QH41-150-Sheep!$R$351                                           )&gt;(QH$33-QI$33),(QH$33-QH41-150-Sheep!$R$351                                            )&lt;=0),"Wean-"&amp;QH40,""),"")
&amp;IFERROR(IF(AND((QH$33-QH41-150-Sheep!$R$352                                           )&gt;(QH$33-QI$33),(QH$33-QH41-150-Sheep!$R$352                                            )&lt;=0),"Alt1-"   &amp;QH40,""),"")
&amp;IFERROR(IF(AND((QH$33-QH41-150-Sheep!$R$353                                           )&gt;(QH$33-QI$33),(QH$33-QH41-150-Sheep!$R$353                                            )&lt;=0),"Alt2-"   &amp;QH40,""),"")</f>
        <v/>
      </c>
      <c r="QI42" s="274" t="str">
        <f xml:space="preserve">                    IF(AND((QI$33                                  -Sheep!$N$250                               )&gt;(QI$33-QJ$33),(QI$33                                  -Sheep!$N$250                                )&lt;=0),"Born","")
&amp;                   IF(AND((QI$33-Sheep!$R$351-Sheep!$N$250                                )&gt;(QI$33-QJ$33),(QI$33-Sheep!$R$351-Sheep!$N$250                                )&lt;=0),"WeanStd","")
&amp;                   IF(AND((QI$33-Sheep!$R$352-Sheep!$N$250                                )&gt;(QI$33-QJ$33),(QI$33-Sheep!$R$352-Sheep!$N$250                                )&lt;=0),"WeanAlt1","")
&amp;                   IF(AND((QI$33-Sheep!$R$353-Sheep!$N$250                                )&gt;(QI$33-QJ$33),(QI$33-Sheep!$R$353-Sheep!$N$250                                )&lt;=0),"WeanAlt2","")
&amp;IFERROR(IF(AND((QI$33-QI41                                                                                     )&gt;(QI$33-QJ$33),(QI$33-QI41                                                                                     )&lt;=0),"Join-"    &amp;QI40,""),"")
&amp;IFERROR(IF(AND((QI$33-QI41-INDEX(Sheep!$V$358:$V$365,QI40,1))&gt;(QI$33-QJ$33),(QI$33-QI41-INDEX(Sheep!$V$358:$V$365,QI40,1))&lt;=0),"Scan-"  &amp;QI40,""),"")
&amp;IFERROR(IF(AND((QI$33-QI41-150                                                                            )&gt;(QI$33-QJ$33),(QI$33-QI41-150                                                                             )&lt;=0),"Birth-" &amp;QI40,""),"")
&amp;IFERROR(IF(AND((QI$33-QI41-150-Sheep!$R$351                                           )&gt;(QI$33-QJ$33),(QI$33-QI41-150-Sheep!$R$351                                            )&lt;=0),"Wean-"&amp;QI40,""),"")
&amp;IFERROR(IF(AND((QI$33-QI41-150-Sheep!$R$352                                           )&gt;(QI$33-QJ$33),(QI$33-QI41-150-Sheep!$R$352                                            )&lt;=0),"Alt1-"   &amp;QI40,""),"")
&amp;IFERROR(IF(AND((QI$33-QI41-150-Sheep!$R$353                                           )&gt;(QI$33-QJ$33),(QI$33-QI41-150-Sheep!$R$353                                            )&lt;=0),"Alt2-"   &amp;QI40,""),"")</f>
        <v/>
      </c>
      <c r="QJ42" s="274" t="str">
        <f xml:space="preserve">                    IF(AND((QJ$33                                  -Sheep!$N$250                               )&gt;(QJ$33-QK$33),(QJ$33                                  -Sheep!$N$250                                )&lt;=0),"Born","")
&amp;                   IF(AND((QJ$33-Sheep!$R$351-Sheep!$N$250                                )&gt;(QJ$33-QK$33),(QJ$33-Sheep!$R$351-Sheep!$N$250                                )&lt;=0),"WeanStd","")
&amp;                   IF(AND((QJ$33-Sheep!$R$352-Sheep!$N$250                                )&gt;(QJ$33-QK$33),(QJ$33-Sheep!$R$352-Sheep!$N$250                                )&lt;=0),"WeanAlt1","")
&amp;                   IF(AND((QJ$33-Sheep!$R$353-Sheep!$N$250                                )&gt;(QJ$33-QK$33),(QJ$33-Sheep!$R$353-Sheep!$N$250                                )&lt;=0),"WeanAlt2","")
&amp;IFERROR(IF(AND((QJ$33-QJ41                                                                                     )&gt;(QJ$33-QK$33),(QJ$33-QJ41                                                                                     )&lt;=0),"Join-"    &amp;QJ40,""),"")
&amp;IFERROR(IF(AND((QJ$33-QJ41-INDEX(Sheep!$V$358:$V$365,QJ40,1))&gt;(QJ$33-QK$33),(QJ$33-QJ41-INDEX(Sheep!$V$358:$V$365,QJ40,1))&lt;=0),"Scan-"  &amp;QJ40,""),"")
&amp;IFERROR(IF(AND((QJ$33-QJ41-150                                                                            )&gt;(QJ$33-QK$33),(QJ$33-QJ41-150                                                                             )&lt;=0),"Birth-" &amp;QJ40,""),"")
&amp;IFERROR(IF(AND((QJ$33-QJ41-150-Sheep!$R$351                                           )&gt;(QJ$33-QK$33),(QJ$33-QJ41-150-Sheep!$R$351                                            )&lt;=0),"Wean-"&amp;QJ40,""),"")
&amp;IFERROR(IF(AND((QJ$33-QJ41-150-Sheep!$R$352                                           )&gt;(QJ$33-QK$33),(QJ$33-QJ41-150-Sheep!$R$352                                            )&lt;=0),"Alt1-"   &amp;QJ40,""),"")
&amp;IFERROR(IF(AND((QJ$33-QJ41-150-Sheep!$R$353                                           )&gt;(QJ$33-QK$33),(QJ$33-QJ41-150-Sheep!$R$353                                            )&lt;=0),"Alt2-"   &amp;QJ40,""),"")</f>
        <v/>
      </c>
      <c r="QK42" s="274" t="str">
        <f xml:space="preserve">                    IF(AND((QK$33                                  -Sheep!$N$250                               )&gt;(QK$33-QL$33),(QK$33                                  -Sheep!$N$250                                )&lt;=0),"Born","")
&amp;                   IF(AND((QK$33-Sheep!$R$351-Sheep!$N$250                                )&gt;(QK$33-QL$33),(QK$33-Sheep!$R$351-Sheep!$N$250                                )&lt;=0),"WeanStd","")
&amp;                   IF(AND((QK$33-Sheep!$R$352-Sheep!$N$250                                )&gt;(QK$33-QL$33),(QK$33-Sheep!$R$352-Sheep!$N$250                                )&lt;=0),"WeanAlt1","")
&amp;                   IF(AND((QK$33-Sheep!$R$353-Sheep!$N$250                                )&gt;(QK$33-QL$33),(QK$33-Sheep!$R$353-Sheep!$N$250                                )&lt;=0),"WeanAlt2","")
&amp;IFERROR(IF(AND((QK$33-QK41                                                                                     )&gt;(QK$33-QL$33),(QK$33-QK41                                                                                     )&lt;=0),"Join-"    &amp;QK40,""),"")
&amp;IFERROR(IF(AND((QK$33-QK41-INDEX(Sheep!$V$358:$V$365,QK40,1))&gt;(QK$33-QL$33),(QK$33-QK41-INDEX(Sheep!$V$358:$V$365,QK40,1))&lt;=0),"Scan-"  &amp;QK40,""),"")
&amp;IFERROR(IF(AND((QK$33-QK41-150                                                                            )&gt;(QK$33-QL$33),(QK$33-QK41-150                                                                             )&lt;=0),"Birth-" &amp;QK40,""),"")
&amp;IFERROR(IF(AND((QK$33-QK41-150-Sheep!$R$351                                           )&gt;(QK$33-QL$33),(QK$33-QK41-150-Sheep!$R$351                                            )&lt;=0),"Wean-"&amp;QK40,""),"")
&amp;IFERROR(IF(AND((QK$33-QK41-150-Sheep!$R$352                                           )&gt;(QK$33-QL$33),(QK$33-QK41-150-Sheep!$R$352                                            )&lt;=0),"Alt1-"   &amp;QK40,""),"")
&amp;IFERROR(IF(AND((QK$33-QK41-150-Sheep!$R$353                                           )&gt;(QK$33-QL$33),(QK$33-QK41-150-Sheep!$R$353                                            )&lt;=0),"Alt2-"   &amp;QK40,""),"")</f>
        <v/>
      </c>
      <c r="QL42" s="274" t="str">
        <f xml:space="preserve">                    IF(AND((QL$33                                  -Sheep!$N$250                               )&gt;(QL$33-QM$33),(QL$33                                  -Sheep!$N$250                                )&lt;=0),"Born","")
&amp;                   IF(AND((QL$33-Sheep!$R$351-Sheep!$N$250                                )&gt;(QL$33-QM$33),(QL$33-Sheep!$R$351-Sheep!$N$250                                )&lt;=0),"WeanStd","")
&amp;                   IF(AND((QL$33-Sheep!$R$352-Sheep!$N$250                                )&gt;(QL$33-QM$33),(QL$33-Sheep!$R$352-Sheep!$N$250                                )&lt;=0),"WeanAlt1","")
&amp;                   IF(AND((QL$33-Sheep!$R$353-Sheep!$N$250                                )&gt;(QL$33-QM$33),(QL$33-Sheep!$R$353-Sheep!$N$250                                )&lt;=0),"WeanAlt2","")
&amp;IFERROR(IF(AND((QL$33-QL41                                                                                     )&gt;(QL$33-QM$33),(QL$33-QL41                                                                                     )&lt;=0),"Join-"    &amp;QL40,""),"")
&amp;IFERROR(IF(AND((QL$33-QL41-INDEX(Sheep!$V$358:$V$365,QL40,1))&gt;(QL$33-QM$33),(QL$33-QL41-INDEX(Sheep!$V$358:$V$365,QL40,1))&lt;=0),"Scan-"  &amp;QL40,""),"")
&amp;IFERROR(IF(AND((QL$33-QL41-150                                                                            )&gt;(QL$33-QM$33),(QL$33-QL41-150                                                                             )&lt;=0),"Birth-" &amp;QL40,""),"")
&amp;IFERROR(IF(AND((QL$33-QL41-150-Sheep!$R$351                                           )&gt;(QL$33-QM$33),(QL$33-QL41-150-Sheep!$R$351                                            )&lt;=0),"Wean-"&amp;QL40,""),"")
&amp;IFERROR(IF(AND((QL$33-QL41-150-Sheep!$R$352                                           )&gt;(QL$33-QM$33),(QL$33-QL41-150-Sheep!$R$352                                            )&lt;=0),"Alt1-"   &amp;QL40,""),"")
&amp;IFERROR(IF(AND((QL$33-QL41-150-Sheep!$R$353                                           )&gt;(QL$33-QM$33),(QL$33-QL41-150-Sheep!$R$353                                            )&lt;=0),"Alt2-"   &amp;QL40,""),"")</f>
        <v/>
      </c>
      <c r="QM42" s="274" t="str">
        <f xml:space="preserve">                    IF(AND((QM$33                                  -Sheep!$N$250                               )&gt;(QM$33-QN$33),(QM$33                                  -Sheep!$N$250                                )&lt;=0),"Born","")
&amp;                   IF(AND((QM$33-Sheep!$R$351-Sheep!$N$250                                )&gt;(QM$33-QN$33),(QM$33-Sheep!$R$351-Sheep!$N$250                                )&lt;=0),"WeanStd","")
&amp;                   IF(AND((QM$33-Sheep!$R$352-Sheep!$N$250                                )&gt;(QM$33-QN$33),(QM$33-Sheep!$R$352-Sheep!$N$250                                )&lt;=0),"WeanAlt1","")
&amp;                   IF(AND((QM$33-Sheep!$R$353-Sheep!$N$250                                )&gt;(QM$33-QN$33),(QM$33-Sheep!$R$353-Sheep!$N$250                                )&lt;=0),"WeanAlt2","")
&amp;IFERROR(IF(AND((QM$33-QM41                                                                                     )&gt;(QM$33-QN$33),(QM$33-QM41                                                                                     )&lt;=0),"Join-"    &amp;QM40,""),"")
&amp;IFERROR(IF(AND((QM$33-QM41-INDEX(Sheep!$V$358:$V$365,QM40,1))&gt;(QM$33-QN$33),(QM$33-QM41-INDEX(Sheep!$V$358:$V$365,QM40,1))&lt;=0),"Scan-"  &amp;QM40,""),"")
&amp;IFERROR(IF(AND((QM$33-QM41-150                                                                            )&gt;(QM$33-QN$33),(QM$33-QM41-150                                                                             )&lt;=0),"Birth-" &amp;QM40,""),"")
&amp;IFERROR(IF(AND((QM$33-QM41-150-Sheep!$R$351                                           )&gt;(QM$33-QN$33),(QM$33-QM41-150-Sheep!$R$351                                            )&lt;=0),"Wean-"&amp;QM40,""),"")
&amp;IFERROR(IF(AND((QM$33-QM41-150-Sheep!$R$352                                           )&gt;(QM$33-QN$33),(QM$33-QM41-150-Sheep!$R$352                                            )&lt;=0),"Alt1-"   &amp;QM40,""),"")
&amp;IFERROR(IF(AND((QM$33-QM41-150-Sheep!$R$353                                           )&gt;(QM$33-QN$33),(QM$33-QM41-150-Sheep!$R$353                                            )&lt;=0),"Alt2-"   &amp;QM40,""),"")</f>
        <v/>
      </c>
      <c r="QN42" s="274" t="str">
        <f xml:space="preserve">                    IF(AND((QN$33                                  -Sheep!$N$250                               )&gt;(QN$33-QO$33),(QN$33                                  -Sheep!$N$250                                )&lt;=0),"Born","")
&amp;                   IF(AND((QN$33-Sheep!$R$351-Sheep!$N$250                                )&gt;(QN$33-QO$33),(QN$33-Sheep!$R$351-Sheep!$N$250                                )&lt;=0),"WeanStd","")
&amp;                   IF(AND((QN$33-Sheep!$R$352-Sheep!$N$250                                )&gt;(QN$33-QO$33),(QN$33-Sheep!$R$352-Sheep!$N$250                                )&lt;=0),"WeanAlt1","")
&amp;                   IF(AND((QN$33-Sheep!$R$353-Sheep!$N$250                                )&gt;(QN$33-QO$33),(QN$33-Sheep!$R$353-Sheep!$N$250                                )&lt;=0),"WeanAlt2","")
&amp;IFERROR(IF(AND((QN$33-QN41                                                                                     )&gt;(QN$33-QO$33),(QN$33-QN41                                                                                     )&lt;=0),"Join-"    &amp;QN40,""),"")
&amp;IFERROR(IF(AND((QN$33-QN41-INDEX(Sheep!$V$358:$V$365,QN40,1))&gt;(QN$33-QO$33),(QN$33-QN41-INDEX(Sheep!$V$358:$V$365,QN40,1))&lt;=0),"Scan-"  &amp;QN40,""),"")
&amp;IFERROR(IF(AND((QN$33-QN41-150                                                                            )&gt;(QN$33-QO$33),(QN$33-QN41-150                                                                             )&lt;=0),"Birth-" &amp;QN40,""),"")
&amp;IFERROR(IF(AND((QN$33-QN41-150-Sheep!$R$351                                           )&gt;(QN$33-QO$33),(QN$33-QN41-150-Sheep!$R$351                                            )&lt;=0),"Wean-"&amp;QN40,""),"")
&amp;IFERROR(IF(AND((QN$33-QN41-150-Sheep!$R$352                                           )&gt;(QN$33-QO$33),(QN$33-QN41-150-Sheep!$R$352                                            )&lt;=0),"Alt1-"   &amp;QN40,""),"")
&amp;IFERROR(IF(AND((QN$33-QN41-150-Sheep!$R$353                                           )&gt;(QN$33-QO$33),(QN$33-QN41-150-Sheep!$R$353                                            )&lt;=0),"Alt2-"   &amp;QN40,""),"")</f>
        <v>Birth-8</v>
      </c>
      <c r="QO42" s="274" t="str">
        <f xml:space="preserve">                    IF(AND((QO$33                                  -Sheep!$N$250                               )&gt;(QO$33-QP$33),(QO$33                                  -Sheep!$N$250                                )&lt;=0),"Born","")
&amp;                   IF(AND((QO$33-Sheep!$R$351-Sheep!$N$250                                )&gt;(QO$33-QP$33),(QO$33-Sheep!$R$351-Sheep!$N$250                                )&lt;=0),"WeanStd","")
&amp;                   IF(AND((QO$33-Sheep!$R$352-Sheep!$N$250                                )&gt;(QO$33-QP$33),(QO$33-Sheep!$R$352-Sheep!$N$250                                )&lt;=0),"WeanAlt1","")
&amp;                   IF(AND((QO$33-Sheep!$R$353-Sheep!$N$250                                )&gt;(QO$33-QP$33),(QO$33-Sheep!$R$353-Sheep!$N$250                                )&lt;=0),"WeanAlt2","")
&amp;IFERROR(IF(AND((QO$33-QO41                                                                                     )&gt;(QO$33-QP$33),(QO$33-QO41                                                                                     )&lt;=0),"Join-"    &amp;QO40,""),"")
&amp;IFERROR(IF(AND((QO$33-QO41-INDEX(Sheep!$V$358:$V$365,QO40,1))&gt;(QO$33-QP$33),(QO$33-QO41-INDEX(Sheep!$V$358:$V$365,QO40,1))&lt;=0),"Scan-"  &amp;QO40,""),"")
&amp;IFERROR(IF(AND((QO$33-QO41-150                                                                            )&gt;(QO$33-QP$33),(QO$33-QO41-150                                                                             )&lt;=0),"Birth-" &amp;QO40,""),"")
&amp;IFERROR(IF(AND((QO$33-QO41-150-Sheep!$R$351                                           )&gt;(QO$33-QP$33),(QO$33-QO41-150-Sheep!$R$351                                            )&lt;=0),"Wean-"&amp;QO40,""),"")
&amp;IFERROR(IF(AND((QO$33-QO41-150-Sheep!$R$352                                           )&gt;(QO$33-QP$33),(QO$33-QO41-150-Sheep!$R$352                                            )&lt;=0),"Alt1-"   &amp;QO40,""),"")
&amp;IFERROR(IF(AND((QO$33-QO41-150-Sheep!$R$353                                           )&gt;(QO$33-QP$33),(QO$33-QO41-150-Sheep!$R$353                                            )&lt;=0),"Alt2-"   &amp;QO40,""),"")</f>
        <v/>
      </c>
      <c r="QP42" s="274" t="str">
        <f xml:space="preserve">                    IF(AND((QP$33                                  -Sheep!$N$250                               )&gt;(QP$33-QQ$33),(QP$33                                  -Sheep!$N$250                                )&lt;=0),"Born","")
&amp;                   IF(AND((QP$33-Sheep!$R$351-Sheep!$N$250                                )&gt;(QP$33-QQ$33),(QP$33-Sheep!$R$351-Sheep!$N$250                                )&lt;=0),"WeanStd","")
&amp;                   IF(AND((QP$33-Sheep!$R$352-Sheep!$N$250                                )&gt;(QP$33-QQ$33),(QP$33-Sheep!$R$352-Sheep!$N$250                                )&lt;=0),"WeanAlt1","")
&amp;                   IF(AND((QP$33-Sheep!$R$353-Sheep!$N$250                                )&gt;(QP$33-QQ$33),(QP$33-Sheep!$R$353-Sheep!$N$250                                )&lt;=0),"WeanAlt2","")
&amp;IFERROR(IF(AND((QP$33-QP41                                                                                     )&gt;(QP$33-QQ$33),(QP$33-QP41                                                                                     )&lt;=0),"Join-"    &amp;QP40,""),"")
&amp;IFERROR(IF(AND((QP$33-QP41-INDEX(Sheep!$V$358:$V$365,QP40,1))&gt;(QP$33-QQ$33),(QP$33-QP41-INDEX(Sheep!$V$358:$V$365,QP40,1))&lt;=0),"Scan-"  &amp;QP40,""),"")
&amp;IFERROR(IF(AND((QP$33-QP41-150                                                                            )&gt;(QP$33-QQ$33),(QP$33-QP41-150                                                                             )&lt;=0),"Birth-" &amp;QP40,""),"")
&amp;IFERROR(IF(AND((QP$33-QP41-150-Sheep!$R$351                                           )&gt;(QP$33-QQ$33),(QP$33-QP41-150-Sheep!$R$351                                            )&lt;=0),"Wean-"&amp;QP40,""),"")
&amp;IFERROR(IF(AND((QP$33-QP41-150-Sheep!$R$352                                           )&gt;(QP$33-QQ$33),(QP$33-QP41-150-Sheep!$R$352                                            )&lt;=0),"Alt1-"   &amp;QP40,""),"")
&amp;IFERROR(IF(AND((QP$33-QP41-150-Sheep!$R$353                                           )&gt;(QP$33-QQ$33),(QP$33-QP41-150-Sheep!$R$353                                            )&lt;=0),"Alt2-"   &amp;QP40,""),"")</f>
        <v/>
      </c>
      <c r="QQ42" s="274" t="str">
        <f xml:space="preserve">                    IF(AND((QQ$33                                  -Sheep!$N$250                               )&gt;(QQ$33-QR$33),(QQ$33                                  -Sheep!$N$250                                )&lt;=0),"Born","")
&amp;                   IF(AND((QQ$33-Sheep!$R$351-Sheep!$N$250                                )&gt;(QQ$33-QR$33),(QQ$33-Sheep!$R$351-Sheep!$N$250                                )&lt;=0),"WeanStd","")
&amp;                   IF(AND((QQ$33-Sheep!$R$352-Sheep!$N$250                                )&gt;(QQ$33-QR$33),(QQ$33-Sheep!$R$352-Sheep!$N$250                                )&lt;=0),"WeanAlt1","")
&amp;                   IF(AND((QQ$33-Sheep!$R$353-Sheep!$N$250                                )&gt;(QQ$33-QR$33),(QQ$33-Sheep!$R$353-Sheep!$N$250                                )&lt;=0),"WeanAlt2","")
&amp;IFERROR(IF(AND((QQ$33-QQ41                                                                                     )&gt;(QQ$33-QR$33),(QQ$33-QQ41                                                                                     )&lt;=0),"Join-"    &amp;QQ40,""),"")
&amp;IFERROR(IF(AND((QQ$33-QQ41-INDEX(Sheep!$V$358:$V$365,QQ40,1))&gt;(QQ$33-QR$33),(QQ$33-QQ41-INDEX(Sheep!$V$358:$V$365,QQ40,1))&lt;=0),"Scan-"  &amp;QQ40,""),"")
&amp;IFERROR(IF(AND((QQ$33-QQ41-150                                                                            )&gt;(QQ$33-QR$33),(QQ$33-QQ41-150                                                                             )&lt;=0),"Birth-" &amp;QQ40,""),"")
&amp;IFERROR(IF(AND((QQ$33-QQ41-150-Sheep!$R$351                                           )&gt;(QQ$33-QR$33),(QQ$33-QQ41-150-Sheep!$R$351                                            )&lt;=0),"Wean-"&amp;QQ40,""),"")
&amp;IFERROR(IF(AND((QQ$33-QQ41-150-Sheep!$R$352                                           )&gt;(QQ$33-QR$33),(QQ$33-QQ41-150-Sheep!$R$352                                            )&lt;=0),"Alt1-"   &amp;QQ40,""),"")
&amp;IFERROR(IF(AND((QQ$33-QQ41-150-Sheep!$R$353                                           )&gt;(QQ$33-QR$33),(QQ$33-QQ41-150-Sheep!$R$353                                            )&lt;=0),"Alt2-"   &amp;QQ40,""),"")</f>
        <v/>
      </c>
      <c r="QR42" s="274" t="str">
        <f xml:space="preserve">                    IF(AND((QR$33                                  -Sheep!$N$250                               )&gt;(QR$33-QS$33),(QR$33                                  -Sheep!$N$250                                )&lt;=0),"Born","")
&amp;                   IF(AND((QR$33-Sheep!$R$351-Sheep!$N$250                                )&gt;(QR$33-QS$33),(QR$33-Sheep!$R$351-Sheep!$N$250                                )&lt;=0),"WeanStd","")
&amp;                   IF(AND((QR$33-Sheep!$R$352-Sheep!$N$250                                )&gt;(QR$33-QS$33),(QR$33-Sheep!$R$352-Sheep!$N$250                                )&lt;=0),"WeanAlt1","")
&amp;                   IF(AND((QR$33-Sheep!$R$353-Sheep!$N$250                                )&gt;(QR$33-QS$33),(QR$33-Sheep!$R$353-Sheep!$N$250                                )&lt;=0),"WeanAlt2","")
&amp;IFERROR(IF(AND((QR$33-QR41                                                                                     )&gt;(QR$33-QS$33),(QR$33-QR41                                                                                     )&lt;=0),"Join-"    &amp;QR40,""),"")
&amp;IFERROR(IF(AND((QR$33-QR41-INDEX(Sheep!$V$358:$V$365,QR40,1))&gt;(QR$33-QS$33),(QR$33-QR41-INDEX(Sheep!$V$358:$V$365,QR40,1))&lt;=0),"Scan-"  &amp;QR40,""),"")
&amp;IFERROR(IF(AND((QR$33-QR41-150                                                                            )&gt;(QR$33-QS$33),(QR$33-QR41-150                                                                             )&lt;=0),"Birth-" &amp;QR40,""),"")
&amp;IFERROR(IF(AND((QR$33-QR41-150-Sheep!$R$351                                           )&gt;(QR$33-QS$33),(QR$33-QR41-150-Sheep!$R$351                                            )&lt;=0),"Wean-"&amp;QR40,""),"")
&amp;IFERROR(IF(AND((QR$33-QR41-150-Sheep!$R$352                                           )&gt;(QR$33-QS$33),(QR$33-QR41-150-Sheep!$R$352                                            )&lt;=0),"Alt1-"   &amp;QR40,""),"")
&amp;IFERROR(IF(AND((QR$33-QR41-150-Sheep!$R$353                                           )&gt;(QR$33-QS$33),(QR$33-QR41-150-Sheep!$R$353                                            )&lt;=0),"Alt2-"   &amp;QR40,""),"")</f>
        <v/>
      </c>
      <c r="QS42" s="274" t="str">
        <f xml:space="preserve">                    IF(AND((QS$33                                  -Sheep!$N$250                               )&gt;(QS$33-QT$33),(QS$33                                  -Sheep!$N$250                                )&lt;=0),"Born","")
&amp;                   IF(AND((QS$33-Sheep!$R$351-Sheep!$N$250                                )&gt;(QS$33-QT$33),(QS$33-Sheep!$R$351-Sheep!$N$250                                )&lt;=0),"WeanStd","")
&amp;                   IF(AND((QS$33-Sheep!$R$352-Sheep!$N$250                                )&gt;(QS$33-QT$33),(QS$33-Sheep!$R$352-Sheep!$N$250                                )&lt;=0),"WeanAlt1","")
&amp;                   IF(AND((QS$33-Sheep!$R$353-Sheep!$N$250                                )&gt;(QS$33-QT$33),(QS$33-Sheep!$R$353-Sheep!$N$250                                )&lt;=0),"WeanAlt2","")
&amp;IFERROR(IF(AND((QS$33-QS41                                                                                     )&gt;(QS$33-QT$33),(QS$33-QS41                                                                                     )&lt;=0),"Join-"    &amp;QS40,""),"")
&amp;IFERROR(IF(AND((QS$33-QS41-INDEX(Sheep!$V$358:$V$365,QS40,1))&gt;(QS$33-QT$33),(QS$33-QS41-INDEX(Sheep!$V$358:$V$365,QS40,1))&lt;=0),"Scan-"  &amp;QS40,""),"")
&amp;IFERROR(IF(AND((QS$33-QS41-150                                                                            )&gt;(QS$33-QT$33),(QS$33-QS41-150                                                                             )&lt;=0),"Birth-" &amp;QS40,""),"")
&amp;IFERROR(IF(AND((QS$33-QS41-150-Sheep!$R$351                                           )&gt;(QS$33-QT$33),(QS$33-QS41-150-Sheep!$R$351                                            )&lt;=0),"Wean-"&amp;QS40,""),"")
&amp;IFERROR(IF(AND((QS$33-QS41-150-Sheep!$R$352                                           )&gt;(QS$33-QT$33),(QS$33-QS41-150-Sheep!$R$352                                            )&lt;=0),"Alt1-"   &amp;QS40,""),"")
&amp;IFERROR(IF(AND((QS$33-QS41-150-Sheep!$R$353                                           )&gt;(QS$33-QT$33),(QS$33-QS41-150-Sheep!$R$353                                            )&lt;=0),"Alt2-"   &amp;QS40,""),"")</f>
        <v/>
      </c>
      <c r="QT42" s="274" t="str">
        <f xml:space="preserve">                    IF(AND((QT$33                                  -Sheep!$N$250                               )&gt;(QT$33-QU$33),(QT$33                                  -Sheep!$N$250                                )&lt;=0),"Born","")
&amp;                   IF(AND((QT$33-Sheep!$R$351-Sheep!$N$250                                )&gt;(QT$33-QU$33),(QT$33-Sheep!$R$351-Sheep!$N$250                                )&lt;=0),"WeanStd","")
&amp;                   IF(AND((QT$33-Sheep!$R$352-Sheep!$N$250                                )&gt;(QT$33-QU$33),(QT$33-Sheep!$R$352-Sheep!$N$250                                )&lt;=0),"WeanAlt1","")
&amp;                   IF(AND((QT$33-Sheep!$R$353-Sheep!$N$250                                )&gt;(QT$33-QU$33),(QT$33-Sheep!$R$353-Sheep!$N$250                                )&lt;=0),"WeanAlt2","")
&amp;IFERROR(IF(AND((QT$33-QT41                                                                                     )&gt;(QT$33-QU$33),(QT$33-QT41                                                                                     )&lt;=0),"Join-"    &amp;QT40,""),"")
&amp;IFERROR(IF(AND((QT$33-QT41-INDEX(Sheep!$V$358:$V$365,QT40,1))&gt;(QT$33-QU$33),(QT$33-QT41-INDEX(Sheep!$V$358:$V$365,QT40,1))&lt;=0),"Scan-"  &amp;QT40,""),"")
&amp;IFERROR(IF(AND((QT$33-QT41-150                                                                            )&gt;(QT$33-QU$33),(QT$33-QT41-150                                                                             )&lt;=0),"Birth-" &amp;QT40,""),"")
&amp;IFERROR(IF(AND((QT$33-QT41-150-Sheep!$R$351                                           )&gt;(QT$33-QU$33),(QT$33-QT41-150-Sheep!$R$351                                            )&lt;=0),"Wean-"&amp;QT40,""),"")
&amp;IFERROR(IF(AND((QT$33-QT41-150-Sheep!$R$352                                           )&gt;(QT$33-QU$33),(QT$33-QT41-150-Sheep!$R$352                                            )&lt;=0),"Alt1-"   &amp;QT40,""),"")
&amp;IFERROR(IF(AND((QT$33-QT41-150-Sheep!$R$353                                           )&gt;(QT$33-QU$33),(QT$33-QT41-150-Sheep!$R$353                                            )&lt;=0),"Alt2-"   &amp;QT40,""),"")</f>
        <v/>
      </c>
      <c r="QU42" s="274" t="str">
        <f xml:space="preserve">                    IF(AND((QU$33                                  -Sheep!$N$250                               )&gt;(QU$33-QV$33),(QU$33                                  -Sheep!$N$250                                )&lt;=0),"Born","")
&amp;                   IF(AND((QU$33-Sheep!$R$351-Sheep!$N$250                                )&gt;(QU$33-QV$33),(QU$33-Sheep!$R$351-Sheep!$N$250                                )&lt;=0),"WeanStd","")
&amp;                   IF(AND((QU$33-Sheep!$R$352-Sheep!$N$250                                )&gt;(QU$33-QV$33),(QU$33-Sheep!$R$352-Sheep!$N$250                                )&lt;=0),"WeanAlt1","")
&amp;                   IF(AND((QU$33-Sheep!$R$353-Sheep!$N$250                                )&gt;(QU$33-QV$33),(QU$33-Sheep!$R$353-Sheep!$N$250                                )&lt;=0),"WeanAlt2","")
&amp;IFERROR(IF(AND((QU$33-QU41                                                                                     )&gt;(QU$33-QV$33),(QU$33-QU41                                                                                     )&lt;=0),"Join-"    &amp;QU40,""),"")
&amp;IFERROR(IF(AND((QU$33-QU41-INDEX(Sheep!$V$358:$V$365,QU40,1))&gt;(QU$33-QV$33),(QU$33-QU41-INDEX(Sheep!$V$358:$V$365,QU40,1))&lt;=0),"Scan-"  &amp;QU40,""),"")
&amp;IFERROR(IF(AND((QU$33-QU41-150                                                                            )&gt;(QU$33-QV$33),(QU$33-QU41-150                                                                             )&lt;=0),"Birth-" &amp;QU40,""),"")
&amp;IFERROR(IF(AND((QU$33-QU41-150-Sheep!$R$351                                           )&gt;(QU$33-QV$33),(QU$33-QU41-150-Sheep!$R$351                                            )&lt;=0),"Wean-"&amp;QU40,""),"")
&amp;IFERROR(IF(AND((QU$33-QU41-150-Sheep!$R$352                                           )&gt;(QU$33-QV$33),(QU$33-QU41-150-Sheep!$R$352                                            )&lt;=0),"Alt1-"   &amp;QU40,""),"")
&amp;IFERROR(IF(AND((QU$33-QU41-150-Sheep!$R$353                                           )&gt;(QU$33-QV$33),(QU$33-QU41-150-Sheep!$R$353                                            )&lt;=0),"Alt2-"   &amp;QU40,""),"")</f>
        <v/>
      </c>
      <c r="QV42" s="274" t="str">
        <f xml:space="preserve">                    IF(AND((QV$33                                  -Sheep!$N$250                               )&gt;(QV$33-QW$33),(QV$33                                  -Sheep!$N$250                                )&lt;=0),"Born","")
&amp;                   IF(AND((QV$33-Sheep!$R$351-Sheep!$N$250                                )&gt;(QV$33-QW$33),(QV$33-Sheep!$R$351-Sheep!$N$250                                )&lt;=0),"WeanStd","")
&amp;                   IF(AND((QV$33-Sheep!$R$352-Sheep!$N$250                                )&gt;(QV$33-QW$33),(QV$33-Sheep!$R$352-Sheep!$N$250                                )&lt;=0),"WeanAlt1","")
&amp;                   IF(AND((QV$33-Sheep!$R$353-Sheep!$N$250                                )&gt;(QV$33-QW$33),(QV$33-Sheep!$R$353-Sheep!$N$250                                )&lt;=0),"WeanAlt2","")
&amp;IFERROR(IF(AND((QV$33-QV41                                                                                     )&gt;(QV$33-QW$33),(QV$33-QV41                                                                                     )&lt;=0),"Join-"    &amp;QV40,""),"")
&amp;IFERROR(IF(AND((QV$33-QV41-INDEX(Sheep!$V$358:$V$365,QV40,1))&gt;(QV$33-QW$33),(QV$33-QV41-INDEX(Sheep!$V$358:$V$365,QV40,1))&lt;=0),"Scan-"  &amp;QV40,""),"")
&amp;IFERROR(IF(AND((QV$33-QV41-150                                                                            )&gt;(QV$33-QW$33),(QV$33-QV41-150                                                                             )&lt;=0),"Birth-" &amp;QV40,""),"")
&amp;IFERROR(IF(AND((QV$33-QV41-150-Sheep!$R$351                                           )&gt;(QV$33-QW$33),(QV$33-QV41-150-Sheep!$R$351                                            )&lt;=0),"Wean-"&amp;QV40,""),"")
&amp;IFERROR(IF(AND((QV$33-QV41-150-Sheep!$R$352                                           )&gt;(QV$33-QW$33),(QV$33-QV41-150-Sheep!$R$352                                            )&lt;=0),"Alt1-"   &amp;QV40,""),"")
&amp;IFERROR(IF(AND((QV$33-QV41-150-Sheep!$R$353                                           )&gt;(QV$33-QW$33),(QV$33-QV41-150-Sheep!$R$353                                            )&lt;=0),"Alt2-"   &amp;QV40,""),"")</f>
        <v/>
      </c>
      <c r="QW42" s="274" t="str">
        <f xml:space="preserve">                    IF(AND((QW$33                                  -Sheep!$N$250                               )&gt;(QW$33-QX$33),(QW$33                                  -Sheep!$N$250                                )&lt;=0),"Born","")
&amp;                   IF(AND((QW$33-Sheep!$R$351-Sheep!$N$250                                )&gt;(QW$33-QX$33),(QW$33-Sheep!$R$351-Sheep!$N$250                                )&lt;=0),"WeanStd","")
&amp;                   IF(AND((QW$33-Sheep!$R$352-Sheep!$N$250                                )&gt;(QW$33-QX$33),(QW$33-Sheep!$R$352-Sheep!$N$250                                )&lt;=0),"WeanAlt1","")
&amp;                   IF(AND((QW$33-Sheep!$R$353-Sheep!$N$250                                )&gt;(QW$33-QX$33),(QW$33-Sheep!$R$353-Sheep!$N$250                                )&lt;=0),"WeanAlt2","")
&amp;IFERROR(IF(AND((QW$33-QW41                                                                                     )&gt;(QW$33-QX$33),(QW$33-QW41                                                                                     )&lt;=0),"Join-"    &amp;QW40,""),"")
&amp;IFERROR(IF(AND((QW$33-QW41-INDEX(Sheep!$V$358:$V$365,QW40,1))&gt;(QW$33-QX$33),(QW$33-QW41-INDEX(Sheep!$V$358:$V$365,QW40,1))&lt;=0),"Scan-"  &amp;QW40,""),"")
&amp;IFERROR(IF(AND((QW$33-QW41-150                                                                            )&gt;(QW$33-QX$33),(QW$33-QW41-150                                                                             )&lt;=0),"Birth-" &amp;QW40,""),"")
&amp;IFERROR(IF(AND((QW$33-QW41-150-Sheep!$R$351                                           )&gt;(QW$33-QX$33),(QW$33-QW41-150-Sheep!$R$351                                            )&lt;=0),"Wean-"&amp;QW40,""),"")
&amp;IFERROR(IF(AND((QW$33-QW41-150-Sheep!$R$352                                           )&gt;(QW$33-QX$33),(QW$33-QW41-150-Sheep!$R$352                                            )&lt;=0),"Alt1-"   &amp;QW40,""),"")
&amp;IFERROR(IF(AND((QW$33-QW41-150-Sheep!$R$353                                           )&gt;(QW$33-QX$33),(QW$33-QW41-150-Sheep!$R$353                                            )&lt;=0),"Alt2-"   &amp;QW40,""),"")</f>
        <v/>
      </c>
      <c r="QX42" s="274" t="str">
        <f xml:space="preserve">                    IF(AND((QX$33                                  -Sheep!$N$250                               )&gt;(QX$33-QY$33),(QX$33                                  -Sheep!$N$250                                )&lt;=0),"Born","")
&amp;                   IF(AND((QX$33-Sheep!$R$351-Sheep!$N$250                                )&gt;(QX$33-QY$33),(QX$33-Sheep!$R$351-Sheep!$N$250                                )&lt;=0),"WeanStd","")
&amp;                   IF(AND((QX$33-Sheep!$R$352-Sheep!$N$250                                )&gt;(QX$33-QY$33),(QX$33-Sheep!$R$352-Sheep!$N$250                                )&lt;=0),"WeanAlt1","")
&amp;                   IF(AND((QX$33-Sheep!$R$353-Sheep!$N$250                                )&gt;(QX$33-QY$33),(QX$33-Sheep!$R$353-Sheep!$N$250                                )&lt;=0),"WeanAlt2","")
&amp;IFERROR(IF(AND((QX$33-QX41                                                                                     )&gt;(QX$33-QY$33),(QX$33-QX41                                                                                     )&lt;=0),"Join-"    &amp;QX40,""),"")
&amp;IFERROR(IF(AND((QX$33-QX41-INDEX(Sheep!$V$358:$V$365,QX40,1))&gt;(QX$33-QY$33),(QX$33-QX41-INDEX(Sheep!$V$358:$V$365,QX40,1))&lt;=0),"Scan-"  &amp;QX40,""),"")
&amp;IFERROR(IF(AND((QX$33-QX41-150                                                                            )&gt;(QX$33-QY$33),(QX$33-QX41-150                                                                             )&lt;=0),"Birth-" &amp;QX40,""),"")
&amp;IFERROR(IF(AND((QX$33-QX41-150-Sheep!$R$351                                           )&gt;(QX$33-QY$33),(QX$33-QX41-150-Sheep!$R$351                                            )&lt;=0),"Wean-"&amp;QX40,""),"")
&amp;IFERROR(IF(AND((QX$33-QX41-150-Sheep!$R$352                                           )&gt;(QX$33-QY$33),(QX$33-QX41-150-Sheep!$R$352                                            )&lt;=0),"Alt1-"   &amp;QX40,""),"")
&amp;IFERROR(IF(AND((QX$33-QX41-150-Sheep!$R$353                                           )&gt;(QX$33-QY$33),(QX$33-QX41-150-Sheep!$R$353                                            )&lt;=0),"Alt2-"   &amp;QX40,""),"")</f>
        <v/>
      </c>
      <c r="QY42" s="274" t="str">
        <f xml:space="preserve">                    IF(AND((QY$33                                  -Sheep!$N$250                               )&gt;(QY$33-QZ$33),(QY$33                                  -Sheep!$N$250                                )&lt;=0),"Born","")
&amp;                   IF(AND((QY$33-Sheep!$R$351-Sheep!$N$250                                )&gt;(QY$33-QZ$33),(QY$33-Sheep!$R$351-Sheep!$N$250                                )&lt;=0),"WeanStd","")
&amp;                   IF(AND((QY$33-Sheep!$R$352-Sheep!$N$250                                )&gt;(QY$33-QZ$33),(QY$33-Sheep!$R$352-Sheep!$N$250                                )&lt;=0),"WeanAlt1","")
&amp;                   IF(AND((QY$33-Sheep!$R$353-Sheep!$N$250                                )&gt;(QY$33-QZ$33),(QY$33-Sheep!$R$353-Sheep!$N$250                                )&lt;=0),"WeanAlt2","")
&amp;IFERROR(IF(AND((QY$33-QY41                                                                                     )&gt;(QY$33-QZ$33),(QY$33-QY41                                                                                     )&lt;=0),"Join-"    &amp;QY40,""),"")
&amp;IFERROR(IF(AND((QY$33-QY41-INDEX(Sheep!$V$358:$V$365,QY40,1))&gt;(QY$33-QZ$33),(QY$33-QY41-INDEX(Sheep!$V$358:$V$365,QY40,1))&lt;=0),"Scan-"  &amp;QY40,""),"")
&amp;IFERROR(IF(AND((QY$33-QY41-150                                                                            )&gt;(QY$33-QZ$33),(QY$33-QY41-150                                                                             )&lt;=0),"Birth-" &amp;QY40,""),"")
&amp;IFERROR(IF(AND((QY$33-QY41-150-Sheep!$R$351                                           )&gt;(QY$33-QZ$33),(QY$33-QY41-150-Sheep!$R$351                                            )&lt;=0),"Wean-"&amp;QY40,""),"")
&amp;IFERROR(IF(AND((QY$33-QY41-150-Sheep!$R$352                                           )&gt;(QY$33-QZ$33),(QY$33-QY41-150-Sheep!$R$352                                            )&lt;=0),"Alt1-"   &amp;QY40,""),"")
&amp;IFERROR(IF(AND((QY$33-QY41-150-Sheep!$R$353                                           )&gt;(QY$33-QZ$33),(QY$33-QY41-150-Sheep!$R$353                                            )&lt;=0),"Alt2-"   &amp;QY40,""),"")</f>
        <v/>
      </c>
      <c r="QZ42" s="274" t="str">
        <f xml:space="preserve">                    IF(AND((QZ$33                                  -Sheep!$N$250                               )&gt;(QZ$33-RA$33),(QZ$33                                  -Sheep!$N$250                                )&lt;=0),"Born","")
&amp;                   IF(AND((QZ$33-Sheep!$R$351-Sheep!$N$250                                )&gt;(QZ$33-RA$33),(QZ$33-Sheep!$R$351-Sheep!$N$250                                )&lt;=0),"WeanStd","")
&amp;                   IF(AND((QZ$33-Sheep!$R$352-Sheep!$N$250                                )&gt;(QZ$33-RA$33),(QZ$33-Sheep!$R$352-Sheep!$N$250                                )&lt;=0),"WeanAlt1","")
&amp;                   IF(AND((QZ$33-Sheep!$R$353-Sheep!$N$250                                )&gt;(QZ$33-RA$33),(QZ$33-Sheep!$R$353-Sheep!$N$250                                )&lt;=0),"WeanAlt2","")
&amp;IFERROR(IF(AND((QZ$33-QZ41                                                                                     )&gt;(QZ$33-RA$33),(QZ$33-QZ41                                                                                     )&lt;=0),"Join-"    &amp;QZ40,""),"")
&amp;IFERROR(IF(AND((QZ$33-QZ41-INDEX(Sheep!$V$358:$V$365,QZ40,1))&gt;(QZ$33-RA$33),(QZ$33-QZ41-INDEX(Sheep!$V$358:$V$365,QZ40,1))&lt;=0),"Scan-"  &amp;QZ40,""),"")
&amp;IFERROR(IF(AND((QZ$33-QZ41-150                                                                            )&gt;(QZ$33-RA$33),(QZ$33-QZ41-150                                                                             )&lt;=0),"Birth-" &amp;QZ40,""),"")
&amp;IFERROR(IF(AND((QZ$33-QZ41-150-Sheep!$R$351                                           )&gt;(QZ$33-RA$33),(QZ$33-QZ41-150-Sheep!$R$351                                            )&lt;=0),"Wean-"&amp;QZ40,""),"")
&amp;IFERROR(IF(AND((QZ$33-QZ41-150-Sheep!$R$352                                           )&gt;(QZ$33-RA$33),(QZ$33-QZ41-150-Sheep!$R$352                                            )&lt;=0),"Alt1-"   &amp;QZ40,""),"")
&amp;IFERROR(IF(AND((QZ$33-QZ41-150-Sheep!$R$353                                           )&gt;(QZ$33-RA$33),(QZ$33-QZ41-150-Sheep!$R$353                                            )&lt;=0),"Alt2-"   &amp;QZ40,""),"")</f>
        <v>Wean-8</v>
      </c>
      <c r="RA42" s="274" t="str">
        <f xml:space="preserve">                    IF(AND((RA$33                                  -Sheep!$N$250                               )&gt;(RA$33-RB$33),(RA$33                                  -Sheep!$N$250                                )&lt;=0),"Born","")
&amp;                   IF(AND((RA$33-Sheep!$R$351-Sheep!$N$250                                )&gt;(RA$33-RB$33),(RA$33-Sheep!$R$351-Sheep!$N$250                                )&lt;=0),"WeanStd","")
&amp;                   IF(AND((RA$33-Sheep!$R$352-Sheep!$N$250                                )&gt;(RA$33-RB$33),(RA$33-Sheep!$R$352-Sheep!$N$250                                )&lt;=0),"WeanAlt1","")
&amp;                   IF(AND((RA$33-Sheep!$R$353-Sheep!$N$250                                )&gt;(RA$33-RB$33),(RA$33-Sheep!$R$353-Sheep!$N$250                                )&lt;=0),"WeanAlt2","")
&amp;IFERROR(IF(AND((RA$33-RA41                                                                                     )&gt;(RA$33-RB$33),(RA$33-RA41                                                                                     )&lt;=0),"Join-"    &amp;RA40,""),"")
&amp;IFERROR(IF(AND((RA$33-RA41-INDEX(Sheep!$V$358:$V$365,RA40,1))&gt;(RA$33-RB$33),(RA$33-RA41-INDEX(Sheep!$V$358:$V$365,RA40,1))&lt;=0),"Scan-"  &amp;RA40,""),"")
&amp;IFERROR(IF(AND((RA$33-RA41-150                                                                            )&gt;(RA$33-RB$33),(RA$33-RA41-150                                                                             )&lt;=0),"Birth-" &amp;RA40,""),"")
&amp;IFERROR(IF(AND((RA$33-RA41-150-Sheep!$R$351                                           )&gt;(RA$33-RB$33),(RA$33-RA41-150-Sheep!$R$351                                            )&lt;=0),"Wean-"&amp;RA40,""),"")
&amp;IFERROR(IF(AND((RA$33-RA41-150-Sheep!$R$352                                           )&gt;(RA$33-RB$33),(RA$33-RA41-150-Sheep!$R$352                                            )&lt;=0),"Alt1-"   &amp;RA40,""),"")
&amp;IFERROR(IF(AND((RA$33-RA41-150-Sheep!$R$353                                           )&gt;(RA$33-RB$33),(RA$33-RA41-150-Sheep!$R$353                                            )&lt;=0),"Alt2-"   &amp;RA40,""),"")</f>
        <v/>
      </c>
      <c r="RB42" s="274" t="str">
        <f xml:space="preserve">                    IF(AND((RB$33                                  -Sheep!$N$250                               )&gt;(RB$33-RC$33),(RB$33                                  -Sheep!$N$250                                )&lt;=0),"Born","")
&amp;                   IF(AND((RB$33-Sheep!$R$351-Sheep!$N$250                                )&gt;(RB$33-RC$33),(RB$33-Sheep!$R$351-Sheep!$N$250                                )&lt;=0),"WeanStd","")
&amp;                   IF(AND((RB$33-Sheep!$R$352-Sheep!$N$250                                )&gt;(RB$33-RC$33),(RB$33-Sheep!$R$352-Sheep!$N$250                                )&lt;=0),"WeanAlt1","")
&amp;                   IF(AND((RB$33-Sheep!$R$353-Sheep!$N$250                                )&gt;(RB$33-RC$33),(RB$33-Sheep!$R$353-Sheep!$N$250                                )&lt;=0),"WeanAlt2","")
&amp;IFERROR(IF(AND((RB$33-RB41                                                                                     )&gt;(RB$33-RC$33),(RB$33-RB41                                                                                     )&lt;=0),"Join-"    &amp;RB40,""),"")
&amp;IFERROR(IF(AND((RB$33-RB41-INDEX(Sheep!$V$358:$V$365,RB40,1))&gt;(RB$33-RC$33),(RB$33-RB41-INDEX(Sheep!$V$358:$V$365,RB40,1))&lt;=0),"Scan-"  &amp;RB40,""),"")
&amp;IFERROR(IF(AND((RB$33-RB41-150                                                                            )&gt;(RB$33-RC$33),(RB$33-RB41-150                                                                             )&lt;=0),"Birth-" &amp;RB40,""),"")
&amp;IFERROR(IF(AND((RB$33-RB41-150-Sheep!$R$351                                           )&gt;(RB$33-RC$33),(RB$33-RB41-150-Sheep!$R$351                                            )&lt;=0),"Wean-"&amp;RB40,""),"")
&amp;IFERROR(IF(AND((RB$33-RB41-150-Sheep!$R$352                                           )&gt;(RB$33-RC$33),(RB$33-RB41-150-Sheep!$R$352                                            )&lt;=0),"Alt1-"   &amp;RB40,""),"")
&amp;IFERROR(IF(AND((RB$33-RB41-150-Sheep!$R$353                                           )&gt;(RB$33-RC$33),(RB$33-RB41-150-Sheep!$R$353                                            )&lt;=0),"Alt2-"   &amp;RB40,""),"")</f>
        <v/>
      </c>
      <c r="RC42" s="274" t="str">
        <f xml:space="preserve">                    IF(AND((RC$33                                  -Sheep!$N$250                               )&gt;(RC$33-RD$33),(RC$33                                  -Sheep!$N$250                                )&lt;=0),"Born","")
&amp;                   IF(AND((RC$33-Sheep!$R$351-Sheep!$N$250                                )&gt;(RC$33-RD$33),(RC$33-Sheep!$R$351-Sheep!$N$250                                )&lt;=0),"WeanStd","")
&amp;                   IF(AND((RC$33-Sheep!$R$352-Sheep!$N$250                                )&gt;(RC$33-RD$33),(RC$33-Sheep!$R$352-Sheep!$N$250                                )&lt;=0),"WeanAlt1","")
&amp;                   IF(AND((RC$33-Sheep!$R$353-Sheep!$N$250                                )&gt;(RC$33-RD$33),(RC$33-Sheep!$R$353-Sheep!$N$250                                )&lt;=0),"WeanAlt2","")
&amp;IFERROR(IF(AND((RC$33-RC41                                                                                     )&gt;(RC$33-RD$33),(RC$33-RC41                                                                                     )&lt;=0),"Join-"    &amp;RC40,""),"")
&amp;IFERROR(IF(AND((RC$33-RC41-INDEX(Sheep!$V$358:$V$365,RC40,1))&gt;(RC$33-RD$33),(RC$33-RC41-INDEX(Sheep!$V$358:$V$365,RC40,1))&lt;=0),"Scan-"  &amp;RC40,""),"")
&amp;IFERROR(IF(AND((RC$33-RC41-150                                                                            )&gt;(RC$33-RD$33),(RC$33-RC41-150                                                                             )&lt;=0),"Birth-" &amp;RC40,""),"")
&amp;IFERROR(IF(AND((RC$33-RC41-150-Sheep!$R$351                                           )&gt;(RC$33-RD$33),(RC$33-RC41-150-Sheep!$R$351                                            )&lt;=0),"Wean-"&amp;RC40,""),"")
&amp;IFERROR(IF(AND((RC$33-RC41-150-Sheep!$R$352                                           )&gt;(RC$33-RD$33),(RC$33-RC41-150-Sheep!$R$352                                            )&lt;=0),"Alt1-"   &amp;RC40,""),"")
&amp;IFERROR(IF(AND((RC$33-RC41-150-Sheep!$R$353                                           )&gt;(RC$33-RD$33),(RC$33-RC41-150-Sheep!$R$353                                            )&lt;=0),"Alt2-"   &amp;RC40,""),"")</f>
        <v/>
      </c>
      <c r="RD42" s="274" t="str">
        <f xml:space="preserve">                    IF(AND((RD$33                                  -Sheep!$N$250                               )&gt;(RD$33-RE$33),(RD$33                                  -Sheep!$N$250                                )&lt;=0),"Born","")
&amp;                   IF(AND((RD$33-Sheep!$R$351-Sheep!$N$250                                )&gt;(RD$33-RE$33),(RD$33-Sheep!$R$351-Sheep!$N$250                                )&lt;=0),"WeanStd","")
&amp;                   IF(AND((RD$33-Sheep!$R$352-Sheep!$N$250                                )&gt;(RD$33-RE$33),(RD$33-Sheep!$R$352-Sheep!$N$250                                )&lt;=0),"WeanAlt1","")
&amp;                   IF(AND((RD$33-Sheep!$R$353-Sheep!$N$250                                )&gt;(RD$33-RE$33),(RD$33-Sheep!$R$353-Sheep!$N$250                                )&lt;=0),"WeanAlt2","")
&amp;IFERROR(IF(AND((RD$33-RD41                                                                                     )&gt;(RD$33-RE$33),(RD$33-RD41                                                                                     )&lt;=0),"Join-"    &amp;RD40,""),"")
&amp;IFERROR(IF(AND((RD$33-RD41-INDEX(Sheep!$V$358:$V$365,RD40,1))&gt;(RD$33-RE$33),(RD$33-RD41-INDEX(Sheep!$V$358:$V$365,RD40,1))&lt;=0),"Scan-"  &amp;RD40,""),"")
&amp;IFERROR(IF(AND((RD$33-RD41-150                                                                            )&gt;(RD$33-RE$33),(RD$33-RD41-150                                                                             )&lt;=0),"Birth-" &amp;RD40,""),"")
&amp;IFERROR(IF(AND((RD$33-RD41-150-Sheep!$R$351                                           )&gt;(RD$33-RE$33),(RD$33-RD41-150-Sheep!$R$351                                            )&lt;=0),"Wean-"&amp;RD40,""),"")
&amp;IFERROR(IF(AND((RD$33-RD41-150-Sheep!$R$352                                           )&gt;(RD$33-RE$33),(RD$33-RD41-150-Sheep!$R$352                                            )&lt;=0),"Alt1-"   &amp;RD40,""),"")
&amp;IFERROR(IF(AND((RD$33-RD41-150-Sheep!$R$353                                           )&gt;(RD$33-RE$33),(RD$33-RD41-150-Sheep!$R$353                                            )&lt;=0),"Alt2-"   &amp;RD40,""),"")</f>
        <v/>
      </c>
      <c r="RE42" s="274" t="str">
        <f xml:space="preserve">                    IF(AND((RE$33                                  -Sheep!$N$250                               )&gt;(RE$33-RF$33),(RE$33                                  -Sheep!$N$250                                )&lt;=0),"Born","")
&amp;                   IF(AND((RE$33-Sheep!$R$351-Sheep!$N$250                                )&gt;(RE$33-RF$33),(RE$33-Sheep!$R$351-Sheep!$N$250                                )&lt;=0),"WeanStd","")
&amp;                   IF(AND((RE$33-Sheep!$R$352-Sheep!$N$250                                )&gt;(RE$33-RF$33),(RE$33-Sheep!$R$352-Sheep!$N$250                                )&lt;=0),"WeanAlt1","")
&amp;                   IF(AND((RE$33-Sheep!$R$353-Sheep!$N$250                                )&gt;(RE$33-RF$33),(RE$33-Sheep!$R$353-Sheep!$N$250                                )&lt;=0),"WeanAlt2","")
&amp;IFERROR(IF(AND((RE$33-RE41                                                                                     )&gt;(RE$33-RF$33),(RE$33-RE41                                                                                     )&lt;=0),"Join-"    &amp;RE40,""),"")
&amp;IFERROR(IF(AND((RE$33-RE41-INDEX(Sheep!$V$358:$V$365,RE40,1))&gt;(RE$33-RF$33),(RE$33-RE41-INDEX(Sheep!$V$358:$V$365,RE40,1))&lt;=0),"Scan-"  &amp;RE40,""),"")
&amp;IFERROR(IF(AND((RE$33-RE41-150                                                                            )&gt;(RE$33-RF$33),(RE$33-RE41-150                                                                             )&lt;=0),"Birth-" &amp;RE40,""),"")
&amp;IFERROR(IF(AND((RE$33-RE41-150-Sheep!$R$351                                           )&gt;(RE$33-RF$33),(RE$33-RE41-150-Sheep!$R$351                                            )&lt;=0),"Wean-"&amp;RE40,""),"")
&amp;IFERROR(IF(AND((RE$33-RE41-150-Sheep!$R$352                                           )&gt;(RE$33-RF$33),(RE$33-RE41-150-Sheep!$R$352                                            )&lt;=0),"Alt1-"   &amp;RE40,""),"")
&amp;IFERROR(IF(AND((RE$33-RE41-150-Sheep!$R$353                                           )&gt;(RE$33-RF$33),(RE$33-RE41-150-Sheep!$R$353                                            )&lt;=0),"Alt2-"   &amp;RE40,""),"")</f>
        <v>Alt1-8</v>
      </c>
      <c r="RF42" s="274" t="str">
        <f xml:space="preserve">                    IF(AND((RF$33                                  -Sheep!$N$250                               )&gt;(RF$33-RG$33),(RF$33                                  -Sheep!$N$250                                )&lt;=0),"Born","")
&amp;                   IF(AND((RF$33-Sheep!$R$351-Sheep!$N$250                                )&gt;(RF$33-RG$33),(RF$33-Sheep!$R$351-Sheep!$N$250                                )&lt;=0),"WeanStd","")
&amp;                   IF(AND((RF$33-Sheep!$R$352-Sheep!$N$250                                )&gt;(RF$33-RG$33),(RF$33-Sheep!$R$352-Sheep!$N$250                                )&lt;=0),"WeanAlt1","")
&amp;                   IF(AND((RF$33-Sheep!$R$353-Sheep!$N$250                                )&gt;(RF$33-RG$33),(RF$33-Sheep!$R$353-Sheep!$N$250                                )&lt;=0),"WeanAlt2","")
&amp;IFERROR(IF(AND((RF$33-RF41                                                                                     )&gt;(RF$33-RG$33),(RF$33-RF41                                                                                     )&lt;=0),"Join-"    &amp;RF40,""),"")
&amp;IFERROR(IF(AND((RF$33-RF41-INDEX(Sheep!$V$358:$V$365,RF40,1))&gt;(RF$33-RG$33),(RF$33-RF41-INDEX(Sheep!$V$358:$V$365,RF40,1))&lt;=0),"Scan-"  &amp;RF40,""),"")
&amp;IFERROR(IF(AND((RF$33-RF41-150                                                                            )&gt;(RF$33-RG$33),(RF$33-RF41-150                                                                             )&lt;=0),"Birth-" &amp;RF40,""),"")
&amp;IFERROR(IF(AND((RF$33-RF41-150-Sheep!$R$351                                           )&gt;(RF$33-RG$33),(RF$33-RF41-150-Sheep!$R$351                                            )&lt;=0),"Wean-"&amp;RF40,""),"")
&amp;IFERROR(IF(AND((RF$33-RF41-150-Sheep!$R$352                                           )&gt;(RF$33-RG$33),(RF$33-RF41-150-Sheep!$R$352                                            )&lt;=0),"Alt1-"   &amp;RF40,""),"")
&amp;IFERROR(IF(AND((RF$33-RF41-150-Sheep!$R$353                                           )&gt;(RF$33-RG$33),(RF$33-RF41-150-Sheep!$R$353                                            )&lt;=0),"Alt2-"   &amp;RF40,""),"")</f>
        <v/>
      </c>
      <c r="RG42" s="274" t="str">
        <f xml:space="preserve">                    IF(AND((RG$33                                  -Sheep!$N$250                               )&gt;(RG$33-RH$33),(RG$33                                  -Sheep!$N$250                                )&lt;=0),"Born","")
&amp;                   IF(AND((RG$33-Sheep!$R$351-Sheep!$N$250                                )&gt;(RG$33-RH$33),(RG$33-Sheep!$R$351-Sheep!$N$250                                )&lt;=0),"WeanStd","")
&amp;                   IF(AND((RG$33-Sheep!$R$352-Sheep!$N$250                                )&gt;(RG$33-RH$33),(RG$33-Sheep!$R$352-Sheep!$N$250                                )&lt;=0),"WeanAlt1","")
&amp;                   IF(AND((RG$33-Sheep!$R$353-Sheep!$N$250                                )&gt;(RG$33-RH$33),(RG$33-Sheep!$R$353-Sheep!$N$250                                )&lt;=0),"WeanAlt2","")
&amp;IFERROR(IF(AND((RG$33-RG41                                                                                     )&gt;(RG$33-RH$33),(RG$33-RG41                                                                                     )&lt;=0),"Join-"    &amp;RG40,""),"")
&amp;IFERROR(IF(AND((RG$33-RG41-INDEX(Sheep!$V$358:$V$365,RG40,1))&gt;(RG$33-RH$33),(RG$33-RG41-INDEX(Sheep!$V$358:$V$365,RG40,1))&lt;=0),"Scan-"  &amp;RG40,""),"")
&amp;IFERROR(IF(AND((RG$33-RG41-150                                                                            )&gt;(RG$33-RH$33),(RG$33-RG41-150                                                                             )&lt;=0),"Birth-" &amp;RG40,""),"")
&amp;IFERROR(IF(AND((RG$33-RG41-150-Sheep!$R$351                                           )&gt;(RG$33-RH$33),(RG$33-RG41-150-Sheep!$R$351                                            )&lt;=0),"Wean-"&amp;RG40,""),"")
&amp;IFERROR(IF(AND((RG$33-RG41-150-Sheep!$R$352                                           )&gt;(RG$33-RH$33),(RG$33-RG41-150-Sheep!$R$352                                            )&lt;=0),"Alt1-"   &amp;RG40,""),"")
&amp;IFERROR(IF(AND((RG$33-RG41-150-Sheep!$R$353                                           )&gt;(RG$33-RH$33),(RG$33-RG41-150-Sheep!$R$353                                            )&lt;=0),"Alt2-"   &amp;RG40,""),"")</f>
        <v/>
      </c>
      <c r="RH42" s="274" t="str">
        <f xml:space="preserve">                    IF(AND((RH$33                                  -Sheep!$N$250                               )&gt;(RH$33-RI$33),(RH$33                                  -Sheep!$N$250                                )&lt;=0),"Born","")
&amp;                   IF(AND((RH$33-Sheep!$R$351-Sheep!$N$250                                )&gt;(RH$33-RI$33),(RH$33-Sheep!$R$351-Sheep!$N$250                                )&lt;=0),"WeanStd","")
&amp;                   IF(AND((RH$33-Sheep!$R$352-Sheep!$N$250                                )&gt;(RH$33-RI$33),(RH$33-Sheep!$R$352-Sheep!$N$250                                )&lt;=0),"WeanAlt1","")
&amp;                   IF(AND((RH$33-Sheep!$R$353-Sheep!$N$250                                )&gt;(RH$33-RI$33),(RH$33-Sheep!$R$353-Sheep!$N$250                                )&lt;=0),"WeanAlt2","")
&amp;IFERROR(IF(AND((RH$33-RH41                                                                                     )&gt;(RH$33-RI$33),(RH$33-RH41                                                                                     )&lt;=0),"Join-"    &amp;RH40,""),"")
&amp;IFERROR(IF(AND((RH$33-RH41-INDEX(Sheep!$V$358:$V$365,RH40,1))&gt;(RH$33-RI$33),(RH$33-RH41-INDEX(Sheep!$V$358:$V$365,RH40,1))&lt;=0),"Scan-"  &amp;RH40,""),"")
&amp;IFERROR(IF(AND((RH$33-RH41-150                                                                            )&gt;(RH$33-RI$33),(RH$33-RH41-150                                                                             )&lt;=0),"Birth-" &amp;RH40,""),"")
&amp;IFERROR(IF(AND((RH$33-RH41-150-Sheep!$R$351                                           )&gt;(RH$33-RI$33),(RH$33-RH41-150-Sheep!$R$351                                            )&lt;=0),"Wean-"&amp;RH40,""),"")
&amp;IFERROR(IF(AND((RH$33-RH41-150-Sheep!$R$352                                           )&gt;(RH$33-RI$33),(RH$33-RH41-150-Sheep!$R$352                                            )&lt;=0),"Alt1-"   &amp;RH40,""),"")
&amp;IFERROR(IF(AND((RH$33-RH41-150-Sheep!$R$353                                           )&gt;(RH$33-RI$33),(RH$33-RH41-150-Sheep!$R$353                                            )&lt;=0),"Alt2-"   &amp;RH40,""),"")</f>
        <v/>
      </c>
      <c r="RI42" s="274" t="str">
        <f xml:space="preserve">                    IF(AND((RI$33                                  -Sheep!$N$250                               )&gt;(RI$33-RJ$33),(RI$33                                  -Sheep!$N$250                                )&lt;=0),"Born","")
&amp;                   IF(AND((RI$33-Sheep!$R$351-Sheep!$N$250                                )&gt;(RI$33-RJ$33),(RI$33-Sheep!$R$351-Sheep!$N$250                                )&lt;=0),"WeanStd","")
&amp;                   IF(AND((RI$33-Sheep!$R$352-Sheep!$N$250                                )&gt;(RI$33-RJ$33),(RI$33-Sheep!$R$352-Sheep!$N$250                                )&lt;=0),"WeanAlt1","")
&amp;                   IF(AND((RI$33-Sheep!$R$353-Sheep!$N$250                                )&gt;(RI$33-RJ$33),(RI$33-Sheep!$R$353-Sheep!$N$250                                )&lt;=0),"WeanAlt2","")
&amp;IFERROR(IF(AND((RI$33-RI41                                                                                     )&gt;(RI$33-RJ$33),(RI$33-RI41                                                                                     )&lt;=0),"Join-"    &amp;RI40,""),"")
&amp;IFERROR(IF(AND((RI$33-RI41-INDEX(Sheep!$V$358:$V$365,RI40,1))&gt;(RI$33-RJ$33),(RI$33-RI41-INDEX(Sheep!$V$358:$V$365,RI40,1))&lt;=0),"Scan-"  &amp;RI40,""),"")
&amp;IFERROR(IF(AND((RI$33-RI41-150                                                                            )&gt;(RI$33-RJ$33),(RI$33-RI41-150                                                                             )&lt;=0),"Birth-" &amp;RI40,""),"")
&amp;IFERROR(IF(AND((RI$33-RI41-150-Sheep!$R$351                                           )&gt;(RI$33-RJ$33),(RI$33-RI41-150-Sheep!$R$351                                            )&lt;=0),"Wean-"&amp;RI40,""),"")
&amp;IFERROR(IF(AND((RI$33-RI41-150-Sheep!$R$352                                           )&gt;(RI$33-RJ$33),(RI$33-RI41-150-Sheep!$R$352                                            )&lt;=0),"Alt1-"   &amp;RI40,""),"")
&amp;IFERROR(IF(AND((RI$33-RI41-150-Sheep!$R$353                                           )&gt;(RI$33-RJ$33),(RI$33-RI41-150-Sheep!$R$353                                            )&lt;=0),"Alt2-"   &amp;RI40,""),"")</f>
        <v>Alt2-8</v>
      </c>
      <c r="RJ42" s="274" t="str">
        <f xml:space="preserve">                    IF(AND((RJ$33                                  -Sheep!$N$250                               )&gt;(RJ$33-RK$33),(RJ$33                                  -Sheep!$N$250                                )&lt;=0),"Born","")
&amp;                   IF(AND((RJ$33-Sheep!$R$351-Sheep!$N$250                                )&gt;(RJ$33-RK$33),(RJ$33-Sheep!$R$351-Sheep!$N$250                                )&lt;=0),"WeanStd","")
&amp;                   IF(AND((RJ$33-Sheep!$R$352-Sheep!$N$250                                )&gt;(RJ$33-RK$33),(RJ$33-Sheep!$R$352-Sheep!$N$250                                )&lt;=0),"WeanAlt1","")
&amp;                   IF(AND((RJ$33-Sheep!$R$353-Sheep!$N$250                                )&gt;(RJ$33-RK$33),(RJ$33-Sheep!$R$353-Sheep!$N$250                                )&lt;=0),"WeanAlt2","")
&amp;IFERROR(IF(AND((RJ$33-RJ41                                                                                     )&gt;(RJ$33-RK$33),(RJ$33-RJ41                                                                                     )&lt;=0),"Join-"    &amp;RJ40,""),"")
&amp;IFERROR(IF(AND((RJ$33-RJ41-INDEX(Sheep!$V$358:$V$365,RJ40,1))&gt;(RJ$33-RK$33),(RJ$33-RJ41-INDEX(Sheep!$V$358:$V$365,RJ40,1))&lt;=0),"Scan-"  &amp;RJ40,""),"")
&amp;IFERROR(IF(AND((RJ$33-RJ41-150                                                                            )&gt;(RJ$33-RK$33),(RJ$33-RJ41-150                                                                             )&lt;=0),"Birth-" &amp;RJ40,""),"")
&amp;IFERROR(IF(AND((RJ$33-RJ41-150-Sheep!$R$351                                           )&gt;(RJ$33-RK$33),(RJ$33-RJ41-150-Sheep!$R$351                                            )&lt;=0),"Wean-"&amp;RJ40,""),"")
&amp;IFERROR(IF(AND((RJ$33-RJ41-150-Sheep!$R$352                                           )&gt;(RJ$33-RK$33),(RJ$33-RJ41-150-Sheep!$R$352                                            )&lt;=0),"Alt1-"   &amp;RJ40,""),"")
&amp;IFERROR(IF(AND((RJ$33-RJ41-150-Sheep!$R$353                                           )&gt;(RJ$33-RK$33),(RJ$33-RJ41-150-Sheep!$R$353                                            )&lt;=0),"Alt2-"   &amp;RJ40,""),"")</f>
        <v/>
      </c>
      <c r="RK42" s="274" t="str">
        <f xml:space="preserve">                    IF(AND((RK$33                                  -Sheep!$N$250                               )&gt;(RK$33-RL$33),(RK$33                                  -Sheep!$N$250                                )&lt;=0),"Born","")
&amp;                   IF(AND((RK$33-Sheep!$R$351-Sheep!$N$250                                )&gt;(RK$33-RL$33),(RK$33-Sheep!$R$351-Sheep!$N$250                                )&lt;=0),"WeanStd","")
&amp;                   IF(AND((RK$33-Sheep!$R$352-Sheep!$N$250                                )&gt;(RK$33-RL$33),(RK$33-Sheep!$R$352-Sheep!$N$250                                )&lt;=0),"WeanAlt1","")
&amp;                   IF(AND((RK$33-Sheep!$R$353-Sheep!$N$250                                )&gt;(RK$33-RL$33),(RK$33-Sheep!$R$353-Sheep!$N$250                                )&lt;=0),"WeanAlt2","")
&amp;IFERROR(IF(AND((RK$33-RK41                                                                                     )&gt;(RK$33-RL$33),(RK$33-RK41                                                                                     )&lt;=0),"Join-"    &amp;RK40,""),"")
&amp;IFERROR(IF(AND((RK$33-RK41-INDEX(Sheep!$V$358:$V$365,RK40,1))&gt;(RK$33-RL$33),(RK$33-RK41-INDEX(Sheep!$V$358:$V$365,RK40,1))&lt;=0),"Scan-"  &amp;RK40,""),"")
&amp;IFERROR(IF(AND((RK$33-RK41-150                                                                            )&gt;(RK$33-RL$33),(RK$33-RK41-150                                                                             )&lt;=0),"Birth-" &amp;RK40,""),"")
&amp;IFERROR(IF(AND((RK$33-RK41-150-Sheep!$R$351                                           )&gt;(RK$33-RL$33),(RK$33-RK41-150-Sheep!$R$351                                            )&lt;=0),"Wean-"&amp;RK40,""),"")
&amp;IFERROR(IF(AND((RK$33-RK41-150-Sheep!$R$352                                           )&gt;(RK$33-RL$33),(RK$33-RK41-150-Sheep!$R$352                                            )&lt;=0),"Alt1-"   &amp;RK40,""),"")
&amp;IFERROR(IF(AND((RK$33-RK41-150-Sheep!$R$353                                           )&gt;(RK$33-RL$33),(RK$33-RK41-150-Sheep!$R$353                                            )&lt;=0),"Alt2-"   &amp;RK40,""),"")</f>
        <v/>
      </c>
      <c r="RL42" s="274" t="str">
        <f xml:space="preserve">                    IF(AND((RL$33                                  -Sheep!$N$250                               )&gt;(RL$33-RM$33),(RL$33                                  -Sheep!$N$250                                )&lt;=0),"Born","")
&amp;                   IF(AND((RL$33-Sheep!$R$351-Sheep!$N$250                                )&gt;(RL$33-RM$33),(RL$33-Sheep!$R$351-Sheep!$N$250                                )&lt;=0),"WeanStd","")
&amp;                   IF(AND((RL$33-Sheep!$R$352-Sheep!$N$250                                )&gt;(RL$33-RM$33),(RL$33-Sheep!$R$352-Sheep!$N$250                                )&lt;=0),"WeanAlt1","")
&amp;                   IF(AND((RL$33-Sheep!$R$353-Sheep!$N$250                                )&gt;(RL$33-RM$33),(RL$33-Sheep!$R$353-Sheep!$N$250                                )&lt;=0),"WeanAlt2","")
&amp;IFERROR(IF(AND((RL$33-RL41                                                                                     )&gt;(RL$33-RM$33),(RL$33-RL41                                                                                     )&lt;=0),"Join-"    &amp;RL40,""),"")
&amp;IFERROR(IF(AND((RL$33-RL41-INDEX(Sheep!$V$358:$V$365,RL40,1))&gt;(RL$33-RM$33),(RL$33-RL41-INDEX(Sheep!$V$358:$V$365,RL40,1))&lt;=0),"Scan-"  &amp;RL40,""),"")
&amp;IFERROR(IF(AND((RL$33-RL41-150                                                                            )&gt;(RL$33-RM$33),(RL$33-RL41-150                                                                             )&lt;=0),"Birth-" &amp;RL40,""),"")
&amp;IFERROR(IF(AND((RL$33-RL41-150-Sheep!$R$351                                           )&gt;(RL$33-RM$33),(RL$33-RL41-150-Sheep!$R$351                                            )&lt;=0),"Wean-"&amp;RL40,""),"")
&amp;IFERROR(IF(AND((RL$33-RL41-150-Sheep!$R$352                                           )&gt;(RL$33-RM$33),(RL$33-RL41-150-Sheep!$R$352                                            )&lt;=0),"Alt1-"   &amp;RL40,""),"")
&amp;IFERROR(IF(AND((RL$33-RL41-150-Sheep!$R$353                                           )&gt;(RL$33-RM$33),(RL$33-RL41-150-Sheep!$R$353                                            )&lt;=0),"Alt2-"   &amp;RL40,""),"")</f>
        <v/>
      </c>
      <c r="RM42" s="274" t="str">
        <f xml:space="preserve">                    IF(AND((RM$33                                  -Sheep!$N$250                               )&gt;(RM$33-RN$33),(RM$33                                  -Sheep!$N$250                                )&lt;=0),"Born","")
&amp;                   IF(AND((RM$33-Sheep!$R$351-Sheep!$N$250                                )&gt;(RM$33-RN$33),(RM$33-Sheep!$R$351-Sheep!$N$250                                )&lt;=0),"WeanStd","")
&amp;                   IF(AND((RM$33-Sheep!$R$352-Sheep!$N$250                                )&gt;(RM$33-RN$33),(RM$33-Sheep!$R$352-Sheep!$N$250                                )&lt;=0),"WeanAlt1","")
&amp;                   IF(AND((RM$33-Sheep!$R$353-Sheep!$N$250                                )&gt;(RM$33-RN$33),(RM$33-Sheep!$R$353-Sheep!$N$250                                )&lt;=0),"WeanAlt2","")
&amp;IFERROR(IF(AND((RM$33-RM41                                                                                     )&gt;(RM$33-RN$33),(RM$33-RM41                                                                                     )&lt;=0),"Join-"    &amp;RM40,""),"")
&amp;IFERROR(IF(AND((RM$33-RM41-INDEX(Sheep!$V$358:$V$365,RM40,1))&gt;(RM$33-RN$33),(RM$33-RM41-INDEX(Sheep!$V$358:$V$365,RM40,1))&lt;=0),"Scan-"  &amp;RM40,""),"")
&amp;IFERROR(IF(AND((RM$33-RM41-150                                                                            )&gt;(RM$33-RN$33),(RM$33-RM41-150                                                                             )&lt;=0),"Birth-" &amp;RM40,""),"")
&amp;IFERROR(IF(AND((RM$33-RM41-150-Sheep!$R$351                                           )&gt;(RM$33-RN$33),(RM$33-RM41-150-Sheep!$R$351                                            )&lt;=0),"Wean-"&amp;RM40,""),"")
&amp;IFERROR(IF(AND((RM$33-RM41-150-Sheep!$R$352                                           )&gt;(RM$33-RN$33),(RM$33-RM41-150-Sheep!$R$352                                            )&lt;=0),"Alt1-"   &amp;RM40,""),"")
&amp;IFERROR(IF(AND((RM$33-RM41-150-Sheep!$R$353                                           )&gt;(RM$33-RN$33),(RM$33-RM41-150-Sheep!$R$353                                            )&lt;=0),"Alt2-"   &amp;RM40,""),"")</f>
        <v/>
      </c>
      <c r="RN42" s="274" t="str">
        <f xml:space="preserve">                    IF(AND((RN$33                                  -Sheep!$N$250                               )&gt;(RN$33-RO$33),(RN$33                                  -Sheep!$N$250                                )&lt;=0),"Born","")
&amp;                   IF(AND((RN$33-Sheep!$R$351-Sheep!$N$250                                )&gt;(RN$33-RO$33),(RN$33-Sheep!$R$351-Sheep!$N$250                                )&lt;=0),"WeanStd","")
&amp;                   IF(AND((RN$33-Sheep!$R$352-Sheep!$N$250                                )&gt;(RN$33-RO$33),(RN$33-Sheep!$R$352-Sheep!$N$250                                )&lt;=0),"WeanAlt1","")
&amp;                   IF(AND((RN$33-Sheep!$R$353-Sheep!$N$250                                )&gt;(RN$33-RO$33),(RN$33-Sheep!$R$353-Sheep!$N$250                                )&lt;=0),"WeanAlt2","")
&amp;IFERROR(IF(AND((RN$33-RN41                                                                                     )&gt;(RN$33-RO$33),(RN$33-RN41                                                                                     )&lt;=0),"Join-"    &amp;RN40,""),"")
&amp;IFERROR(IF(AND((RN$33-RN41-INDEX(Sheep!$V$358:$V$365,RN40,1))&gt;(RN$33-RO$33),(RN$33-RN41-INDEX(Sheep!$V$358:$V$365,RN40,1))&lt;=0),"Scan-"  &amp;RN40,""),"")
&amp;IFERROR(IF(AND((RN$33-RN41-150                                                                            )&gt;(RN$33-RO$33),(RN$33-RN41-150                                                                             )&lt;=0),"Birth-" &amp;RN40,""),"")
&amp;IFERROR(IF(AND((RN$33-RN41-150-Sheep!$R$351                                           )&gt;(RN$33-RO$33),(RN$33-RN41-150-Sheep!$R$351                                            )&lt;=0),"Wean-"&amp;RN40,""),"")
&amp;IFERROR(IF(AND((RN$33-RN41-150-Sheep!$R$352                                           )&gt;(RN$33-RO$33),(RN$33-RN41-150-Sheep!$R$352                                            )&lt;=0),"Alt1-"   &amp;RN40,""),"")
&amp;IFERROR(IF(AND((RN$33-RN41-150-Sheep!$R$353                                           )&gt;(RN$33-RO$33),(RN$33-RN41-150-Sheep!$R$353                                            )&lt;=0),"Alt2-"   &amp;RN40,""),"")</f>
        <v/>
      </c>
      <c r="RO42" s="274" t="str">
        <f xml:space="preserve">                    IF(AND((RO$33                                  -Sheep!$N$250                               )&gt;(RO$33-RP$33),(RO$33                                  -Sheep!$N$250                                )&lt;=0),"Born","")
&amp;                   IF(AND((RO$33-Sheep!$R$351-Sheep!$N$250                                )&gt;(RO$33-RP$33),(RO$33-Sheep!$R$351-Sheep!$N$250                                )&lt;=0),"WeanStd","")
&amp;                   IF(AND((RO$33-Sheep!$R$352-Sheep!$N$250                                )&gt;(RO$33-RP$33),(RO$33-Sheep!$R$352-Sheep!$N$250                                )&lt;=0),"WeanAlt1","")
&amp;                   IF(AND((RO$33-Sheep!$R$353-Sheep!$N$250                                )&gt;(RO$33-RP$33),(RO$33-Sheep!$R$353-Sheep!$N$250                                )&lt;=0),"WeanAlt2","")
&amp;IFERROR(IF(AND((RO$33-RO41                                                                                     )&gt;(RO$33-RP$33),(RO$33-RO41                                                                                     )&lt;=0),"Join-"    &amp;RO40,""),"")
&amp;IFERROR(IF(AND((RO$33-RO41-INDEX(Sheep!$V$358:$V$365,RO40,1))&gt;(RO$33-RP$33),(RO$33-RO41-INDEX(Sheep!$V$358:$V$365,RO40,1))&lt;=0),"Scan-"  &amp;RO40,""),"")
&amp;IFERROR(IF(AND((RO$33-RO41-150                                                                            )&gt;(RO$33-RP$33),(RO$33-RO41-150                                                                             )&lt;=0),"Birth-" &amp;RO40,""),"")
&amp;IFERROR(IF(AND((RO$33-RO41-150-Sheep!$R$351                                           )&gt;(RO$33-RP$33),(RO$33-RO41-150-Sheep!$R$351                                            )&lt;=0),"Wean-"&amp;RO40,""),"")
&amp;IFERROR(IF(AND((RO$33-RO41-150-Sheep!$R$352                                           )&gt;(RO$33-RP$33),(RO$33-RO41-150-Sheep!$R$352                                            )&lt;=0),"Alt1-"   &amp;RO40,""),"")
&amp;IFERROR(IF(AND((RO$33-RO41-150-Sheep!$R$353                                           )&gt;(RO$33-RP$33),(RO$33-RO41-150-Sheep!$R$353                                            )&lt;=0),"Alt2-"   &amp;RO40,""),"")</f>
        <v/>
      </c>
      <c r="RP42" s="274" t="str">
        <f xml:space="preserve">                    IF(AND((RP$33                                  -Sheep!$N$250                               )&gt;(RP$33-RQ$33),(RP$33                                  -Sheep!$N$250                                )&lt;=0),"Born","")
&amp;                   IF(AND((RP$33-Sheep!$R$351-Sheep!$N$250                                )&gt;(RP$33-RQ$33),(RP$33-Sheep!$R$351-Sheep!$N$250                                )&lt;=0),"WeanStd","")
&amp;                   IF(AND((RP$33-Sheep!$R$352-Sheep!$N$250                                )&gt;(RP$33-RQ$33),(RP$33-Sheep!$R$352-Sheep!$N$250                                )&lt;=0),"WeanAlt1","")
&amp;                   IF(AND((RP$33-Sheep!$R$353-Sheep!$N$250                                )&gt;(RP$33-RQ$33),(RP$33-Sheep!$R$353-Sheep!$N$250                                )&lt;=0),"WeanAlt2","")
&amp;IFERROR(IF(AND((RP$33-RP41                                                                                     )&gt;(RP$33-RQ$33),(RP$33-RP41                                                                                     )&lt;=0),"Join-"    &amp;RP40,""),"")
&amp;IFERROR(IF(AND((RP$33-RP41-INDEX(Sheep!$V$358:$V$365,RP40,1))&gt;(RP$33-RQ$33),(RP$33-RP41-INDEX(Sheep!$V$358:$V$365,RP40,1))&lt;=0),"Scan-"  &amp;RP40,""),"")
&amp;IFERROR(IF(AND((RP$33-RP41-150                                                                            )&gt;(RP$33-RQ$33),(RP$33-RP41-150                                                                             )&lt;=0),"Birth-" &amp;RP40,""),"")
&amp;IFERROR(IF(AND((RP$33-RP41-150-Sheep!$R$351                                           )&gt;(RP$33-RQ$33),(RP$33-RP41-150-Sheep!$R$351                                            )&lt;=0),"Wean-"&amp;RP40,""),"")
&amp;IFERROR(IF(AND((RP$33-RP41-150-Sheep!$R$352                                           )&gt;(RP$33-RQ$33),(RP$33-RP41-150-Sheep!$R$352                                            )&lt;=0),"Alt1-"   &amp;RP40,""),"")
&amp;IFERROR(IF(AND((RP$33-RP41-150-Sheep!$R$353                                           )&gt;(RP$33-RQ$33),(RP$33-RP41-150-Sheep!$R$353                                            )&lt;=0),"Alt2-"   &amp;RP40,""),"")</f>
        <v/>
      </c>
      <c r="RQ42" s="274" t="str">
        <f xml:space="preserve">                    IF(AND((RQ$33                                  -Sheep!$N$250                               )&gt;(RQ$33-RR$33),(RQ$33                                  -Sheep!$N$250                                )&lt;=0),"Born","")
&amp;                   IF(AND((RQ$33-Sheep!$R$351-Sheep!$N$250                                )&gt;(RQ$33-RR$33),(RQ$33-Sheep!$R$351-Sheep!$N$250                                )&lt;=0),"WeanStd","")
&amp;                   IF(AND((RQ$33-Sheep!$R$352-Sheep!$N$250                                )&gt;(RQ$33-RR$33),(RQ$33-Sheep!$R$352-Sheep!$N$250                                )&lt;=0),"WeanAlt1","")
&amp;                   IF(AND((RQ$33-Sheep!$R$353-Sheep!$N$250                                )&gt;(RQ$33-RR$33),(RQ$33-Sheep!$R$353-Sheep!$N$250                                )&lt;=0),"WeanAlt2","")
&amp;IFERROR(IF(AND((RQ$33-RQ41                                                                                     )&gt;(RQ$33-RR$33),(RQ$33-RQ41                                                                                     )&lt;=0),"Join-"    &amp;RQ40,""),"")
&amp;IFERROR(IF(AND((RQ$33-RQ41-INDEX(Sheep!$V$358:$V$365,RQ40,1))&gt;(RQ$33-RR$33),(RQ$33-RQ41-INDEX(Sheep!$V$358:$V$365,RQ40,1))&lt;=0),"Scan-"  &amp;RQ40,""),"")
&amp;IFERROR(IF(AND((RQ$33-RQ41-150                                                                            )&gt;(RQ$33-RR$33),(RQ$33-RQ41-150                                                                             )&lt;=0),"Birth-" &amp;RQ40,""),"")
&amp;IFERROR(IF(AND((RQ$33-RQ41-150-Sheep!$R$351                                           )&gt;(RQ$33-RR$33),(RQ$33-RQ41-150-Sheep!$R$351                                            )&lt;=0),"Wean-"&amp;RQ40,""),"")
&amp;IFERROR(IF(AND((RQ$33-RQ41-150-Sheep!$R$352                                           )&gt;(RQ$33-RR$33),(RQ$33-RQ41-150-Sheep!$R$352                                            )&lt;=0),"Alt1-"   &amp;RQ40,""),"")
&amp;IFERROR(IF(AND((RQ$33-RQ41-150-Sheep!$R$353                                           )&gt;(RQ$33-RR$33),(RQ$33-RQ41-150-Sheep!$R$353                                            )&lt;=0),"Alt2-"   &amp;RQ40,""),"")</f>
        <v/>
      </c>
      <c r="RR42" s="274" t="str">
        <f xml:space="preserve">                    IF(AND((RR$33                                  -Sheep!$N$250                               )&gt;(RR$33-RS$33),(RR$33                                  -Sheep!$N$250                                )&lt;=0),"Born","")
&amp;                   IF(AND((RR$33-Sheep!$R$351-Sheep!$N$250                                )&gt;(RR$33-RS$33),(RR$33-Sheep!$R$351-Sheep!$N$250                                )&lt;=0),"WeanStd","")
&amp;                   IF(AND((RR$33-Sheep!$R$352-Sheep!$N$250                                )&gt;(RR$33-RS$33),(RR$33-Sheep!$R$352-Sheep!$N$250                                )&lt;=0),"WeanAlt1","")
&amp;                   IF(AND((RR$33-Sheep!$R$353-Sheep!$N$250                                )&gt;(RR$33-RS$33),(RR$33-Sheep!$R$353-Sheep!$N$250                                )&lt;=0),"WeanAlt2","")
&amp;IFERROR(IF(AND((RR$33-RR41                                                                                     )&gt;(RR$33-RS$33),(RR$33-RR41                                                                                     )&lt;=0),"Join-"    &amp;RR40,""),"")
&amp;IFERROR(IF(AND((RR$33-RR41-INDEX(Sheep!$V$358:$V$365,RR40,1))&gt;(RR$33-RS$33),(RR$33-RR41-INDEX(Sheep!$V$358:$V$365,RR40,1))&lt;=0),"Scan-"  &amp;RR40,""),"")
&amp;IFERROR(IF(AND((RR$33-RR41-150                                                                            )&gt;(RR$33-RS$33),(RR$33-RR41-150                                                                             )&lt;=0),"Birth-" &amp;RR40,""),"")
&amp;IFERROR(IF(AND((RR$33-RR41-150-Sheep!$R$351                                           )&gt;(RR$33-RS$33),(RR$33-RR41-150-Sheep!$R$351                                            )&lt;=0),"Wean-"&amp;RR40,""),"")
&amp;IFERROR(IF(AND((RR$33-RR41-150-Sheep!$R$352                                           )&gt;(RR$33-RS$33),(RR$33-RR41-150-Sheep!$R$352                                            )&lt;=0),"Alt1-"   &amp;RR40,""),"")
&amp;IFERROR(IF(AND((RR$33-RR41-150-Sheep!$R$353                                           )&gt;(RR$33-RS$33),(RR$33-RR41-150-Sheep!$R$353                                            )&lt;=0),"Alt2-"   &amp;RR40,""),"")</f>
        <v/>
      </c>
      <c r="RS42" s="274" t="str">
        <f xml:space="preserve">                    IF(AND((RS$33                                  -Sheep!$N$250                               )&gt;(RS$33-RT$33),(RS$33                                  -Sheep!$N$250                                )&lt;=0),"Born","")
&amp;                   IF(AND((RS$33-Sheep!$R$351-Sheep!$N$250                                )&gt;(RS$33-RT$33),(RS$33-Sheep!$R$351-Sheep!$N$250                                )&lt;=0),"WeanStd","")
&amp;                   IF(AND((RS$33-Sheep!$R$352-Sheep!$N$250                                )&gt;(RS$33-RT$33),(RS$33-Sheep!$R$352-Sheep!$N$250                                )&lt;=0),"WeanAlt1","")
&amp;                   IF(AND((RS$33-Sheep!$R$353-Sheep!$N$250                                )&gt;(RS$33-RT$33),(RS$33-Sheep!$R$353-Sheep!$N$250                                )&lt;=0),"WeanAlt2","")
&amp;IFERROR(IF(AND((RS$33-RS41                                                                                     )&gt;(RS$33-RT$33),(RS$33-RS41                                                                                     )&lt;=0),"Join-"    &amp;RS40,""),"")
&amp;IFERROR(IF(AND((RS$33-RS41-INDEX(Sheep!$V$358:$V$365,RS40,1))&gt;(RS$33-RT$33),(RS$33-RS41-INDEX(Sheep!$V$358:$V$365,RS40,1))&lt;=0),"Scan-"  &amp;RS40,""),"")
&amp;IFERROR(IF(AND((RS$33-RS41-150                                                                            )&gt;(RS$33-RT$33),(RS$33-RS41-150                                                                             )&lt;=0),"Birth-" &amp;RS40,""),"")
&amp;IFERROR(IF(AND((RS$33-RS41-150-Sheep!$R$351                                           )&gt;(RS$33-RT$33),(RS$33-RS41-150-Sheep!$R$351                                            )&lt;=0),"Wean-"&amp;RS40,""),"")
&amp;IFERROR(IF(AND((RS$33-RS41-150-Sheep!$R$352                                           )&gt;(RS$33-RT$33),(RS$33-RS41-150-Sheep!$R$352                                            )&lt;=0),"Alt1-"   &amp;RS40,""),"")
&amp;IFERROR(IF(AND((RS$33-RS41-150-Sheep!$R$353                                           )&gt;(RS$33-RT$33),(RS$33-RS41-150-Sheep!$R$353                                            )&lt;=0),"Alt2-"   &amp;RS40,""),"")</f>
        <v/>
      </c>
      <c r="RT42" s="274" t="str">
        <f xml:space="preserve">                    IF(AND((RT$33                                  -Sheep!$N$250                               )&gt;(RT$33-RU$33),(RT$33                                  -Sheep!$N$250                                )&lt;=0),"Born","")
&amp;                   IF(AND((RT$33-Sheep!$R$351-Sheep!$N$250                                )&gt;(RT$33-RU$33),(RT$33-Sheep!$R$351-Sheep!$N$250                                )&lt;=0),"WeanStd","")
&amp;                   IF(AND((RT$33-Sheep!$R$352-Sheep!$N$250                                )&gt;(RT$33-RU$33),(RT$33-Sheep!$R$352-Sheep!$N$250                                )&lt;=0),"WeanAlt1","")
&amp;                   IF(AND((RT$33-Sheep!$R$353-Sheep!$N$250                                )&gt;(RT$33-RU$33),(RT$33-Sheep!$R$353-Sheep!$N$250                                )&lt;=0),"WeanAlt2","")
&amp;IFERROR(IF(AND((RT$33-RT41                                                                                     )&gt;(RT$33-RU$33),(RT$33-RT41                                                                                     )&lt;=0),"Join-"    &amp;RT40,""),"")
&amp;IFERROR(IF(AND((RT$33-RT41-INDEX(Sheep!$V$358:$V$365,RT40,1))&gt;(RT$33-RU$33),(RT$33-RT41-INDEX(Sheep!$V$358:$V$365,RT40,1))&lt;=0),"Scan-"  &amp;RT40,""),"")
&amp;IFERROR(IF(AND((RT$33-RT41-150                                                                            )&gt;(RT$33-RU$33),(RT$33-RT41-150                                                                             )&lt;=0),"Birth-" &amp;RT40,""),"")
&amp;IFERROR(IF(AND((RT$33-RT41-150-Sheep!$R$351                                           )&gt;(RT$33-RU$33),(RT$33-RT41-150-Sheep!$R$351                                            )&lt;=0),"Wean-"&amp;RT40,""),"")
&amp;IFERROR(IF(AND((RT$33-RT41-150-Sheep!$R$352                                           )&gt;(RT$33-RU$33),(RT$33-RT41-150-Sheep!$R$352                                            )&lt;=0),"Alt1-"   &amp;RT40,""),"")
&amp;IFERROR(IF(AND((RT$33-RT41-150-Sheep!$R$353                                           )&gt;(RT$33-RU$33),(RT$33-RT41-150-Sheep!$R$353                                            )&lt;=0),"Alt2-"   &amp;RT40,""),"")</f>
        <v/>
      </c>
      <c r="RU42" s="274" t="str">
        <f xml:space="preserve">                    IF(AND((RU$33                                  -Sheep!$N$250                               )&gt;(RU$33-RV$33),(RU$33                                  -Sheep!$N$250                                )&lt;=0),"Born","")
&amp;                   IF(AND((RU$33-Sheep!$R$351-Sheep!$N$250                                )&gt;(RU$33-RV$33),(RU$33-Sheep!$R$351-Sheep!$N$250                                )&lt;=0),"WeanStd","")
&amp;                   IF(AND((RU$33-Sheep!$R$352-Sheep!$N$250                                )&gt;(RU$33-RV$33),(RU$33-Sheep!$R$352-Sheep!$N$250                                )&lt;=0),"WeanAlt1","")
&amp;                   IF(AND((RU$33-Sheep!$R$353-Sheep!$N$250                                )&gt;(RU$33-RV$33),(RU$33-Sheep!$R$353-Sheep!$N$250                                )&lt;=0),"WeanAlt2","")
&amp;IFERROR(IF(AND((RU$33-RU41                                                                                     )&gt;(RU$33-RV$33),(RU$33-RU41                                                                                     )&lt;=0),"Join-"    &amp;RU40,""),"")
&amp;IFERROR(IF(AND((RU$33-RU41-INDEX(Sheep!$V$358:$V$365,RU40,1))&gt;(RU$33-RV$33),(RU$33-RU41-INDEX(Sheep!$V$358:$V$365,RU40,1))&lt;=0),"Scan-"  &amp;RU40,""),"")
&amp;IFERROR(IF(AND((RU$33-RU41-150                                                                            )&gt;(RU$33-RV$33),(RU$33-RU41-150                                                                             )&lt;=0),"Birth-" &amp;RU40,""),"")
&amp;IFERROR(IF(AND((RU$33-RU41-150-Sheep!$R$351                                           )&gt;(RU$33-RV$33),(RU$33-RU41-150-Sheep!$R$351                                            )&lt;=0),"Wean-"&amp;RU40,""),"")
&amp;IFERROR(IF(AND((RU$33-RU41-150-Sheep!$R$352                                           )&gt;(RU$33-RV$33),(RU$33-RU41-150-Sheep!$R$352                                            )&lt;=0),"Alt1-"   &amp;RU40,""),"")
&amp;IFERROR(IF(AND((RU$33-RU41-150-Sheep!$R$353                                           )&gt;(RU$33-RV$33),(RU$33-RU41-150-Sheep!$R$353                                            )&lt;=0),"Alt2-"   &amp;RU40,""),"")</f>
        <v/>
      </c>
      <c r="RV42" s="274" t="str">
        <f xml:space="preserve">                    IF(AND((RV$33                                  -Sheep!$N$250                               )&gt;(RV$33-RW$33),(RV$33                                  -Sheep!$N$250                                )&lt;=0),"Born","")
&amp;                   IF(AND((RV$33-Sheep!$R$351-Sheep!$N$250                                )&gt;(RV$33-RW$33),(RV$33-Sheep!$R$351-Sheep!$N$250                                )&lt;=0),"WeanStd","")
&amp;                   IF(AND((RV$33-Sheep!$R$352-Sheep!$N$250                                )&gt;(RV$33-RW$33),(RV$33-Sheep!$R$352-Sheep!$N$250                                )&lt;=0),"WeanAlt1","")
&amp;                   IF(AND((RV$33-Sheep!$R$353-Sheep!$N$250                                )&gt;(RV$33-RW$33),(RV$33-Sheep!$R$353-Sheep!$N$250                                )&lt;=0),"WeanAlt2","")
&amp;IFERROR(IF(AND((RV$33-RV41                                                                                     )&gt;(RV$33-RW$33),(RV$33-RV41                                                                                     )&lt;=0),"Join-"    &amp;RV40,""),"")
&amp;IFERROR(IF(AND((RV$33-RV41-INDEX(Sheep!$V$358:$V$365,RV40,1))&gt;(RV$33-RW$33),(RV$33-RV41-INDEX(Sheep!$V$358:$V$365,RV40,1))&lt;=0),"Scan-"  &amp;RV40,""),"")
&amp;IFERROR(IF(AND((RV$33-RV41-150                                                                            )&gt;(RV$33-RW$33),(RV$33-RV41-150                                                                             )&lt;=0),"Birth-" &amp;RV40,""),"")
&amp;IFERROR(IF(AND((RV$33-RV41-150-Sheep!$R$351                                           )&gt;(RV$33-RW$33),(RV$33-RV41-150-Sheep!$R$351                                            )&lt;=0),"Wean-"&amp;RV40,""),"")
&amp;IFERROR(IF(AND((RV$33-RV41-150-Sheep!$R$352                                           )&gt;(RV$33-RW$33),(RV$33-RV41-150-Sheep!$R$352                                            )&lt;=0),"Alt1-"   &amp;RV40,""),"")
&amp;IFERROR(IF(AND((RV$33-RV41-150-Sheep!$R$353                                           )&gt;(RV$33-RW$33),(RV$33-RV41-150-Sheep!$R$353                                            )&lt;=0),"Alt2-"   &amp;RV40,""),"")</f>
        <v/>
      </c>
      <c r="RW42" s="274" t="str">
        <f xml:space="preserve">                    IF(AND((RW$33                                  -Sheep!$N$250                               )&gt;(RW$33-RX$33),(RW$33                                  -Sheep!$N$250                                )&lt;=0),"Born","")
&amp;                   IF(AND((RW$33-Sheep!$R$351-Sheep!$N$250                                )&gt;(RW$33-RX$33),(RW$33-Sheep!$R$351-Sheep!$N$250                                )&lt;=0),"WeanStd","")
&amp;                   IF(AND((RW$33-Sheep!$R$352-Sheep!$N$250                                )&gt;(RW$33-RX$33),(RW$33-Sheep!$R$352-Sheep!$N$250                                )&lt;=0),"WeanAlt1","")
&amp;                   IF(AND((RW$33-Sheep!$R$353-Sheep!$N$250                                )&gt;(RW$33-RX$33),(RW$33-Sheep!$R$353-Sheep!$N$250                                )&lt;=0),"WeanAlt2","")
&amp;IFERROR(IF(AND((RW$33-RW41                                                                                     )&gt;(RW$33-RX$33),(RW$33-RW41                                                                                     )&lt;=0),"Join-"    &amp;RW40,""),"")
&amp;IFERROR(IF(AND((RW$33-RW41-INDEX(Sheep!$V$358:$V$365,RW40,1))&gt;(RW$33-RX$33),(RW$33-RW41-INDEX(Sheep!$V$358:$V$365,RW40,1))&lt;=0),"Scan-"  &amp;RW40,""),"")
&amp;IFERROR(IF(AND((RW$33-RW41-150                                                                            )&gt;(RW$33-RX$33),(RW$33-RW41-150                                                                             )&lt;=0),"Birth-" &amp;RW40,""),"")
&amp;IFERROR(IF(AND((RW$33-RW41-150-Sheep!$R$351                                           )&gt;(RW$33-RX$33),(RW$33-RW41-150-Sheep!$R$351                                            )&lt;=0),"Wean-"&amp;RW40,""),"")
&amp;IFERROR(IF(AND((RW$33-RW41-150-Sheep!$R$352                                           )&gt;(RW$33-RX$33),(RW$33-RW41-150-Sheep!$R$352                                            )&lt;=0),"Alt1-"   &amp;RW40,""),"")
&amp;IFERROR(IF(AND((RW$33-RW41-150-Sheep!$R$353                                           )&gt;(RW$33-RX$33),(RW$33-RW41-150-Sheep!$R$353                                            )&lt;=0),"Alt2-"   &amp;RW40,""),"")</f>
        <v/>
      </c>
      <c r="RX42" s="274" t="str">
        <f xml:space="preserve">                    IF(AND((RX$33                                  -Sheep!$N$250                               )&gt;(RX$33-RY$33),(RX$33                                  -Sheep!$N$250                                )&lt;=0),"Born","")
&amp;                   IF(AND((RX$33-Sheep!$R$351-Sheep!$N$250                                )&gt;(RX$33-RY$33),(RX$33-Sheep!$R$351-Sheep!$N$250                                )&lt;=0),"WeanStd","")
&amp;                   IF(AND((RX$33-Sheep!$R$352-Sheep!$N$250                                )&gt;(RX$33-RY$33),(RX$33-Sheep!$R$352-Sheep!$N$250                                )&lt;=0),"WeanAlt1","")
&amp;                   IF(AND((RX$33-Sheep!$R$353-Sheep!$N$250                                )&gt;(RX$33-RY$33),(RX$33-Sheep!$R$353-Sheep!$N$250                                )&lt;=0),"WeanAlt2","")
&amp;IFERROR(IF(AND((RX$33-RX41                                                                                     )&gt;(RX$33-RY$33),(RX$33-RX41                                                                                     )&lt;=0),"Join-"    &amp;RX40,""),"")
&amp;IFERROR(IF(AND((RX$33-RX41-INDEX(Sheep!$V$358:$V$365,RX40,1))&gt;(RX$33-RY$33),(RX$33-RX41-INDEX(Sheep!$V$358:$V$365,RX40,1))&lt;=0),"Scan-"  &amp;RX40,""),"")
&amp;IFERROR(IF(AND((RX$33-RX41-150                                                                            )&gt;(RX$33-RY$33),(RX$33-RX41-150                                                                             )&lt;=0),"Birth-" &amp;RX40,""),"")
&amp;IFERROR(IF(AND((RX$33-RX41-150-Sheep!$R$351                                           )&gt;(RX$33-RY$33),(RX$33-RX41-150-Sheep!$R$351                                            )&lt;=0),"Wean-"&amp;RX40,""),"")
&amp;IFERROR(IF(AND((RX$33-RX41-150-Sheep!$R$352                                           )&gt;(RX$33-RY$33),(RX$33-RX41-150-Sheep!$R$352                                            )&lt;=0),"Alt1-"   &amp;RX40,""),"")
&amp;IFERROR(IF(AND((RX$33-RX41-150-Sheep!$R$353                                           )&gt;(RX$33-RY$33),(RX$33-RX41-150-Sheep!$R$353                                            )&lt;=0),"Alt2-"   &amp;RX40,""),"")</f>
        <v/>
      </c>
      <c r="RY42" s="274" t="str">
        <f xml:space="preserve">                    IF(AND((RY$33                                  -Sheep!$N$250                               )&gt;(RY$33-RZ$33),(RY$33                                  -Sheep!$N$250                                )&lt;=0),"Born","")
&amp;                   IF(AND((RY$33-Sheep!$R$351-Sheep!$N$250                                )&gt;(RY$33-RZ$33),(RY$33-Sheep!$R$351-Sheep!$N$250                                )&lt;=0),"WeanStd","")
&amp;                   IF(AND((RY$33-Sheep!$R$352-Sheep!$N$250                                )&gt;(RY$33-RZ$33),(RY$33-Sheep!$R$352-Sheep!$N$250                                )&lt;=0),"WeanAlt1","")
&amp;                   IF(AND((RY$33-Sheep!$R$353-Sheep!$N$250                                )&gt;(RY$33-RZ$33),(RY$33-Sheep!$R$353-Sheep!$N$250                                )&lt;=0),"WeanAlt2","")
&amp;IFERROR(IF(AND((RY$33-RY41                                                                                     )&gt;(RY$33-RZ$33),(RY$33-RY41                                                                                     )&lt;=0),"Join-"    &amp;RY40,""),"")
&amp;IFERROR(IF(AND((RY$33-RY41-INDEX(Sheep!$V$358:$V$365,RY40,1))&gt;(RY$33-RZ$33),(RY$33-RY41-INDEX(Sheep!$V$358:$V$365,RY40,1))&lt;=0),"Scan-"  &amp;RY40,""),"")
&amp;IFERROR(IF(AND((RY$33-RY41-150                                                                            )&gt;(RY$33-RZ$33),(RY$33-RY41-150                                                                             )&lt;=0),"Birth-" &amp;RY40,""),"")
&amp;IFERROR(IF(AND((RY$33-RY41-150-Sheep!$R$351                                           )&gt;(RY$33-RZ$33),(RY$33-RY41-150-Sheep!$R$351                                            )&lt;=0),"Wean-"&amp;RY40,""),"")
&amp;IFERROR(IF(AND((RY$33-RY41-150-Sheep!$R$352                                           )&gt;(RY$33-RZ$33),(RY$33-RY41-150-Sheep!$R$352                                            )&lt;=0),"Alt1-"   &amp;RY40,""),"")
&amp;IFERROR(IF(AND((RY$33-RY41-150-Sheep!$R$353                                           )&gt;(RY$33-RZ$33),(RY$33-RY41-150-Sheep!$R$353                                            )&lt;=0),"Alt2-"   &amp;RY40,""),"")</f>
        <v/>
      </c>
      <c r="RZ42" s="274" t="str">
        <f xml:space="preserve">                    IF(AND((RZ$33                                  -Sheep!$N$250                               )&gt;(RZ$33-SA$33),(RZ$33                                  -Sheep!$N$250                                )&lt;=0),"Born","")
&amp;                   IF(AND((RZ$33-Sheep!$R$351-Sheep!$N$250                                )&gt;(RZ$33-SA$33),(RZ$33-Sheep!$R$351-Sheep!$N$250                                )&lt;=0),"WeanStd","")
&amp;                   IF(AND((RZ$33-Sheep!$R$352-Sheep!$N$250                                )&gt;(RZ$33-SA$33),(RZ$33-Sheep!$R$352-Sheep!$N$250                                )&lt;=0),"WeanAlt1","")
&amp;                   IF(AND((RZ$33-Sheep!$R$353-Sheep!$N$250                                )&gt;(RZ$33-SA$33),(RZ$33-Sheep!$R$353-Sheep!$N$250                                )&lt;=0),"WeanAlt2","")
&amp;IFERROR(IF(AND((RZ$33-RZ41                                                                                     )&gt;(RZ$33-SA$33),(RZ$33-RZ41                                                                                     )&lt;=0),"Join-"    &amp;RZ40,""),"")
&amp;IFERROR(IF(AND((RZ$33-RZ41-INDEX(Sheep!$V$358:$V$365,RZ40,1))&gt;(RZ$33-SA$33),(RZ$33-RZ41-INDEX(Sheep!$V$358:$V$365,RZ40,1))&lt;=0),"Scan-"  &amp;RZ40,""),"")
&amp;IFERROR(IF(AND((RZ$33-RZ41-150                                                                            )&gt;(RZ$33-SA$33),(RZ$33-RZ41-150                                                                             )&lt;=0),"Birth-" &amp;RZ40,""),"")
&amp;IFERROR(IF(AND((RZ$33-RZ41-150-Sheep!$R$351                                           )&gt;(RZ$33-SA$33),(RZ$33-RZ41-150-Sheep!$R$351                                            )&lt;=0),"Wean-"&amp;RZ40,""),"")
&amp;IFERROR(IF(AND((RZ$33-RZ41-150-Sheep!$R$352                                           )&gt;(RZ$33-SA$33),(RZ$33-RZ41-150-Sheep!$R$352                                            )&lt;=0),"Alt1-"   &amp;RZ40,""),"")
&amp;IFERROR(IF(AND((RZ$33-RZ41-150-Sheep!$R$353                                           )&gt;(RZ$33-SA$33),(RZ$33-RZ41-150-Sheep!$R$353                                            )&lt;=0),"Alt2-"   &amp;RZ40,""),"")</f>
        <v/>
      </c>
      <c r="SA42" s="274" t="str">
        <f xml:space="preserve">                    IF(AND((SA$33                                  -Sheep!$N$250                               )&gt;(SA$33-SB$33),(SA$33                                  -Sheep!$N$250                                )&lt;=0),"Born","")
&amp;                   IF(AND((SA$33-Sheep!$R$351-Sheep!$N$250                                )&gt;(SA$33-SB$33),(SA$33-Sheep!$R$351-Sheep!$N$250                                )&lt;=0),"WeanStd","")
&amp;                   IF(AND((SA$33-Sheep!$R$352-Sheep!$N$250                                )&gt;(SA$33-SB$33),(SA$33-Sheep!$R$352-Sheep!$N$250                                )&lt;=0),"WeanAlt1","")
&amp;                   IF(AND((SA$33-Sheep!$R$353-Sheep!$N$250                                )&gt;(SA$33-SB$33),(SA$33-Sheep!$R$353-Sheep!$N$250                                )&lt;=0),"WeanAlt2","")
&amp;IFERROR(IF(AND((SA$33-SA41                                                                                     )&gt;(SA$33-SB$33),(SA$33-SA41                                                                                     )&lt;=0),"Join-"    &amp;SA40,""),"")
&amp;IFERROR(IF(AND((SA$33-SA41-INDEX(Sheep!$V$358:$V$365,SA40,1))&gt;(SA$33-SB$33),(SA$33-SA41-INDEX(Sheep!$V$358:$V$365,SA40,1))&lt;=0),"Scan-"  &amp;SA40,""),"")
&amp;IFERROR(IF(AND((SA$33-SA41-150                                                                            )&gt;(SA$33-SB$33),(SA$33-SA41-150                                                                             )&lt;=0),"Birth-" &amp;SA40,""),"")
&amp;IFERROR(IF(AND((SA$33-SA41-150-Sheep!$R$351                                           )&gt;(SA$33-SB$33),(SA$33-SA41-150-Sheep!$R$351                                            )&lt;=0),"Wean-"&amp;SA40,""),"")
&amp;IFERROR(IF(AND((SA$33-SA41-150-Sheep!$R$352                                           )&gt;(SA$33-SB$33),(SA$33-SA41-150-Sheep!$R$352                                            )&lt;=0),"Alt1-"   &amp;SA40,""),"")
&amp;IFERROR(IF(AND((SA$33-SA41-150-Sheep!$R$353                                           )&gt;(SA$33-SB$33),(SA$33-SA41-150-Sheep!$R$353                                            )&lt;=0),"Alt2-"   &amp;SA40,""),"")</f>
        <v/>
      </c>
      <c r="SB42" s="274" t="str">
        <f xml:space="preserve">                    IF(AND((SB$33                                  -Sheep!$N$250                               )&gt;(SB$33-SC$33),(SB$33                                  -Sheep!$N$250                                )&lt;=0),"Born","")
&amp;                   IF(AND((SB$33-Sheep!$R$351-Sheep!$N$250                                )&gt;(SB$33-SC$33),(SB$33-Sheep!$R$351-Sheep!$N$250                                )&lt;=0),"WeanStd","")
&amp;                   IF(AND((SB$33-Sheep!$R$352-Sheep!$N$250                                )&gt;(SB$33-SC$33),(SB$33-Sheep!$R$352-Sheep!$N$250                                )&lt;=0),"WeanAlt1","")
&amp;                   IF(AND((SB$33-Sheep!$R$353-Sheep!$N$250                                )&gt;(SB$33-SC$33),(SB$33-Sheep!$R$353-Sheep!$N$250                                )&lt;=0),"WeanAlt2","")
&amp;IFERROR(IF(AND((SB$33-SB41                                                                                     )&gt;(SB$33-SC$33),(SB$33-SB41                                                                                     )&lt;=0),"Join-"    &amp;SB40,""),"")
&amp;IFERROR(IF(AND((SB$33-SB41-INDEX(Sheep!$V$358:$V$365,SB40,1))&gt;(SB$33-SC$33),(SB$33-SB41-INDEX(Sheep!$V$358:$V$365,SB40,1))&lt;=0),"Scan-"  &amp;SB40,""),"")
&amp;IFERROR(IF(AND((SB$33-SB41-150                                                                            )&gt;(SB$33-SC$33),(SB$33-SB41-150                                                                             )&lt;=0),"Birth-" &amp;SB40,""),"")
&amp;IFERROR(IF(AND((SB$33-SB41-150-Sheep!$R$351                                           )&gt;(SB$33-SC$33),(SB$33-SB41-150-Sheep!$R$351                                            )&lt;=0),"Wean-"&amp;SB40,""),"")
&amp;IFERROR(IF(AND((SB$33-SB41-150-Sheep!$R$352                                           )&gt;(SB$33-SC$33),(SB$33-SB41-150-Sheep!$R$352                                            )&lt;=0),"Alt1-"   &amp;SB40,""),"")
&amp;IFERROR(IF(AND((SB$33-SB41-150-Sheep!$R$353                                           )&gt;(SB$33-SC$33),(SB$33-SB41-150-Sheep!$R$353                                            )&lt;=0),"Alt2-"   &amp;SB40,""),"")</f>
        <v/>
      </c>
      <c r="SC42" s="274" t="str">
        <f xml:space="preserve">                    IF(AND((SC$33                                  -Sheep!$N$250                               )&gt;(SC$33-SD$33),(SC$33                                  -Sheep!$N$250                                )&lt;=0),"Born","")
&amp;                   IF(AND((SC$33-Sheep!$R$351-Sheep!$N$250                                )&gt;(SC$33-SD$33),(SC$33-Sheep!$R$351-Sheep!$N$250                                )&lt;=0),"WeanStd","")
&amp;                   IF(AND((SC$33-Sheep!$R$352-Sheep!$N$250                                )&gt;(SC$33-SD$33),(SC$33-Sheep!$R$352-Sheep!$N$250                                )&lt;=0),"WeanAlt1","")
&amp;                   IF(AND((SC$33-Sheep!$R$353-Sheep!$N$250                                )&gt;(SC$33-SD$33),(SC$33-Sheep!$R$353-Sheep!$N$250                                )&lt;=0),"WeanAlt2","")
&amp;IFERROR(IF(AND((SC$33-SC41                                                                                     )&gt;(SC$33-SD$33),(SC$33-SC41                                                                                     )&lt;=0),"Join-"    &amp;SC40,""),"")
&amp;IFERROR(IF(AND((SC$33-SC41-INDEX(Sheep!$V$358:$V$365,SC40,1))&gt;(SC$33-SD$33),(SC$33-SC41-INDEX(Sheep!$V$358:$V$365,SC40,1))&lt;=0),"Scan-"  &amp;SC40,""),"")
&amp;IFERROR(IF(AND((SC$33-SC41-150                                                                            )&gt;(SC$33-SD$33),(SC$33-SC41-150                                                                             )&lt;=0),"Birth-" &amp;SC40,""),"")
&amp;IFERROR(IF(AND((SC$33-SC41-150-Sheep!$R$351                                           )&gt;(SC$33-SD$33),(SC$33-SC41-150-Sheep!$R$351                                            )&lt;=0),"Wean-"&amp;SC40,""),"")
&amp;IFERROR(IF(AND((SC$33-SC41-150-Sheep!$R$352                                           )&gt;(SC$33-SD$33),(SC$33-SC41-150-Sheep!$R$352                                            )&lt;=0),"Alt1-"   &amp;SC40,""),"")
&amp;IFERROR(IF(AND((SC$33-SC41-150-Sheep!$R$353                                           )&gt;(SC$33-SD$33),(SC$33-SC41-150-Sheep!$R$353                                            )&lt;=0),"Alt2-"   &amp;SC40,""),"")</f>
        <v/>
      </c>
      <c r="SD42" s="274" t="str">
        <f xml:space="preserve">                    IF(AND((SD$33                                  -Sheep!$N$250                               )&gt;(SD$33-SE$33),(SD$33                                  -Sheep!$N$250                                )&lt;=0),"Born","")
&amp;                   IF(AND((SD$33-Sheep!$R$351-Sheep!$N$250                                )&gt;(SD$33-SE$33),(SD$33-Sheep!$R$351-Sheep!$N$250                                )&lt;=0),"WeanStd","")
&amp;                   IF(AND((SD$33-Sheep!$R$352-Sheep!$N$250                                )&gt;(SD$33-SE$33),(SD$33-Sheep!$R$352-Sheep!$N$250                                )&lt;=0),"WeanAlt1","")
&amp;                   IF(AND((SD$33-Sheep!$R$353-Sheep!$N$250                                )&gt;(SD$33-SE$33),(SD$33-Sheep!$R$353-Sheep!$N$250                                )&lt;=0),"WeanAlt2","")
&amp;IFERROR(IF(AND((SD$33-SD41                                                                                     )&gt;(SD$33-SE$33),(SD$33-SD41                                                                                     )&lt;=0),"Join-"    &amp;SD40,""),"")
&amp;IFERROR(IF(AND((SD$33-SD41-INDEX(Sheep!$V$358:$V$365,SD40,1))&gt;(SD$33-SE$33),(SD$33-SD41-INDEX(Sheep!$V$358:$V$365,SD40,1))&lt;=0),"Scan-"  &amp;SD40,""),"")
&amp;IFERROR(IF(AND((SD$33-SD41-150                                                                            )&gt;(SD$33-SE$33),(SD$33-SD41-150                                                                             )&lt;=0),"Birth-" &amp;SD40,""),"")
&amp;IFERROR(IF(AND((SD$33-SD41-150-Sheep!$R$351                                           )&gt;(SD$33-SE$33),(SD$33-SD41-150-Sheep!$R$351                                            )&lt;=0),"Wean-"&amp;SD40,""),"")
&amp;IFERROR(IF(AND((SD$33-SD41-150-Sheep!$R$352                                           )&gt;(SD$33-SE$33),(SD$33-SD41-150-Sheep!$R$352                                            )&lt;=0),"Alt1-"   &amp;SD40,""),"")
&amp;IFERROR(IF(AND((SD$33-SD41-150-Sheep!$R$353                                           )&gt;(SD$33-SE$33),(SD$33-SD41-150-Sheep!$R$353                                            )&lt;=0),"Alt2-"   &amp;SD40,""),"")</f>
        <v/>
      </c>
      <c r="SE42" s="274" t="str">
        <f xml:space="preserve">                    IF(AND((SE$33                                  -Sheep!$N$250                               )&gt;(SE$33-SF$33),(SE$33                                  -Sheep!$N$250                                )&lt;=0),"Born","")
&amp;                   IF(AND((SE$33-Sheep!$R$351-Sheep!$N$250                                )&gt;(SE$33-SF$33),(SE$33-Sheep!$R$351-Sheep!$N$250                                )&lt;=0),"WeanStd","")
&amp;                   IF(AND((SE$33-Sheep!$R$352-Sheep!$N$250                                )&gt;(SE$33-SF$33),(SE$33-Sheep!$R$352-Sheep!$N$250                                )&lt;=0),"WeanAlt1","")
&amp;                   IF(AND((SE$33-Sheep!$R$353-Sheep!$N$250                                )&gt;(SE$33-SF$33),(SE$33-Sheep!$R$353-Sheep!$N$250                                )&lt;=0),"WeanAlt2","")
&amp;IFERROR(IF(AND((SE$33-SE41                                                                                     )&gt;(SE$33-SF$33),(SE$33-SE41                                                                                     )&lt;=0),"Join-"    &amp;SE40,""),"")
&amp;IFERROR(IF(AND((SE$33-SE41-INDEX(Sheep!$V$358:$V$365,SE40,1))&gt;(SE$33-SF$33),(SE$33-SE41-INDEX(Sheep!$V$358:$V$365,SE40,1))&lt;=0),"Scan-"  &amp;SE40,""),"")
&amp;IFERROR(IF(AND((SE$33-SE41-150                                                                            )&gt;(SE$33-SF$33),(SE$33-SE41-150                                                                             )&lt;=0),"Birth-" &amp;SE40,""),"")
&amp;IFERROR(IF(AND((SE$33-SE41-150-Sheep!$R$351                                           )&gt;(SE$33-SF$33),(SE$33-SE41-150-Sheep!$R$351                                            )&lt;=0),"Wean-"&amp;SE40,""),"")
&amp;IFERROR(IF(AND((SE$33-SE41-150-Sheep!$R$352                                           )&gt;(SE$33-SF$33),(SE$33-SE41-150-Sheep!$R$352                                            )&lt;=0),"Alt1-"   &amp;SE40,""),"")
&amp;IFERROR(IF(AND((SE$33-SE41-150-Sheep!$R$353                                           )&gt;(SE$33-SF$33),(SE$33-SE41-150-Sheep!$R$353                                            )&lt;=0),"Alt2-"   &amp;SE40,""),"")</f>
        <v/>
      </c>
      <c r="SF42" s="274" t="str">
        <f xml:space="preserve">                    IF(AND((SF$33                                  -Sheep!$N$250                               )&gt;(SF$33-SG$33),(SF$33                                  -Sheep!$N$250                                )&lt;=0),"Born","")
&amp;                   IF(AND((SF$33-Sheep!$R$351-Sheep!$N$250                                )&gt;(SF$33-SG$33),(SF$33-Sheep!$R$351-Sheep!$N$250                                )&lt;=0),"WeanStd","")
&amp;                   IF(AND((SF$33-Sheep!$R$352-Sheep!$N$250                                )&gt;(SF$33-SG$33),(SF$33-Sheep!$R$352-Sheep!$N$250                                )&lt;=0),"WeanAlt1","")
&amp;                   IF(AND((SF$33-Sheep!$R$353-Sheep!$N$250                                )&gt;(SF$33-SG$33),(SF$33-Sheep!$R$353-Sheep!$N$250                                )&lt;=0),"WeanAlt2","")
&amp;IFERROR(IF(AND((SF$33-SF41                                                                                     )&gt;(SF$33-SG$33),(SF$33-SF41                                                                                     )&lt;=0),"Join-"    &amp;SF40,""),"")
&amp;IFERROR(IF(AND((SF$33-SF41-INDEX(Sheep!$V$358:$V$365,SF40,1))&gt;(SF$33-SG$33),(SF$33-SF41-INDEX(Sheep!$V$358:$V$365,SF40,1))&lt;=0),"Scan-"  &amp;SF40,""),"")
&amp;IFERROR(IF(AND((SF$33-SF41-150                                                                            )&gt;(SF$33-SG$33),(SF$33-SF41-150                                                                             )&lt;=0),"Birth-" &amp;SF40,""),"")
&amp;IFERROR(IF(AND((SF$33-SF41-150-Sheep!$R$351                                           )&gt;(SF$33-SG$33),(SF$33-SF41-150-Sheep!$R$351                                            )&lt;=0),"Wean-"&amp;SF40,""),"")
&amp;IFERROR(IF(AND((SF$33-SF41-150-Sheep!$R$352                                           )&gt;(SF$33-SG$33),(SF$33-SF41-150-Sheep!$R$352                                            )&lt;=0),"Alt1-"   &amp;SF40,""),"")
&amp;IFERROR(IF(AND((SF$33-SF41-150-Sheep!$R$353                                           )&gt;(SF$33-SG$33),(SF$33-SF41-150-Sheep!$R$353                                            )&lt;=0),"Alt2-"   &amp;SF40,""),"")</f>
        <v/>
      </c>
      <c r="SG42" s="274" t="str">
        <f xml:space="preserve">                    IF(AND((SG$33                                  -Sheep!$N$250                               )&gt;(SG$33-SH$33),(SG$33                                  -Sheep!$N$250                                )&lt;=0),"Born","")
&amp;                   IF(AND((SG$33-Sheep!$R$351-Sheep!$N$250                                )&gt;(SG$33-SH$33),(SG$33-Sheep!$R$351-Sheep!$N$250                                )&lt;=0),"WeanStd","")
&amp;                   IF(AND((SG$33-Sheep!$R$352-Sheep!$N$250                                )&gt;(SG$33-SH$33),(SG$33-Sheep!$R$352-Sheep!$N$250                                )&lt;=0),"WeanAlt1","")
&amp;                   IF(AND((SG$33-Sheep!$R$353-Sheep!$N$250                                )&gt;(SG$33-SH$33),(SG$33-Sheep!$R$353-Sheep!$N$250                                )&lt;=0),"WeanAlt2","")
&amp;IFERROR(IF(AND((SG$33-SG41                                                                                     )&gt;(SG$33-SH$33),(SG$33-SG41                                                                                     )&lt;=0),"Join-"    &amp;SG40,""),"")
&amp;IFERROR(IF(AND((SG$33-SG41-INDEX(Sheep!$V$358:$V$365,SG40,1))&gt;(SG$33-SH$33),(SG$33-SG41-INDEX(Sheep!$V$358:$V$365,SG40,1))&lt;=0),"Scan-"  &amp;SG40,""),"")
&amp;IFERROR(IF(AND((SG$33-SG41-150                                                                            )&gt;(SG$33-SH$33),(SG$33-SG41-150                                                                             )&lt;=0),"Birth-" &amp;SG40,""),"")
&amp;IFERROR(IF(AND((SG$33-SG41-150-Sheep!$R$351                                           )&gt;(SG$33-SH$33),(SG$33-SG41-150-Sheep!$R$351                                            )&lt;=0),"Wean-"&amp;SG40,""),"")
&amp;IFERROR(IF(AND((SG$33-SG41-150-Sheep!$R$352                                           )&gt;(SG$33-SH$33),(SG$33-SG41-150-Sheep!$R$352                                            )&lt;=0),"Alt1-"   &amp;SG40,""),"")
&amp;IFERROR(IF(AND((SG$33-SG41-150-Sheep!$R$353                                           )&gt;(SG$33-SH$33),(SG$33-SG41-150-Sheep!$R$353                                            )&lt;=0),"Alt2-"   &amp;SG40,""),"")</f>
        <v/>
      </c>
      <c r="SH42" s="274" t="str">
        <f xml:space="preserve">                    IF(AND((SH$33                                  -Sheep!$N$250                               )&gt;(SH$33-SJ$33),(SH$33                                  -Sheep!$N$250                                )&lt;=0),"Born","")
&amp;                   IF(AND((SH$33-Sheep!$R$351-Sheep!$N$250                                )&gt;(SH$33-SJ$33),(SH$33-Sheep!$R$351-Sheep!$N$250                                )&lt;=0),"WeanStd","")
&amp;                   IF(AND((SH$33-Sheep!$R$352-Sheep!$N$250                                )&gt;(SH$33-SJ$33),(SH$33-Sheep!$R$352-Sheep!$N$250                                )&lt;=0),"WeanAlt1","")
&amp;                   IF(AND((SH$33-Sheep!$R$353-Sheep!$N$250                                )&gt;(SH$33-SJ$33),(SH$33-Sheep!$R$353-Sheep!$N$250                                )&lt;=0),"WeanAlt2","")
&amp;IFERROR(IF(AND((SH$33-SH41                                                                                     )&gt;(SH$33-SJ$33),(SH$33-SH41                                                                                     )&lt;=0),"Join-"    &amp;SH40,""),"")
&amp;IFERROR(IF(AND((SH$33-SH41-INDEX(Sheep!$V$358:$V$365,SH40,1))&gt;(SH$33-SJ$33),(SH$33-SH41-INDEX(Sheep!$V$358:$V$365,SH40,1))&lt;=0),"Scan-"  &amp;SH40,""),"")
&amp;IFERROR(IF(AND((SH$33-SH41-150                                                                            )&gt;(SH$33-SJ$33),(SH$33-SH41-150                                                                             )&lt;=0),"Birth-" &amp;SH40,""),"")
&amp;IFERROR(IF(AND((SH$33-SH41-150-Sheep!$R$351                                           )&gt;(SH$33-SJ$33),(SH$33-SH41-150-Sheep!$R$351                                            )&lt;=0),"Wean-"&amp;SH40,""),"")
&amp;IFERROR(IF(AND((SH$33-SH41-150-Sheep!$R$352                                           )&gt;(SH$33-SJ$33),(SH$33-SH41-150-Sheep!$R$352                                            )&lt;=0),"Alt1-"   &amp;SH40,""),"")
&amp;IFERROR(IF(AND((SH$33-SH41-150-Sheep!$R$353                                           )&gt;(SH$33-SJ$33),(SH$33-SH41-150-Sheep!$R$353                                            )&lt;=0),"Alt2-"   &amp;SH40,""),"")</f>
        <v/>
      </c>
      <c r="SI42" s="274" t="str">
        <f xml:space="preserve">                    IF(AND((SI$33                                  -Sheep!$N$250                               )&gt;(SI$33-SK$33),(SI$33                                  -Sheep!$N$250                                )&lt;=0),"Born","")
&amp;                   IF(AND((SI$33-Sheep!$R$351-Sheep!$N$250                                )&gt;(SI$33-SK$33),(SI$33-Sheep!$R$351-Sheep!$N$250                                )&lt;=0),"WeanStd","")
&amp;                   IF(AND((SI$33-Sheep!$R$352-Sheep!$N$250                                )&gt;(SI$33-SK$33),(SI$33-Sheep!$R$352-Sheep!$N$250                                )&lt;=0),"WeanAlt1","")
&amp;                   IF(AND((SI$33-Sheep!$R$353-Sheep!$N$250                                )&gt;(SI$33-SK$33),(SI$33-Sheep!$R$353-Sheep!$N$250                                )&lt;=0),"WeanAlt2","")
&amp;IFERROR(IF(AND((SI$33-SI41                                                                                     )&gt;(SI$33-SK$33),(SI$33-SI41                                                                                     )&lt;=0),"Join-"    &amp;SI40,""),"")
&amp;IFERROR(IF(AND((SI$33-SI41-INDEX(Sheep!$V$358:$V$365,SI40,1))&gt;(SI$33-SK$33),(SI$33-SI41-INDEX(Sheep!$V$358:$V$365,SI40,1))&lt;=0),"Scan-"  &amp;SI40,""),"")
&amp;IFERROR(IF(AND((SI$33-SI41-150                                                                            )&gt;(SI$33-SK$33),(SI$33-SI41-150                                                                             )&lt;=0),"Birth-" &amp;SI40,""),"")
&amp;IFERROR(IF(AND((SI$33-SI41-150-Sheep!$R$351                                           )&gt;(SI$33-SK$33),(SI$33-SI41-150-Sheep!$R$351                                            )&lt;=0),"Wean-"&amp;SI40,""),"")
&amp;IFERROR(IF(AND((SI$33-SI41-150-Sheep!$R$352                                           )&gt;(SI$33-SK$33),(SI$33-SI41-150-Sheep!$R$352                                            )&lt;=0),"Alt1-"   &amp;SI40,""),"")
&amp;IFERROR(IF(AND((SI$33-SI41-150-Sheep!$R$353                                           )&gt;(SI$33-SK$33),(SI$33-SI41-150-Sheep!$R$353                                            )&lt;=0),"Alt2-"   &amp;SI40,""),"")</f>
        <v/>
      </c>
      <c r="SJ42" s="260"/>
      <c r="SK42" s="262"/>
      <c r="SL42" s="250"/>
      <c r="SM42" s="250"/>
      <c r="SN42" s="250"/>
    </row>
    <row r="43" spans="1:508" ht="11.85" customHeight="1" outlineLevel="2" collapsed="1" x14ac:dyDescent="0.2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25">
      <c r="A44" s="250"/>
      <c r="B44" s="259"/>
      <c r="C44" s="444">
        <f>INT(MAX($C$48:$C$112))+1</f>
        <v>5</v>
      </c>
      <c r="D44" s="275"/>
      <c r="E44" s="330"/>
      <c r="F44" s="330"/>
      <c r="G44" s="275"/>
      <c r="H44" s="330" t="s">
        <v>703</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25">
      <c r="A45" s="250"/>
      <c r="B45" s="259" t="s">
        <v>389</v>
      </c>
      <c r="C45" s="444">
        <f>INT(MAX($C$48:$C$112))+1</f>
        <v>5</v>
      </c>
      <c r="D45" s="275" t="s">
        <v>390</v>
      </c>
      <c r="E45" s="330"/>
      <c r="F45" s="330"/>
      <c r="G45" s="275"/>
      <c r="H45" s="330" t="s">
        <v>704</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25">
      <c r="A46" s="250"/>
      <c r="B46" s="259"/>
      <c r="C46" s="444">
        <f>INT($C$29)+1</f>
        <v>2</v>
      </c>
      <c r="D46" s="275"/>
      <c r="E46" s="330"/>
      <c r="F46" s="330"/>
      <c r="G46" s="275"/>
      <c r="H46" s="333" t="s">
        <v>706</v>
      </c>
      <c r="I46" s="293" t="s">
        <v>935</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25">
      <c r="A47" s="250"/>
      <c r="B47" s="259"/>
      <c r="C47" s="444">
        <f>INT($C$29)+1</f>
        <v>2</v>
      </c>
      <c r="D47" s="275"/>
      <c r="E47" s="330"/>
      <c r="F47" s="330"/>
      <c r="G47" s="275"/>
      <c r="H47" s="457" t="s">
        <v>387</v>
      </c>
      <c r="I47" s="457" t="s">
        <v>174</v>
      </c>
      <c r="J47" s="265" t="s">
        <v>786</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0999999999999996" customHeight="1" outlineLevel="3" x14ac:dyDescent="0.2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25">
      <c r="A49" s="250"/>
      <c r="B49" s="259"/>
      <c r="C49" s="444">
        <f>INT($C$29)+2</f>
        <v>3</v>
      </c>
      <c r="D49" s="275"/>
      <c r="E49" s="324">
        <v>0</v>
      </c>
      <c r="F49" s="330"/>
      <c r="G49" s="275"/>
      <c r="H49" s="280" t="s">
        <v>836</v>
      </c>
      <c r="I49" s="296" t="s">
        <v>705</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2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2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25">
      <c r="A52" s="250"/>
      <c r="B52" s="259"/>
      <c r="C52" s="444">
        <f>INT($C$29)+2</f>
        <v>3</v>
      </c>
      <c r="D52" s="275"/>
      <c r="E52" s="324">
        <f>E49+1</f>
        <v>1</v>
      </c>
      <c r="F52" s="330"/>
      <c r="G52" s="275"/>
      <c r="H52" s="458" t="s">
        <v>839</v>
      </c>
      <c r="I52" s="459" t="s">
        <v>705</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2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2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25">
      <c r="A55" s="250"/>
      <c r="B55" s="259"/>
      <c r="C55" s="444">
        <f>INT($C$29)+2</f>
        <v>3</v>
      </c>
      <c r="D55" s="275"/>
      <c r="E55" s="324">
        <f>E52+1</f>
        <v>2</v>
      </c>
      <c r="F55" s="330"/>
      <c r="G55" s="275"/>
      <c r="H55" s="280" t="s">
        <v>840</v>
      </c>
      <c r="I55" s="296" t="s">
        <v>705</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2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2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25">
      <c r="A58" s="250"/>
      <c r="B58" s="259"/>
      <c r="C58" s="444">
        <f>INT($C$29)+2</f>
        <v>3</v>
      </c>
      <c r="D58" s="275"/>
      <c r="E58" s="324">
        <f t="shared" ref="E58" si="34">E55+1</f>
        <v>3</v>
      </c>
      <c r="F58" s="330"/>
      <c r="G58" s="275"/>
      <c r="H58" s="280" t="s">
        <v>841</v>
      </c>
      <c r="I58" s="296" t="s">
        <v>705</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2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2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25">
      <c r="A61" s="250"/>
      <c r="B61" s="259"/>
      <c r="C61" s="444">
        <f>INT($C$29)+2</f>
        <v>3</v>
      </c>
      <c r="D61" s="275"/>
      <c r="E61" s="324">
        <f t="shared" ref="E61" si="35">E58+1</f>
        <v>4</v>
      </c>
      <c r="F61" s="330"/>
      <c r="G61" s="275"/>
      <c r="H61" s="280" t="s">
        <v>838</v>
      </c>
      <c r="I61" s="296" t="s">
        <v>705</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2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2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25">
      <c r="A64" s="250"/>
      <c r="B64" s="259"/>
      <c r="C64" s="444">
        <f t="shared" ref="C64" si="36">INT($C$29)+2</f>
        <v>3</v>
      </c>
      <c r="D64" s="275"/>
      <c r="E64" s="324">
        <f t="shared" ref="E64" si="37">E61+1</f>
        <v>5</v>
      </c>
      <c r="F64" s="330"/>
      <c r="G64" s="275"/>
      <c r="H64" s="280" t="s">
        <v>842</v>
      </c>
      <c r="I64" s="296" t="s">
        <v>705</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2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2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25">
      <c r="A67" s="250"/>
      <c r="B67" s="259"/>
      <c r="C67" s="444">
        <f t="shared" ref="C67" si="38">INT($C$29)+2</f>
        <v>3</v>
      </c>
      <c r="D67" s="275"/>
      <c r="E67" s="324">
        <f t="shared" ref="E67" si="39">E64+1</f>
        <v>6</v>
      </c>
      <c r="F67" s="330"/>
      <c r="G67" s="275"/>
      <c r="H67" s="280" t="s">
        <v>837</v>
      </c>
      <c r="I67" s="296" t="s">
        <v>705</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2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2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25">
      <c r="A70" s="250"/>
      <c r="B70" s="259"/>
      <c r="C70" s="444">
        <f>INT($C$29)+2</f>
        <v>3</v>
      </c>
      <c r="D70" s="275"/>
      <c r="E70" s="324">
        <f t="shared" ref="E70" si="40">E67+1</f>
        <v>7</v>
      </c>
      <c r="F70" s="330"/>
      <c r="G70" s="275"/>
      <c r="H70" s="458" t="s">
        <v>843</v>
      </c>
      <c r="I70" s="459" t="s">
        <v>705</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2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2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25">
      <c r="A73" s="250"/>
      <c r="B73" s="259"/>
      <c r="C73" s="444">
        <f>INT($C$29)+2</f>
        <v>3</v>
      </c>
      <c r="D73" s="275"/>
      <c r="E73" s="324">
        <f t="shared" ref="E73" si="42">E70+1</f>
        <v>8</v>
      </c>
      <c r="F73" s="330"/>
      <c r="G73" s="275"/>
      <c r="H73" s="280" t="s">
        <v>844</v>
      </c>
      <c r="I73" s="296" t="s">
        <v>705</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2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2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25">
      <c r="A76" s="250"/>
      <c r="B76" s="259"/>
      <c r="C76" s="444">
        <f>INT($C$29)+2</f>
        <v>3</v>
      </c>
      <c r="D76" s="275"/>
      <c r="E76" s="324">
        <f t="shared" ref="E76" si="43">E73+1</f>
        <v>9</v>
      </c>
      <c r="F76" s="330"/>
      <c r="G76" s="275"/>
      <c r="H76" s="280" t="s">
        <v>845</v>
      </c>
      <c r="I76" s="296" t="s">
        <v>705</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2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2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25">
      <c r="A79" s="250"/>
      <c r="B79" s="259"/>
      <c r="C79" s="444">
        <f>INT($C$29)+2</f>
        <v>3</v>
      </c>
      <c r="D79" s="275"/>
      <c r="E79" s="324">
        <f t="shared" ref="E79" si="44">E76+1</f>
        <v>10</v>
      </c>
      <c r="F79" s="330"/>
      <c r="G79" s="275"/>
      <c r="H79" s="280" t="s">
        <v>846</v>
      </c>
      <c r="I79" s="296" t="s">
        <v>705</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2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2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25">
      <c r="A82" s="250"/>
      <c r="B82" s="259"/>
      <c r="C82" s="444">
        <f t="shared" ref="C82" si="45">INT($C$29)+2</f>
        <v>3</v>
      </c>
      <c r="D82" s="275"/>
      <c r="E82" s="324">
        <f t="shared" ref="E82" si="46">E79+1</f>
        <v>11</v>
      </c>
      <c r="F82" s="330"/>
      <c r="G82" s="275"/>
      <c r="H82" s="280" t="s">
        <v>847</v>
      </c>
      <c r="I82" s="296" t="s">
        <v>705</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2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2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25">
      <c r="A85" s="250"/>
      <c r="B85" s="259"/>
      <c r="C85" s="444">
        <f t="shared" ref="C85" si="47">INT($C$29)+2</f>
        <v>3</v>
      </c>
      <c r="D85" s="275"/>
      <c r="E85" s="324">
        <f t="shared" ref="E85" si="48">E82+1</f>
        <v>12</v>
      </c>
      <c r="F85" s="330"/>
      <c r="G85" s="275"/>
      <c r="H85" s="280" t="s">
        <v>848</v>
      </c>
      <c r="I85" s="296" t="s">
        <v>705</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2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2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25">
      <c r="A88" s="250"/>
      <c r="B88" s="259"/>
      <c r="C88" s="444">
        <f>INT($C$29)+2</f>
        <v>3</v>
      </c>
      <c r="D88" s="275"/>
      <c r="E88" s="324">
        <f t="shared" ref="E88" si="49">E85+1</f>
        <v>13</v>
      </c>
      <c r="F88" s="330"/>
      <c r="G88" s="275"/>
      <c r="H88" s="458" t="s">
        <v>849</v>
      </c>
      <c r="I88" s="459" t="s">
        <v>705</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2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2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25">
      <c r="A91" s="250"/>
      <c r="B91" s="259"/>
      <c r="C91" s="444">
        <f>INT($C$29)+2</f>
        <v>3</v>
      </c>
      <c r="D91" s="275"/>
      <c r="E91" s="324">
        <f t="shared" ref="E91" si="51">E88+1</f>
        <v>14</v>
      </c>
      <c r="F91" s="330"/>
      <c r="G91" s="275"/>
      <c r="H91" s="280" t="s">
        <v>850</v>
      </c>
      <c r="I91" s="296" t="s">
        <v>705</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2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2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25">
      <c r="A94" s="250"/>
      <c r="B94" s="259"/>
      <c r="C94" s="444">
        <f>INT($C$29)+2</f>
        <v>3</v>
      </c>
      <c r="D94" s="275"/>
      <c r="E94" s="324">
        <f t="shared" ref="E94" si="52">E91+1</f>
        <v>15</v>
      </c>
      <c r="F94" s="330"/>
      <c r="G94" s="275"/>
      <c r="H94" s="280" t="s">
        <v>851</v>
      </c>
      <c r="I94" s="296" t="s">
        <v>705</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2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2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25">
      <c r="A97" s="250"/>
      <c r="B97" s="259"/>
      <c r="C97" s="444">
        <f>INT($C$29)+2</f>
        <v>3</v>
      </c>
      <c r="D97" s="275"/>
      <c r="E97" s="324">
        <f t="shared" ref="E97" si="53">E94+1</f>
        <v>16</v>
      </c>
      <c r="F97" s="330"/>
      <c r="G97" s="275"/>
      <c r="H97" s="280" t="s">
        <v>852</v>
      </c>
      <c r="I97" s="296" t="s">
        <v>705</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2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2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25">
      <c r="A100" s="250"/>
      <c r="B100" s="259"/>
      <c r="C100" s="444">
        <f t="shared" ref="C100" si="54">INT($C$29)+2</f>
        <v>3</v>
      </c>
      <c r="D100" s="275"/>
      <c r="E100" s="324">
        <f t="shared" ref="E100" si="55">E97+1</f>
        <v>17</v>
      </c>
      <c r="F100" s="330"/>
      <c r="G100" s="275"/>
      <c r="H100" s="280" t="s">
        <v>853</v>
      </c>
      <c r="I100" s="296" t="s">
        <v>705</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2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2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25">
      <c r="A103" s="250"/>
      <c r="B103" s="259"/>
      <c r="C103" s="444">
        <f t="shared" ref="C103" si="56">INT($C$29)+2</f>
        <v>3</v>
      </c>
      <c r="D103" s="275"/>
      <c r="E103" s="324">
        <f t="shared" ref="E103" si="57">E100+1</f>
        <v>18</v>
      </c>
      <c r="F103" s="330"/>
      <c r="G103" s="275"/>
      <c r="H103" s="280" t="s">
        <v>854</v>
      </c>
      <c r="I103" s="296" t="s">
        <v>705</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2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2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25">
      <c r="A106" s="250"/>
      <c r="B106" s="259"/>
      <c r="C106" s="444">
        <f t="shared" ref="C106" si="58">INT($C$29)+2</f>
        <v>3</v>
      </c>
      <c r="D106" s="275"/>
      <c r="E106" s="324">
        <f>E103+1</f>
        <v>19</v>
      </c>
      <c r="F106" s="330"/>
      <c r="G106" s="275"/>
      <c r="H106" s="280" t="s">
        <v>855</v>
      </c>
      <c r="I106" s="296" t="s">
        <v>705</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2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2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25">
      <c r="A109" s="250"/>
      <c r="B109" s="259"/>
      <c r="C109" s="444">
        <f t="shared" ref="C109" si="59">INT($C$29)+2</f>
        <v>3</v>
      </c>
      <c r="D109" s="275"/>
      <c r="E109" s="324">
        <f t="shared" ref="E109" si="60">E106+1</f>
        <v>20</v>
      </c>
      <c r="F109" s="330"/>
      <c r="G109" s="275"/>
      <c r="H109" s="280" t="s">
        <v>856</v>
      </c>
      <c r="I109" s="296" t="s">
        <v>705</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2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2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0999999999999996" customHeight="1" outlineLevel="2" x14ac:dyDescent="0.2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25">
      <c r="A113" s="250"/>
      <c r="B113" s="259"/>
      <c r="C113" s="444">
        <f>INT($C$29)+1</f>
        <v>2</v>
      </c>
      <c r="D113" s="275"/>
      <c r="E113" s="330"/>
      <c r="F113" s="330"/>
      <c r="G113" s="275"/>
      <c r="H113" s="333" t="s">
        <v>930</v>
      </c>
      <c r="I113" s="619" t="s">
        <v>932</v>
      </c>
      <c r="J113" s="618" t="s">
        <v>731</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25">
      <c r="A114" s="250"/>
      <c r="B114" s="259"/>
      <c r="C114" s="444">
        <f>INT($C$29)+1</f>
        <v>2</v>
      </c>
      <c r="D114" s="275"/>
      <c r="E114" s="330"/>
      <c r="F114" s="330"/>
      <c r="G114" s="275"/>
      <c r="H114" s="457" t="s">
        <v>387</v>
      </c>
      <c r="I114" s="457" t="s">
        <v>174</v>
      </c>
      <c r="J114" s="618" t="s">
        <v>786</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0999999999999996" customHeight="1" outlineLevel="3" x14ac:dyDescent="0.2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25">
      <c r="A116" s="250"/>
      <c r="B116" s="259"/>
      <c r="C116" s="444">
        <f>INT($C$29)+2</f>
        <v>3</v>
      </c>
      <c r="D116" s="275"/>
      <c r="E116" s="324">
        <v>0</v>
      </c>
      <c r="F116" s="330"/>
      <c r="G116" s="275"/>
      <c r="H116" s="280" t="s">
        <v>836</v>
      </c>
      <c r="I116" s="296" t="s">
        <v>705</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25">
      <c r="A117" s="250"/>
      <c r="B117" s="259"/>
      <c r="C117" s="444">
        <f>INT($C$29)+2</f>
        <v>3</v>
      </c>
      <c r="D117" s="275"/>
      <c r="E117" s="324">
        <f t="shared" ref="E117:E136" si="142">E116+1</f>
        <v>1</v>
      </c>
      <c r="F117" s="330"/>
      <c r="G117" s="275"/>
      <c r="H117" s="458" t="s">
        <v>839</v>
      </c>
      <c r="I117" s="459" t="s">
        <v>705</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25">
      <c r="A118" s="250"/>
      <c r="B118" s="259"/>
      <c r="C118" s="444">
        <f>INT($C$29)+2</f>
        <v>3</v>
      </c>
      <c r="D118" s="275"/>
      <c r="E118" s="324">
        <f t="shared" si="142"/>
        <v>2</v>
      </c>
      <c r="F118" s="330"/>
      <c r="G118" s="275"/>
      <c r="H118" s="280" t="s">
        <v>840</v>
      </c>
      <c r="I118" s="296" t="s">
        <v>705</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25">
      <c r="A119" s="250"/>
      <c r="B119" s="259"/>
      <c r="C119" s="444">
        <f>INT($C$29)+2</f>
        <v>3</v>
      </c>
      <c r="D119" s="275"/>
      <c r="E119" s="324">
        <f t="shared" si="142"/>
        <v>3</v>
      </c>
      <c r="F119" s="330"/>
      <c r="G119" s="275"/>
      <c r="H119" s="280" t="s">
        <v>841</v>
      </c>
      <c r="I119" s="296" t="s">
        <v>705</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25">
      <c r="A120" s="250"/>
      <c r="B120" s="259"/>
      <c r="C120" s="444">
        <f>INT($C$29)+2</f>
        <v>3</v>
      </c>
      <c r="D120" s="275"/>
      <c r="E120" s="324">
        <f t="shared" si="142"/>
        <v>4</v>
      </c>
      <c r="F120" s="330"/>
      <c r="G120" s="275"/>
      <c r="H120" s="280" t="s">
        <v>838</v>
      </c>
      <c r="I120" s="296" t="s">
        <v>705</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25">
      <c r="A121" s="250"/>
      <c r="B121" s="259"/>
      <c r="C121" s="444">
        <f t="shared" ref="C121" si="143">INT($C$29)+2</f>
        <v>3</v>
      </c>
      <c r="D121" s="275"/>
      <c r="E121" s="324">
        <f t="shared" si="142"/>
        <v>5</v>
      </c>
      <c r="F121" s="330"/>
      <c r="G121" s="275"/>
      <c r="H121" s="280" t="s">
        <v>842</v>
      </c>
      <c r="I121" s="296" t="s">
        <v>705</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25">
      <c r="A122" s="250"/>
      <c r="B122" s="259"/>
      <c r="C122" s="444">
        <f t="shared" ref="C122" si="144">INT($C$29)+2</f>
        <v>3</v>
      </c>
      <c r="D122" s="275"/>
      <c r="E122" s="324">
        <f t="shared" si="142"/>
        <v>6</v>
      </c>
      <c r="F122" s="330"/>
      <c r="G122" s="275"/>
      <c r="H122" s="280" t="s">
        <v>837</v>
      </c>
      <c r="I122" s="296" t="s">
        <v>705</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25">
      <c r="A123" s="250"/>
      <c r="B123" s="259"/>
      <c r="C123" s="444">
        <f>INT($C$29)+2</f>
        <v>3</v>
      </c>
      <c r="D123" s="275"/>
      <c r="E123" s="324">
        <f t="shared" si="142"/>
        <v>7</v>
      </c>
      <c r="F123" s="330"/>
      <c r="G123" s="275"/>
      <c r="H123" s="458" t="s">
        <v>843</v>
      </c>
      <c r="I123" s="459" t="s">
        <v>705</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25">
      <c r="A124" s="250"/>
      <c r="B124" s="259"/>
      <c r="C124" s="444">
        <f>INT($C$29)+2</f>
        <v>3</v>
      </c>
      <c r="D124" s="275"/>
      <c r="E124" s="324">
        <f t="shared" si="142"/>
        <v>8</v>
      </c>
      <c r="F124" s="330"/>
      <c r="G124" s="275"/>
      <c r="H124" s="280" t="s">
        <v>844</v>
      </c>
      <c r="I124" s="296" t="s">
        <v>705</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25">
      <c r="A125" s="250"/>
      <c r="B125" s="259"/>
      <c r="C125" s="444">
        <f>INT($C$29)+2</f>
        <v>3</v>
      </c>
      <c r="D125" s="275"/>
      <c r="E125" s="324">
        <f t="shared" si="142"/>
        <v>9</v>
      </c>
      <c r="F125" s="330"/>
      <c r="G125" s="275"/>
      <c r="H125" s="280" t="s">
        <v>845</v>
      </c>
      <c r="I125" s="296" t="s">
        <v>705</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25">
      <c r="A126" s="250"/>
      <c r="B126" s="259"/>
      <c r="C126" s="444">
        <f>INT($C$29)+2</f>
        <v>3</v>
      </c>
      <c r="D126" s="275"/>
      <c r="E126" s="324">
        <f t="shared" si="142"/>
        <v>10</v>
      </c>
      <c r="F126" s="330"/>
      <c r="G126" s="275"/>
      <c r="H126" s="280" t="s">
        <v>846</v>
      </c>
      <c r="I126" s="296" t="s">
        <v>705</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25">
      <c r="A127" s="250"/>
      <c r="B127" s="259"/>
      <c r="C127" s="444">
        <f t="shared" ref="C127" si="145">INT($C$29)+2</f>
        <v>3</v>
      </c>
      <c r="D127" s="275"/>
      <c r="E127" s="324">
        <f t="shared" si="142"/>
        <v>11</v>
      </c>
      <c r="F127" s="330"/>
      <c r="G127" s="275"/>
      <c r="H127" s="280" t="s">
        <v>847</v>
      </c>
      <c r="I127" s="296" t="s">
        <v>705</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25">
      <c r="A128" s="250"/>
      <c r="B128" s="259"/>
      <c r="C128" s="444">
        <f t="shared" ref="C128" si="146">INT($C$29)+2</f>
        <v>3</v>
      </c>
      <c r="D128" s="275"/>
      <c r="E128" s="324">
        <f t="shared" si="142"/>
        <v>12</v>
      </c>
      <c r="F128" s="330"/>
      <c r="G128" s="275"/>
      <c r="H128" s="280" t="s">
        <v>848</v>
      </c>
      <c r="I128" s="296" t="s">
        <v>705</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25">
      <c r="A129" s="250"/>
      <c r="B129" s="259"/>
      <c r="C129" s="444">
        <f>INT($C$29)+2</f>
        <v>3</v>
      </c>
      <c r="D129" s="275"/>
      <c r="E129" s="324">
        <f t="shared" si="142"/>
        <v>13</v>
      </c>
      <c r="F129" s="330"/>
      <c r="G129" s="275"/>
      <c r="H129" s="458" t="s">
        <v>849</v>
      </c>
      <c r="I129" s="459" t="s">
        <v>705</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25">
      <c r="A130" s="250"/>
      <c r="B130" s="259"/>
      <c r="C130" s="444">
        <f>INT($C$29)+2</f>
        <v>3</v>
      </c>
      <c r="D130" s="275"/>
      <c r="E130" s="324">
        <f t="shared" si="142"/>
        <v>14</v>
      </c>
      <c r="F130" s="330"/>
      <c r="G130" s="275"/>
      <c r="H130" s="280" t="s">
        <v>850</v>
      </c>
      <c r="I130" s="296" t="s">
        <v>705</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25">
      <c r="A131" s="250"/>
      <c r="B131" s="259"/>
      <c r="C131" s="444">
        <f>INT($C$29)+2</f>
        <v>3</v>
      </c>
      <c r="D131" s="275"/>
      <c r="E131" s="324">
        <f t="shared" si="142"/>
        <v>15</v>
      </c>
      <c r="F131" s="330"/>
      <c r="G131" s="275"/>
      <c r="H131" s="280" t="s">
        <v>851</v>
      </c>
      <c r="I131" s="296" t="s">
        <v>705</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25">
      <c r="A132" s="250"/>
      <c r="B132" s="259"/>
      <c r="C132" s="444">
        <f>INT($C$29)+2</f>
        <v>3</v>
      </c>
      <c r="D132" s="275"/>
      <c r="E132" s="324">
        <f t="shared" si="142"/>
        <v>16</v>
      </c>
      <c r="F132" s="330"/>
      <c r="G132" s="275"/>
      <c r="H132" s="280" t="s">
        <v>852</v>
      </c>
      <c r="I132" s="296" t="s">
        <v>705</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25">
      <c r="A133" s="250"/>
      <c r="B133" s="259"/>
      <c r="C133" s="444">
        <f t="shared" ref="C133" si="147">INT($C$29)+2</f>
        <v>3</v>
      </c>
      <c r="D133" s="275"/>
      <c r="E133" s="324">
        <f t="shared" si="142"/>
        <v>17</v>
      </c>
      <c r="F133" s="330"/>
      <c r="G133" s="275"/>
      <c r="H133" s="280" t="s">
        <v>853</v>
      </c>
      <c r="I133" s="296" t="s">
        <v>705</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25">
      <c r="A134" s="250"/>
      <c r="B134" s="259"/>
      <c r="C134" s="444">
        <f t="shared" ref="C134" si="148">INT($C$29)+2</f>
        <v>3</v>
      </c>
      <c r="D134" s="275"/>
      <c r="E134" s="324">
        <f t="shared" si="142"/>
        <v>18</v>
      </c>
      <c r="F134" s="330"/>
      <c r="G134" s="275"/>
      <c r="H134" s="280" t="s">
        <v>854</v>
      </c>
      <c r="I134" s="296" t="s">
        <v>705</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25">
      <c r="A135" s="250"/>
      <c r="B135" s="259"/>
      <c r="C135" s="444">
        <f t="shared" ref="C135" si="149">INT($C$29)+2</f>
        <v>3</v>
      </c>
      <c r="D135" s="275"/>
      <c r="E135" s="324">
        <f t="shared" si="142"/>
        <v>19</v>
      </c>
      <c r="F135" s="330"/>
      <c r="G135" s="275"/>
      <c r="H135" s="280" t="s">
        <v>855</v>
      </c>
      <c r="I135" s="296" t="s">
        <v>705</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25">
      <c r="A136" s="250"/>
      <c r="B136" s="259"/>
      <c r="C136" s="444">
        <f t="shared" ref="C136" si="150">INT($C$29)+2</f>
        <v>3</v>
      </c>
      <c r="D136" s="275"/>
      <c r="E136" s="324">
        <f t="shared" si="142"/>
        <v>20</v>
      </c>
      <c r="F136" s="330"/>
      <c r="G136" s="275"/>
      <c r="H136" s="280" t="s">
        <v>856</v>
      </c>
      <c r="I136" s="296" t="s">
        <v>705</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0999999999999996" customHeight="1" outlineLevel="2" x14ac:dyDescent="0.2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25">
      <c r="A138" s="250"/>
      <c r="B138" s="259"/>
      <c r="C138" s="444">
        <f>INT($C$29)+1</f>
        <v>2</v>
      </c>
      <c r="D138" s="275"/>
      <c r="E138" s="330"/>
      <c r="F138" s="330"/>
      <c r="G138" s="275"/>
      <c r="H138" s="333" t="s">
        <v>707</v>
      </c>
      <c r="I138" s="293"/>
      <c r="J138" s="293" t="s">
        <v>716</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25">
      <c r="A139" s="250"/>
      <c r="B139" s="259"/>
      <c r="C139" s="444">
        <f>INT($C$29)+1</f>
        <v>2</v>
      </c>
      <c r="D139" s="275"/>
      <c r="E139" s="330"/>
      <c r="F139" s="330"/>
      <c r="G139" s="275"/>
      <c r="H139" s="457" t="s">
        <v>566</v>
      </c>
      <c r="I139" s="457" t="s">
        <v>708</v>
      </c>
      <c r="J139" s="265" t="s">
        <v>786</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0999999999999996" customHeight="1" outlineLevel="3" x14ac:dyDescent="0.2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25">
      <c r="A141" s="250"/>
      <c r="B141" s="259"/>
      <c r="C141" s="444">
        <f>INT($C$29)+2</f>
        <v>3</v>
      </c>
      <c r="D141" s="275"/>
      <c r="E141" s="324">
        <v>0</v>
      </c>
      <c r="F141" s="330"/>
      <c r="G141" s="275"/>
      <c r="H141" s="533"/>
      <c r="I141" s="550" t="s">
        <v>880</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25">
      <c r="A142" s="250"/>
      <c r="B142" s="259"/>
      <c r="C142" s="444">
        <f>INT($C$29)+2</f>
        <v>3</v>
      </c>
      <c r="D142" s="275"/>
      <c r="E142" s="324">
        <f>E141+1</f>
        <v>1</v>
      </c>
      <c r="F142" s="330"/>
      <c r="G142" s="275"/>
      <c r="H142" s="534" t="str">
        <f>Sheep!$H$248&amp;" Merino BBB"</f>
        <v>Aut Merino BBB</v>
      </c>
      <c r="I142" s="534" t="s">
        <v>871</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25">
      <c r="A143" s="250"/>
      <c r="B143" s="259"/>
      <c r="C143" s="444">
        <f>INT($C$29)+3</f>
        <v>4</v>
      </c>
      <c r="D143" s="275"/>
      <c r="E143" s="324">
        <f t="shared" ref="E143:E206" si="152">E142+1</f>
        <v>2</v>
      </c>
      <c r="F143" s="330"/>
      <c r="G143" s="275"/>
      <c r="H143" s="536"/>
      <c r="I143" s="551" t="s">
        <v>872</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25">
      <c r="A144" s="250"/>
      <c r="B144" s="259"/>
      <c r="C144" s="444">
        <f>INT($C$29)+3</f>
        <v>4</v>
      </c>
      <c r="D144" s="275"/>
      <c r="E144" s="324">
        <f t="shared" si="152"/>
        <v>3</v>
      </c>
      <c r="F144" s="330"/>
      <c r="G144" s="275"/>
      <c r="H144" s="536"/>
      <c r="I144" s="548" t="s">
        <v>874</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25">
      <c r="A145" s="250"/>
      <c r="B145" s="259"/>
      <c r="C145" s="444">
        <f>INT($C$29)+3</f>
        <v>4</v>
      </c>
      <c r="D145" s="275"/>
      <c r="E145" s="324">
        <f t="shared" si="152"/>
        <v>4</v>
      </c>
      <c r="F145" s="330"/>
      <c r="G145" s="275"/>
      <c r="H145" s="536"/>
      <c r="I145" s="551" t="s">
        <v>873</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25">
      <c r="A146" s="250"/>
      <c r="B146" s="259"/>
      <c r="C146" s="444">
        <f t="shared" ref="C146:C149" si="153">INT($C$29)+3</f>
        <v>4</v>
      </c>
      <c r="D146" s="275"/>
      <c r="E146" s="324">
        <f t="shared" si="152"/>
        <v>5</v>
      </c>
      <c r="F146" s="330"/>
      <c r="G146" s="275"/>
      <c r="H146" s="536"/>
      <c r="I146" s="548" t="s">
        <v>875</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25">
      <c r="A147" s="250"/>
      <c r="B147" s="259"/>
      <c r="C147" s="444">
        <f t="shared" si="153"/>
        <v>4</v>
      </c>
      <c r="D147" s="275"/>
      <c r="E147" s="324">
        <f t="shared" si="152"/>
        <v>6</v>
      </c>
      <c r="F147" s="330"/>
      <c r="G147" s="275"/>
      <c r="H147" s="536"/>
      <c r="I147" s="548" t="s">
        <v>878</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25">
      <c r="A148" s="250"/>
      <c r="B148" s="259"/>
      <c r="C148" s="444">
        <f t="shared" si="153"/>
        <v>4</v>
      </c>
      <c r="D148" s="275"/>
      <c r="E148" s="324">
        <f t="shared" si="152"/>
        <v>7</v>
      </c>
      <c r="F148" s="330"/>
      <c r="G148" s="275"/>
      <c r="H148" s="536"/>
      <c r="I148" s="551" t="s">
        <v>879</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25">
      <c r="A149" s="250"/>
      <c r="B149" s="259"/>
      <c r="C149" s="444">
        <f t="shared" si="153"/>
        <v>4</v>
      </c>
      <c r="D149" s="275"/>
      <c r="E149" s="324">
        <f t="shared" si="152"/>
        <v>8</v>
      </c>
      <c r="F149" s="330"/>
      <c r="G149" s="275"/>
      <c r="H149" s="536"/>
      <c r="I149" s="548" t="s">
        <v>875</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25">
      <c r="A150" s="250"/>
      <c r="B150" s="259"/>
      <c r="C150" s="444">
        <f>INT($C$29)+3</f>
        <v>4</v>
      </c>
      <c r="D150" s="275"/>
      <c r="E150" s="324">
        <f t="shared" si="152"/>
        <v>9</v>
      </c>
      <c r="F150" s="330"/>
      <c r="G150" s="275"/>
      <c r="H150" s="536"/>
      <c r="I150" s="548" t="s">
        <v>876</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25">
      <c r="A151" s="250"/>
      <c r="B151" s="259"/>
      <c r="C151" s="444">
        <f>INT($C$29)+3</f>
        <v>4</v>
      </c>
      <c r="D151" s="275"/>
      <c r="E151" s="324">
        <f t="shared" si="152"/>
        <v>10</v>
      </c>
      <c r="F151" s="330"/>
      <c r="G151" s="275"/>
      <c r="H151" s="536"/>
      <c r="I151" s="548" t="s">
        <v>877</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25">
      <c r="A152" s="250"/>
      <c r="B152" s="259"/>
      <c r="C152" s="444">
        <f t="shared" ref="C152" si="177">INT($C$29)+3</f>
        <v>4</v>
      </c>
      <c r="D152" s="275"/>
      <c r="E152" s="324">
        <f t="shared" si="152"/>
        <v>11</v>
      </c>
      <c r="F152" s="330"/>
      <c r="G152" s="275"/>
      <c r="H152" s="536"/>
      <c r="I152" s="551" t="s">
        <v>883</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25">
      <c r="A153" s="250"/>
      <c r="B153" s="259"/>
      <c r="C153" s="444">
        <f>INT($C$29)+3</f>
        <v>4</v>
      </c>
      <c r="D153" s="275"/>
      <c r="E153" s="324">
        <f t="shared" si="152"/>
        <v>12</v>
      </c>
      <c r="F153" s="330"/>
      <c r="G153" s="275"/>
      <c r="H153" s="536"/>
      <c r="I153" s="548" t="s">
        <v>875</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25">
      <c r="A154" s="250"/>
      <c r="B154" s="259"/>
      <c r="C154" s="444">
        <f>INT($C$29)+3</f>
        <v>4</v>
      </c>
      <c r="D154" s="275"/>
      <c r="E154" s="324">
        <f t="shared" si="152"/>
        <v>13</v>
      </c>
      <c r="F154" s="330"/>
      <c r="G154" s="275"/>
      <c r="H154" s="536"/>
      <c r="I154" s="548" t="s">
        <v>876</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25">
      <c r="A155" s="250"/>
      <c r="B155" s="259"/>
      <c r="C155" s="444">
        <f>INT($C$29)+3</f>
        <v>4</v>
      </c>
      <c r="D155" s="275"/>
      <c r="E155" s="324">
        <f t="shared" si="152"/>
        <v>14</v>
      </c>
      <c r="F155" s="330"/>
      <c r="G155" s="275"/>
      <c r="H155" s="538"/>
      <c r="I155" s="549" t="s">
        <v>877</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25">
      <c r="A156" s="250"/>
      <c r="B156" s="259"/>
      <c r="C156" s="444">
        <f>INT($C$29)+2</f>
        <v>3</v>
      </c>
      <c r="D156" s="275"/>
      <c r="E156" s="324">
        <f t="shared" si="152"/>
        <v>15</v>
      </c>
      <c r="F156" s="330"/>
      <c r="G156" s="275"/>
      <c r="H156" s="534"/>
      <c r="I156" s="534" t="s">
        <v>576</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25">
      <c r="A157" s="250"/>
      <c r="B157" s="259"/>
      <c r="C157" s="444">
        <f>INT($C$29)+3</f>
        <v>4</v>
      </c>
      <c r="D157" s="275"/>
      <c r="E157" s="324">
        <f t="shared" si="152"/>
        <v>16</v>
      </c>
      <c r="F157" s="330"/>
      <c r="G157" s="275"/>
      <c r="H157" s="536"/>
      <c r="I157" s="536" t="s">
        <v>577</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25">
      <c r="A158" s="250"/>
      <c r="B158" s="259"/>
      <c r="C158" s="444">
        <f>INT($C$29)+3</f>
        <v>4</v>
      </c>
      <c r="D158" s="275"/>
      <c r="E158" s="324">
        <f t="shared" si="152"/>
        <v>17</v>
      </c>
      <c r="F158" s="330"/>
      <c r="G158" s="275"/>
      <c r="H158" s="536"/>
      <c r="I158" s="536" t="s">
        <v>578</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25">
      <c r="A159" s="250"/>
      <c r="B159" s="259"/>
      <c r="C159" s="444">
        <f>INT($C$29)+3</f>
        <v>4</v>
      </c>
      <c r="D159" s="275"/>
      <c r="E159" s="324">
        <f t="shared" si="152"/>
        <v>18</v>
      </c>
      <c r="F159" s="330"/>
      <c r="G159" s="275"/>
      <c r="H159" s="540"/>
      <c r="I159" s="540" t="s">
        <v>709</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25">
      <c r="A160" s="250"/>
      <c r="B160" s="259"/>
      <c r="C160" s="444">
        <f>INT($C$29)+2</f>
        <v>3</v>
      </c>
      <c r="D160" s="275"/>
      <c r="E160" s="324">
        <f t="shared" si="152"/>
        <v>19</v>
      </c>
      <c r="F160" s="330"/>
      <c r="G160" s="275"/>
      <c r="H160" s="542"/>
      <c r="I160" s="542" t="s">
        <v>710</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25">
      <c r="A161" s="250"/>
      <c r="B161" s="259"/>
      <c r="C161" s="444">
        <f>INT($C$29)+2</f>
        <v>3</v>
      </c>
      <c r="D161" s="275"/>
      <c r="E161" s="324">
        <f t="shared" si="152"/>
        <v>20</v>
      </c>
      <c r="F161" s="330"/>
      <c r="G161" s="275"/>
      <c r="H161" s="461"/>
      <c r="I161" s="461" t="s">
        <v>711</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25">
      <c r="A162" s="250"/>
      <c r="B162" s="259"/>
      <c r="C162" s="444">
        <f t="shared" ref="C162:C210" si="178">INT($C$29)+3</f>
        <v>4</v>
      </c>
      <c r="D162" s="275"/>
      <c r="E162" s="324">
        <f t="shared" si="152"/>
        <v>21</v>
      </c>
      <c r="F162" s="330"/>
      <c r="G162" s="275"/>
      <c r="H162" s="494"/>
      <c r="I162" s="494" t="s">
        <v>712</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25">
      <c r="A163" s="250"/>
      <c r="B163" s="259"/>
      <c r="C163" s="444">
        <f>INT($C$29)+2</f>
        <v>3</v>
      </c>
      <c r="D163" s="275"/>
      <c r="E163" s="324">
        <f t="shared" si="152"/>
        <v>22</v>
      </c>
      <c r="F163" s="330"/>
      <c r="G163" s="275"/>
      <c r="H163" s="495"/>
      <c r="I163" s="495" t="s">
        <v>713</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25">
      <c r="A164" s="250"/>
      <c r="B164" s="259"/>
      <c r="C164" s="444">
        <f>INT($C$29)+3</f>
        <v>4</v>
      </c>
      <c r="D164" s="275"/>
      <c r="E164" s="324">
        <f t="shared" si="152"/>
        <v>23</v>
      </c>
      <c r="F164" s="330"/>
      <c r="G164" s="275"/>
      <c r="H164" s="346"/>
      <c r="I164" s="346" t="s">
        <v>714</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25">
      <c r="A165" s="250"/>
      <c r="B165" s="259"/>
      <c r="C165" s="444">
        <f>INT($C$29)+2</f>
        <v>3</v>
      </c>
      <c r="D165" s="275"/>
      <c r="E165" s="324">
        <f t="shared" si="152"/>
        <v>24</v>
      </c>
      <c r="F165" s="330"/>
      <c r="G165" s="275"/>
      <c r="H165" s="542"/>
      <c r="I165" s="542" t="s">
        <v>715</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25">
      <c r="A166" s="250"/>
      <c r="B166" s="259"/>
      <c r="C166" s="444">
        <f>INT($C$29)+2</f>
        <v>3</v>
      </c>
      <c r="D166" s="275"/>
      <c r="E166" s="324">
        <f t="shared" si="152"/>
        <v>25</v>
      </c>
      <c r="F166" s="330"/>
      <c r="G166" s="275"/>
      <c r="H166" s="534" t="str">
        <f>Sheep!$H$249&amp;" Merino BBB"</f>
        <v>Win Merino BBB</v>
      </c>
      <c r="I166" s="534" t="s">
        <v>871</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25">
      <c r="A167" s="250"/>
      <c r="B167" s="259"/>
      <c r="C167" s="444">
        <f>INT($C$29)+3</f>
        <v>4</v>
      </c>
      <c r="D167" s="275"/>
      <c r="E167" s="324">
        <f t="shared" si="152"/>
        <v>26</v>
      </c>
      <c r="F167" s="330"/>
      <c r="G167" s="275"/>
      <c r="H167" s="536"/>
      <c r="I167" s="551" t="s">
        <v>872</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25">
      <c r="A168" s="250"/>
      <c r="B168" s="259"/>
      <c r="C168" s="444">
        <f>INT($C$29)+3</f>
        <v>4</v>
      </c>
      <c r="D168" s="275"/>
      <c r="E168" s="324">
        <f t="shared" si="152"/>
        <v>27</v>
      </c>
      <c r="F168" s="330"/>
      <c r="G168" s="275"/>
      <c r="H168" s="536"/>
      <c r="I168" s="548" t="s">
        <v>874</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25">
      <c r="A169" s="250"/>
      <c r="B169" s="259"/>
      <c r="C169" s="444">
        <f t="shared" ref="C169:C172" si="180">INT($C$29)+3</f>
        <v>4</v>
      </c>
      <c r="D169" s="275"/>
      <c r="E169" s="324">
        <f t="shared" si="152"/>
        <v>28</v>
      </c>
      <c r="F169" s="330"/>
      <c r="G169" s="275"/>
      <c r="H169" s="536"/>
      <c r="I169" s="551" t="s">
        <v>873</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25">
      <c r="A170" s="250"/>
      <c r="B170" s="259"/>
      <c r="C170" s="444">
        <f t="shared" si="180"/>
        <v>4</v>
      </c>
      <c r="D170" s="275"/>
      <c r="E170" s="324">
        <f t="shared" si="152"/>
        <v>29</v>
      </c>
      <c r="F170" s="330"/>
      <c r="G170" s="275"/>
      <c r="H170" s="536"/>
      <c r="I170" s="548" t="s">
        <v>875</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25">
      <c r="A171" s="250"/>
      <c r="B171" s="259"/>
      <c r="C171" s="444">
        <f t="shared" si="180"/>
        <v>4</v>
      </c>
      <c r="D171" s="275"/>
      <c r="E171" s="324">
        <f t="shared" si="152"/>
        <v>30</v>
      </c>
      <c r="F171" s="330"/>
      <c r="G171" s="275"/>
      <c r="H171" s="536"/>
      <c r="I171" s="548" t="s">
        <v>878</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25">
      <c r="A172" s="250"/>
      <c r="B172" s="259"/>
      <c r="C172" s="444">
        <f t="shared" si="180"/>
        <v>4</v>
      </c>
      <c r="D172" s="275"/>
      <c r="E172" s="324">
        <f t="shared" si="152"/>
        <v>31</v>
      </c>
      <c r="F172" s="330"/>
      <c r="G172" s="275"/>
      <c r="H172" s="536"/>
      <c r="I172" s="551" t="s">
        <v>879</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25">
      <c r="A173" s="250"/>
      <c r="B173" s="259"/>
      <c r="C173" s="444">
        <f>INT($C$29)+3</f>
        <v>4</v>
      </c>
      <c r="D173" s="275"/>
      <c r="E173" s="324">
        <f t="shared" si="152"/>
        <v>32</v>
      </c>
      <c r="F173" s="330"/>
      <c r="G173" s="275"/>
      <c r="H173" s="536"/>
      <c r="I173" s="548" t="s">
        <v>875</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25">
      <c r="A174" s="250"/>
      <c r="B174" s="259"/>
      <c r="C174" s="444">
        <f>INT($C$29)+3</f>
        <v>4</v>
      </c>
      <c r="D174" s="275"/>
      <c r="E174" s="324">
        <f t="shared" si="152"/>
        <v>33</v>
      </c>
      <c r="F174" s="330"/>
      <c r="G174" s="275"/>
      <c r="H174" s="536"/>
      <c r="I174" s="548" t="s">
        <v>876</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25">
      <c r="A175" s="250"/>
      <c r="B175" s="259"/>
      <c r="C175" s="444">
        <f>INT($C$29)+3</f>
        <v>4</v>
      </c>
      <c r="D175" s="275"/>
      <c r="E175" s="324">
        <f t="shared" si="152"/>
        <v>34</v>
      </c>
      <c r="F175" s="330"/>
      <c r="G175" s="275"/>
      <c r="H175" s="536"/>
      <c r="I175" s="548" t="s">
        <v>877</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25">
      <c r="A176" s="250"/>
      <c r="B176" s="259"/>
      <c r="C176" s="444">
        <f t="shared" ref="C176" si="698">INT($C$29)+3</f>
        <v>4</v>
      </c>
      <c r="D176" s="275"/>
      <c r="E176" s="324">
        <f t="shared" si="152"/>
        <v>35</v>
      </c>
      <c r="F176" s="330"/>
      <c r="G176" s="275"/>
      <c r="H176" s="536"/>
      <c r="I176" s="551" t="s">
        <v>883</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25">
      <c r="A177" s="250"/>
      <c r="B177" s="259"/>
      <c r="C177" s="444">
        <f>INT($C$29)+3</f>
        <v>4</v>
      </c>
      <c r="D177" s="275"/>
      <c r="E177" s="324">
        <f t="shared" si="152"/>
        <v>36</v>
      </c>
      <c r="F177" s="330"/>
      <c r="G177" s="275"/>
      <c r="H177" s="536"/>
      <c r="I177" s="548" t="s">
        <v>875</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25">
      <c r="A178" s="250"/>
      <c r="B178" s="259"/>
      <c r="C178" s="444">
        <f>INT($C$29)+3</f>
        <v>4</v>
      </c>
      <c r="D178" s="275"/>
      <c r="E178" s="324">
        <f t="shared" si="152"/>
        <v>37</v>
      </c>
      <c r="F178" s="330"/>
      <c r="G178" s="275"/>
      <c r="H178" s="536"/>
      <c r="I178" s="548" t="s">
        <v>876</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25">
      <c r="A179" s="250"/>
      <c r="B179" s="259"/>
      <c r="C179" s="444">
        <f>INT($C$29)+3</f>
        <v>4</v>
      </c>
      <c r="D179" s="275"/>
      <c r="E179" s="324">
        <f t="shared" si="152"/>
        <v>38</v>
      </c>
      <c r="F179" s="330"/>
      <c r="G179" s="275"/>
      <c r="H179" s="538"/>
      <c r="I179" s="549" t="s">
        <v>877</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25">
      <c r="A180" s="250"/>
      <c r="B180" s="259"/>
      <c r="C180" s="444">
        <f>INT($C$29)+2</f>
        <v>3</v>
      </c>
      <c r="D180" s="275"/>
      <c r="E180" s="324">
        <f t="shared" si="152"/>
        <v>39</v>
      </c>
      <c r="F180" s="330"/>
      <c r="G180" s="275"/>
      <c r="H180" s="534"/>
      <c r="I180" s="534" t="s">
        <v>576</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25">
      <c r="A181" s="250"/>
      <c r="B181" s="259"/>
      <c r="C181" s="444">
        <f t="shared" si="178"/>
        <v>4</v>
      </c>
      <c r="D181" s="275"/>
      <c r="E181" s="324">
        <f t="shared" si="152"/>
        <v>40</v>
      </c>
      <c r="F181" s="330"/>
      <c r="G181" s="275"/>
      <c r="H181" s="536"/>
      <c r="I181" s="536" t="s">
        <v>577</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25">
      <c r="A182" s="250"/>
      <c r="B182" s="259"/>
      <c r="C182" s="444">
        <f t="shared" si="178"/>
        <v>4</v>
      </c>
      <c r="D182" s="275"/>
      <c r="E182" s="324">
        <f t="shared" si="152"/>
        <v>41</v>
      </c>
      <c r="F182" s="330"/>
      <c r="G182" s="275"/>
      <c r="H182" s="536"/>
      <c r="I182" s="536" t="s">
        <v>578</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25">
      <c r="A183" s="250"/>
      <c r="B183" s="259"/>
      <c r="C183" s="444">
        <f t="shared" si="178"/>
        <v>4</v>
      </c>
      <c r="D183" s="275"/>
      <c r="E183" s="324">
        <f t="shared" si="152"/>
        <v>42</v>
      </c>
      <c r="F183" s="330"/>
      <c r="G183" s="275"/>
      <c r="H183" s="540"/>
      <c r="I183" s="540" t="s">
        <v>709</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25">
      <c r="A184" s="250"/>
      <c r="B184" s="259"/>
      <c r="C184" s="444">
        <f>INT($C$29)+3</f>
        <v>4</v>
      </c>
      <c r="D184" s="275"/>
      <c r="E184" s="324">
        <f t="shared" si="152"/>
        <v>43</v>
      </c>
      <c r="F184" s="330"/>
      <c r="G184" s="275"/>
      <c r="H184" s="542"/>
      <c r="I184" s="542" t="s">
        <v>710</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25">
      <c r="A185" s="250"/>
      <c r="B185" s="259"/>
      <c r="C185" s="444">
        <f>INT($C$29)+2</f>
        <v>3</v>
      </c>
      <c r="D185" s="275"/>
      <c r="E185" s="324">
        <f t="shared" si="152"/>
        <v>44</v>
      </c>
      <c r="F185" s="330"/>
      <c r="G185" s="275"/>
      <c r="H185" s="461"/>
      <c r="I185" s="461" t="s">
        <v>711</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25">
      <c r="A186" s="250"/>
      <c r="B186" s="259"/>
      <c r="C186" s="444">
        <f t="shared" si="178"/>
        <v>4</v>
      </c>
      <c r="D186" s="275"/>
      <c r="E186" s="324">
        <f t="shared" si="152"/>
        <v>45</v>
      </c>
      <c r="F186" s="330"/>
      <c r="G186" s="275"/>
      <c r="H186" s="494"/>
      <c r="I186" s="494" t="s">
        <v>712</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25">
      <c r="A187" s="250"/>
      <c r="B187" s="259"/>
      <c r="C187" s="444">
        <f>INT($C$29)+2</f>
        <v>3</v>
      </c>
      <c r="D187" s="275"/>
      <c r="E187" s="324">
        <f t="shared" si="152"/>
        <v>46</v>
      </c>
      <c r="F187" s="330"/>
      <c r="G187" s="275"/>
      <c r="H187" s="495"/>
      <c r="I187" s="495" t="s">
        <v>713</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25">
      <c r="A188" s="250"/>
      <c r="B188" s="259"/>
      <c r="C188" s="444">
        <f>INT($C$29)+3</f>
        <v>4</v>
      </c>
      <c r="D188" s="275"/>
      <c r="E188" s="324">
        <f t="shared" si="152"/>
        <v>47</v>
      </c>
      <c r="F188" s="330"/>
      <c r="G188" s="275"/>
      <c r="H188" s="346"/>
      <c r="I188" s="346" t="s">
        <v>714</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25">
      <c r="A189" s="250"/>
      <c r="B189" s="259"/>
      <c r="C189" s="444">
        <f>INT($C$29)+3</f>
        <v>4</v>
      </c>
      <c r="D189" s="275"/>
      <c r="E189" s="324">
        <f t="shared" si="152"/>
        <v>48</v>
      </c>
      <c r="F189" s="330"/>
      <c r="G189" s="275"/>
      <c r="H189" s="542"/>
      <c r="I189" s="542" t="s">
        <v>715</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25">
      <c r="A190" s="250"/>
      <c r="B190" s="259"/>
      <c r="C190" s="444">
        <f>INT($C$29)+2</f>
        <v>3</v>
      </c>
      <c r="D190" s="275"/>
      <c r="E190" s="324">
        <f t="shared" si="152"/>
        <v>49</v>
      </c>
      <c r="F190" s="330"/>
      <c r="G190" s="275"/>
      <c r="H190" s="534" t="str">
        <f>Sheep!$H$250&amp;" Merino BBB"</f>
        <v>Spr Merino BBB</v>
      </c>
      <c r="I190" s="534" t="s">
        <v>871</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25">
      <c r="A191" s="250"/>
      <c r="B191" s="259"/>
      <c r="C191" s="444">
        <f>INT($C$29)+3</f>
        <v>4</v>
      </c>
      <c r="D191" s="275"/>
      <c r="E191" s="324">
        <f t="shared" si="152"/>
        <v>50</v>
      </c>
      <c r="F191" s="330"/>
      <c r="G191" s="275"/>
      <c r="H191" s="536"/>
      <c r="I191" s="551" t="s">
        <v>872</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25">
      <c r="A192" s="250"/>
      <c r="B192" s="259"/>
      <c r="C192" s="444">
        <f>INT($C$29)+3</f>
        <v>4</v>
      </c>
      <c r="D192" s="275"/>
      <c r="E192" s="324">
        <f t="shared" si="152"/>
        <v>51</v>
      </c>
      <c r="F192" s="330"/>
      <c r="G192" s="275"/>
      <c r="H192" s="536"/>
      <c r="I192" s="548" t="s">
        <v>874</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25">
      <c r="A193" s="250"/>
      <c r="B193" s="259"/>
      <c r="C193" s="444">
        <f t="shared" ref="C193:C196" si="699">INT($C$29)+3</f>
        <v>4</v>
      </c>
      <c r="D193" s="275"/>
      <c r="E193" s="324">
        <f t="shared" si="152"/>
        <v>52</v>
      </c>
      <c r="F193" s="330"/>
      <c r="G193" s="275"/>
      <c r="H193" s="536"/>
      <c r="I193" s="551" t="s">
        <v>873</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25">
      <c r="A194" s="250"/>
      <c r="B194" s="259"/>
      <c r="C194" s="444">
        <f t="shared" si="699"/>
        <v>4</v>
      </c>
      <c r="D194" s="275"/>
      <c r="E194" s="324">
        <f t="shared" si="152"/>
        <v>53</v>
      </c>
      <c r="F194" s="330"/>
      <c r="G194" s="275"/>
      <c r="H194" s="536"/>
      <c r="I194" s="548" t="s">
        <v>875</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25">
      <c r="A195" s="250"/>
      <c r="B195" s="259"/>
      <c r="C195" s="444">
        <f t="shared" si="699"/>
        <v>4</v>
      </c>
      <c r="D195" s="275"/>
      <c r="E195" s="324">
        <f t="shared" si="152"/>
        <v>54</v>
      </c>
      <c r="F195" s="330"/>
      <c r="G195" s="275"/>
      <c r="H195" s="536"/>
      <c r="I195" s="548" t="s">
        <v>878</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25">
      <c r="A196" s="250"/>
      <c r="B196" s="259"/>
      <c r="C196" s="444">
        <f t="shared" si="699"/>
        <v>4</v>
      </c>
      <c r="D196" s="275"/>
      <c r="E196" s="324">
        <f t="shared" si="152"/>
        <v>55</v>
      </c>
      <c r="F196" s="330"/>
      <c r="G196" s="275"/>
      <c r="H196" s="536"/>
      <c r="I196" s="551" t="s">
        <v>879</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25">
      <c r="A197" s="250"/>
      <c r="B197" s="259"/>
      <c r="C197" s="444">
        <f>INT($C$29)+3</f>
        <v>4</v>
      </c>
      <c r="D197" s="275"/>
      <c r="E197" s="324">
        <f t="shared" si="152"/>
        <v>56</v>
      </c>
      <c r="F197" s="330"/>
      <c r="G197" s="275"/>
      <c r="H197" s="536"/>
      <c r="I197" s="548" t="s">
        <v>875</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25">
      <c r="A198" s="250"/>
      <c r="B198" s="259"/>
      <c r="C198" s="444">
        <f>INT($C$29)+3</f>
        <v>4</v>
      </c>
      <c r="D198" s="275"/>
      <c r="E198" s="324">
        <f t="shared" si="152"/>
        <v>57</v>
      </c>
      <c r="F198" s="330"/>
      <c r="G198" s="275"/>
      <c r="H198" s="536"/>
      <c r="I198" s="548" t="s">
        <v>876</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25">
      <c r="A199" s="250"/>
      <c r="B199" s="259"/>
      <c r="C199" s="444">
        <f>INT($C$29)+3</f>
        <v>4</v>
      </c>
      <c r="D199" s="275"/>
      <c r="E199" s="324">
        <f t="shared" si="152"/>
        <v>58</v>
      </c>
      <c r="F199" s="330"/>
      <c r="G199" s="275"/>
      <c r="H199" s="536"/>
      <c r="I199" s="548" t="s">
        <v>877</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25">
      <c r="A200" s="250"/>
      <c r="B200" s="259"/>
      <c r="C200" s="444">
        <f t="shared" ref="C200" si="1086">INT($C$29)+3</f>
        <v>4</v>
      </c>
      <c r="D200" s="275"/>
      <c r="E200" s="324">
        <f t="shared" si="152"/>
        <v>59</v>
      </c>
      <c r="F200" s="330"/>
      <c r="G200" s="275"/>
      <c r="H200" s="536"/>
      <c r="I200" s="551" t="s">
        <v>883</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25">
      <c r="A201" s="250"/>
      <c r="B201" s="259"/>
      <c r="C201" s="444">
        <f>INT($C$29)+3</f>
        <v>4</v>
      </c>
      <c r="D201" s="275"/>
      <c r="E201" s="324">
        <f t="shared" si="152"/>
        <v>60</v>
      </c>
      <c r="F201" s="330"/>
      <c r="G201" s="275"/>
      <c r="H201" s="536"/>
      <c r="I201" s="548" t="s">
        <v>875</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25">
      <c r="A202" s="250"/>
      <c r="B202" s="259"/>
      <c r="C202" s="444">
        <f>INT($C$29)+3</f>
        <v>4</v>
      </c>
      <c r="D202" s="275"/>
      <c r="E202" s="324">
        <f t="shared" si="152"/>
        <v>61</v>
      </c>
      <c r="F202" s="330"/>
      <c r="G202" s="275"/>
      <c r="H202" s="536"/>
      <c r="I202" s="548" t="s">
        <v>876</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25">
      <c r="A203" s="250"/>
      <c r="B203" s="259"/>
      <c r="C203" s="444">
        <f>INT($C$29)+3</f>
        <v>4</v>
      </c>
      <c r="D203" s="275"/>
      <c r="E203" s="324">
        <f t="shared" si="152"/>
        <v>62</v>
      </c>
      <c r="F203" s="330"/>
      <c r="G203" s="275"/>
      <c r="H203" s="538"/>
      <c r="I203" s="549" t="s">
        <v>877</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25">
      <c r="A204" s="250"/>
      <c r="B204" s="259"/>
      <c r="C204" s="444">
        <f>INT($C$29)+2</f>
        <v>3</v>
      </c>
      <c r="D204" s="275"/>
      <c r="E204" s="324">
        <f t="shared" si="152"/>
        <v>63</v>
      </c>
      <c r="F204" s="330"/>
      <c r="G204" s="275"/>
      <c r="H204" s="534"/>
      <c r="I204" s="534" t="s">
        <v>576</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25">
      <c r="A205" s="250"/>
      <c r="B205" s="259"/>
      <c r="C205" s="444">
        <f t="shared" si="178"/>
        <v>4</v>
      </c>
      <c r="D205" s="275"/>
      <c r="E205" s="324">
        <f t="shared" si="152"/>
        <v>64</v>
      </c>
      <c r="F205" s="330"/>
      <c r="G205" s="275"/>
      <c r="H205" s="536"/>
      <c r="I205" s="536" t="s">
        <v>577</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25">
      <c r="A206" s="250"/>
      <c r="B206" s="259"/>
      <c r="C206" s="444">
        <f t="shared" si="178"/>
        <v>4</v>
      </c>
      <c r="D206" s="275"/>
      <c r="E206" s="324">
        <f t="shared" si="152"/>
        <v>65</v>
      </c>
      <c r="F206" s="330"/>
      <c r="G206" s="275"/>
      <c r="H206" s="536"/>
      <c r="I206" s="536" t="s">
        <v>578</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25">
      <c r="A207" s="250"/>
      <c r="B207" s="259"/>
      <c r="C207" s="444">
        <f t="shared" si="178"/>
        <v>4</v>
      </c>
      <c r="D207" s="275"/>
      <c r="E207" s="324">
        <f t="shared" ref="E207:E270" si="1087">E206+1</f>
        <v>66</v>
      </c>
      <c r="F207" s="330"/>
      <c r="G207" s="275"/>
      <c r="H207" s="540"/>
      <c r="I207" s="540" t="s">
        <v>709</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25">
      <c r="A208" s="250"/>
      <c r="B208" s="259"/>
      <c r="C208" s="444">
        <f>INT($C$29)+3</f>
        <v>4</v>
      </c>
      <c r="D208" s="275"/>
      <c r="E208" s="324">
        <f t="shared" si="1087"/>
        <v>67</v>
      </c>
      <c r="F208" s="330"/>
      <c r="G208" s="275"/>
      <c r="H208" s="542"/>
      <c r="I208" s="542" t="s">
        <v>710</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25">
      <c r="A209" s="250"/>
      <c r="B209" s="259"/>
      <c r="C209" s="444">
        <f>INT($C$29)+2</f>
        <v>3</v>
      </c>
      <c r="D209" s="275"/>
      <c r="E209" s="324">
        <f t="shared" si="1087"/>
        <v>68</v>
      </c>
      <c r="F209" s="330"/>
      <c r="G209" s="275"/>
      <c r="H209" s="461"/>
      <c r="I209" s="461" t="s">
        <v>711</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25">
      <c r="A210" s="250"/>
      <c r="B210" s="259"/>
      <c r="C210" s="444">
        <f t="shared" si="178"/>
        <v>4</v>
      </c>
      <c r="D210" s="275"/>
      <c r="E210" s="324">
        <f t="shared" si="1087"/>
        <v>69</v>
      </c>
      <c r="F210" s="330"/>
      <c r="G210" s="275"/>
      <c r="H210" s="494"/>
      <c r="I210" s="494" t="s">
        <v>712</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25">
      <c r="A211" s="250"/>
      <c r="B211" s="259"/>
      <c r="C211" s="444">
        <f>INT($C$29)+2</f>
        <v>3</v>
      </c>
      <c r="D211" s="275"/>
      <c r="E211" s="324">
        <f t="shared" si="1087"/>
        <v>70</v>
      </c>
      <c r="F211" s="330"/>
      <c r="G211" s="275"/>
      <c r="H211" s="495"/>
      <c r="I211" s="495" t="s">
        <v>713</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25">
      <c r="A212" s="250"/>
      <c r="B212" s="259"/>
      <c r="C212" s="444">
        <f>INT($C$29)+3</f>
        <v>4</v>
      </c>
      <c r="D212" s="275"/>
      <c r="E212" s="324">
        <f t="shared" si="1087"/>
        <v>71</v>
      </c>
      <c r="F212" s="330"/>
      <c r="G212" s="275"/>
      <c r="H212" s="346"/>
      <c r="I212" s="346" t="s">
        <v>714</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25">
      <c r="A213" s="250"/>
      <c r="B213" s="259"/>
      <c r="C213" s="444">
        <f>INT($C$29)+3</f>
        <v>4</v>
      </c>
      <c r="D213" s="275"/>
      <c r="E213" s="324">
        <f t="shared" si="1087"/>
        <v>72</v>
      </c>
      <c r="F213" s="330"/>
      <c r="G213" s="275"/>
      <c r="H213" s="542"/>
      <c r="I213" s="542" t="s">
        <v>715</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25">
      <c r="A214" s="250"/>
      <c r="B214" s="259"/>
      <c r="C214" s="444">
        <f>INT($C$29)+2</f>
        <v>3</v>
      </c>
      <c r="D214" s="275"/>
      <c r="E214" s="324">
        <f t="shared" si="1087"/>
        <v>73</v>
      </c>
      <c r="F214" s="330"/>
      <c r="G214" s="275"/>
      <c r="H214" s="534" t="str">
        <f>Sheep!$H$248&amp;" Merino BBT"</f>
        <v>Aut Merino BBT</v>
      </c>
      <c r="I214" s="534" t="s">
        <v>871</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25">
      <c r="A215" s="250"/>
      <c r="B215" s="259"/>
      <c r="C215" s="444">
        <f>INT($C$29)+3</f>
        <v>4</v>
      </c>
      <c r="D215" s="275"/>
      <c r="E215" s="324">
        <f t="shared" si="1087"/>
        <v>74</v>
      </c>
      <c r="F215" s="330"/>
      <c r="G215" s="275"/>
      <c r="H215" s="536"/>
      <c r="I215" s="551" t="s">
        <v>872</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25">
      <c r="A216" s="250"/>
      <c r="B216" s="259"/>
      <c r="C216" s="444">
        <f>INT($C$29)+3</f>
        <v>4</v>
      </c>
      <c r="D216" s="275"/>
      <c r="E216" s="324">
        <f t="shared" si="1087"/>
        <v>75</v>
      </c>
      <c r="F216" s="330"/>
      <c r="G216" s="275"/>
      <c r="H216" s="536"/>
      <c r="I216" s="548" t="s">
        <v>874</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25">
      <c r="A217" s="250"/>
      <c r="B217" s="259"/>
      <c r="C217" s="444">
        <f t="shared" ref="C217:C220" si="1089">INT($C$29)+3</f>
        <v>4</v>
      </c>
      <c r="D217" s="275"/>
      <c r="E217" s="324">
        <f t="shared" si="1087"/>
        <v>76</v>
      </c>
      <c r="F217" s="330"/>
      <c r="G217" s="275"/>
      <c r="H217" s="536"/>
      <c r="I217" s="551" t="s">
        <v>873</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25">
      <c r="A218" s="250"/>
      <c r="B218" s="259"/>
      <c r="C218" s="444">
        <f t="shared" si="1089"/>
        <v>4</v>
      </c>
      <c r="D218" s="275"/>
      <c r="E218" s="324">
        <f t="shared" si="1087"/>
        <v>77</v>
      </c>
      <c r="F218" s="330"/>
      <c r="G218" s="275"/>
      <c r="H218" s="536"/>
      <c r="I218" s="548" t="s">
        <v>875</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25">
      <c r="A219" s="250"/>
      <c r="B219" s="259"/>
      <c r="C219" s="444">
        <f t="shared" si="1089"/>
        <v>4</v>
      </c>
      <c r="D219" s="275"/>
      <c r="E219" s="324">
        <f t="shared" si="1087"/>
        <v>78</v>
      </c>
      <c r="F219" s="330"/>
      <c r="G219" s="275"/>
      <c r="H219" s="536"/>
      <c r="I219" s="548" t="s">
        <v>878</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25">
      <c r="A220" s="250"/>
      <c r="B220" s="259"/>
      <c r="C220" s="444">
        <f t="shared" si="1089"/>
        <v>4</v>
      </c>
      <c r="D220" s="275"/>
      <c r="E220" s="324">
        <f t="shared" si="1087"/>
        <v>79</v>
      </c>
      <c r="F220" s="330"/>
      <c r="G220" s="275"/>
      <c r="H220" s="536"/>
      <c r="I220" s="551" t="s">
        <v>879</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25">
      <c r="A221" s="250"/>
      <c r="B221" s="259"/>
      <c r="C221" s="444">
        <f>INT($C$29)+3</f>
        <v>4</v>
      </c>
      <c r="D221" s="275"/>
      <c r="E221" s="324">
        <f t="shared" si="1087"/>
        <v>80</v>
      </c>
      <c r="F221" s="330"/>
      <c r="G221" s="275"/>
      <c r="H221" s="536"/>
      <c r="I221" s="548" t="s">
        <v>875</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25">
      <c r="A222" s="250"/>
      <c r="B222" s="259"/>
      <c r="C222" s="444">
        <f>INT($C$29)+3</f>
        <v>4</v>
      </c>
      <c r="D222" s="275"/>
      <c r="E222" s="324">
        <f t="shared" si="1087"/>
        <v>81</v>
      </c>
      <c r="F222" s="330"/>
      <c r="G222" s="275"/>
      <c r="H222" s="536"/>
      <c r="I222" s="548" t="s">
        <v>876</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25">
      <c r="A223" s="250"/>
      <c r="B223" s="259"/>
      <c r="C223" s="444">
        <f>INT($C$29)+3</f>
        <v>4</v>
      </c>
      <c r="D223" s="275"/>
      <c r="E223" s="324">
        <f t="shared" si="1087"/>
        <v>82</v>
      </c>
      <c r="F223" s="330"/>
      <c r="G223" s="275"/>
      <c r="H223" s="536"/>
      <c r="I223" s="548" t="s">
        <v>877</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25">
      <c r="A224" s="250"/>
      <c r="B224" s="259"/>
      <c r="C224" s="444">
        <f t="shared" ref="C224" si="1606">INT($C$29)+3</f>
        <v>4</v>
      </c>
      <c r="D224" s="275"/>
      <c r="E224" s="324">
        <f t="shared" si="1087"/>
        <v>83</v>
      </c>
      <c r="F224" s="330"/>
      <c r="G224" s="275"/>
      <c r="H224" s="536"/>
      <c r="I224" s="551" t="s">
        <v>883</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25">
      <c r="A225" s="250"/>
      <c r="B225" s="259"/>
      <c r="C225" s="444">
        <f>INT($C$29)+3</f>
        <v>4</v>
      </c>
      <c r="D225" s="275"/>
      <c r="E225" s="324">
        <f t="shared" si="1087"/>
        <v>84</v>
      </c>
      <c r="F225" s="330"/>
      <c r="G225" s="275"/>
      <c r="H225" s="536"/>
      <c r="I225" s="548" t="s">
        <v>875</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25">
      <c r="A226" s="250"/>
      <c r="B226" s="259"/>
      <c r="C226" s="444">
        <f>INT($C$29)+3</f>
        <v>4</v>
      </c>
      <c r="D226" s="275"/>
      <c r="E226" s="324">
        <f t="shared" si="1087"/>
        <v>85</v>
      </c>
      <c r="F226" s="330"/>
      <c r="G226" s="275"/>
      <c r="H226" s="536"/>
      <c r="I226" s="548" t="s">
        <v>876</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25">
      <c r="A227" s="250"/>
      <c r="B227" s="259"/>
      <c r="C227" s="444">
        <f>INT($C$29)+3</f>
        <v>4</v>
      </c>
      <c r="D227" s="275"/>
      <c r="E227" s="324">
        <f t="shared" si="1087"/>
        <v>86</v>
      </c>
      <c r="F227" s="330"/>
      <c r="G227" s="275"/>
      <c r="H227" s="538"/>
      <c r="I227" s="549" t="s">
        <v>877</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25">
      <c r="A228" s="250"/>
      <c r="B228" s="259"/>
      <c r="C228" s="444">
        <f>INT($C$29)+2</f>
        <v>3</v>
      </c>
      <c r="D228" s="275"/>
      <c r="E228" s="324">
        <f t="shared" si="1087"/>
        <v>87</v>
      </c>
      <c r="F228" s="330"/>
      <c r="G228" s="275"/>
      <c r="H228" s="534"/>
      <c r="I228" s="534" t="s">
        <v>576</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25">
      <c r="A229" s="250"/>
      <c r="B229" s="259"/>
      <c r="C229" s="444">
        <f>INT($C$29)+3</f>
        <v>4</v>
      </c>
      <c r="D229" s="275"/>
      <c r="E229" s="324">
        <f t="shared" si="1087"/>
        <v>88</v>
      </c>
      <c r="F229" s="330"/>
      <c r="G229" s="275"/>
      <c r="H229" s="536"/>
      <c r="I229" s="536" t="s">
        <v>577</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25">
      <c r="A230" s="250"/>
      <c r="B230" s="259"/>
      <c r="C230" s="444">
        <f>INT($C$29)+3</f>
        <v>4</v>
      </c>
      <c r="D230" s="275"/>
      <c r="E230" s="324">
        <f t="shared" si="1087"/>
        <v>89</v>
      </c>
      <c r="F230" s="330"/>
      <c r="G230" s="275"/>
      <c r="H230" s="536"/>
      <c r="I230" s="536" t="s">
        <v>578</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25">
      <c r="A231" s="250"/>
      <c r="B231" s="259"/>
      <c r="C231" s="444">
        <f>INT($C$29)+3</f>
        <v>4</v>
      </c>
      <c r="D231" s="275"/>
      <c r="E231" s="324">
        <f t="shared" si="1087"/>
        <v>90</v>
      </c>
      <c r="F231" s="330"/>
      <c r="G231" s="275"/>
      <c r="H231" s="540"/>
      <c r="I231" s="540" t="s">
        <v>709</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25">
      <c r="A232" s="250"/>
      <c r="B232" s="259"/>
      <c r="C232" s="444">
        <f>INT($C$29)+2</f>
        <v>3</v>
      </c>
      <c r="D232" s="275"/>
      <c r="E232" s="324">
        <f t="shared" si="1087"/>
        <v>91</v>
      </c>
      <c r="F232" s="330"/>
      <c r="G232" s="275"/>
      <c r="H232" s="542"/>
      <c r="I232" s="542" t="s">
        <v>710</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25">
      <c r="A233" s="250"/>
      <c r="B233" s="259"/>
      <c r="C233" s="444">
        <f>INT($C$29)+2</f>
        <v>3</v>
      </c>
      <c r="D233" s="275"/>
      <c r="E233" s="324">
        <f t="shared" si="1087"/>
        <v>92</v>
      </c>
      <c r="F233" s="330"/>
      <c r="G233" s="275"/>
      <c r="H233" s="461"/>
      <c r="I233" s="461" t="s">
        <v>711</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25">
      <c r="A234" s="250"/>
      <c r="B234" s="259"/>
      <c r="C234" s="444">
        <f t="shared" ref="C234:C282" si="1607">INT($C$29)+3</f>
        <v>4</v>
      </c>
      <c r="D234" s="275"/>
      <c r="E234" s="324">
        <f t="shared" si="1087"/>
        <v>93</v>
      </c>
      <c r="F234" s="330"/>
      <c r="G234" s="275"/>
      <c r="H234" s="494"/>
      <c r="I234" s="494" t="s">
        <v>712</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25">
      <c r="A235" s="250"/>
      <c r="B235" s="259"/>
      <c r="C235" s="444">
        <f>INT($C$29)+2</f>
        <v>3</v>
      </c>
      <c r="D235" s="275"/>
      <c r="E235" s="324">
        <f t="shared" si="1087"/>
        <v>94</v>
      </c>
      <c r="F235" s="330"/>
      <c r="G235" s="275"/>
      <c r="H235" s="495"/>
      <c r="I235" s="495" t="s">
        <v>713</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25">
      <c r="A236" s="250"/>
      <c r="B236" s="259"/>
      <c r="C236" s="444">
        <f>INT($C$29)+3</f>
        <v>4</v>
      </c>
      <c r="D236" s="275"/>
      <c r="E236" s="324">
        <f t="shared" si="1087"/>
        <v>95</v>
      </c>
      <c r="F236" s="330"/>
      <c r="G236" s="275"/>
      <c r="H236" s="346"/>
      <c r="I236" s="346" t="s">
        <v>714</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25">
      <c r="A237" s="250"/>
      <c r="B237" s="259"/>
      <c r="C237" s="444">
        <f>INT($C$29)+2</f>
        <v>3</v>
      </c>
      <c r="D237" s="275"/>
      <c r="E237" s="324">
        <f t="shared" si="1087"/>
        <v>96</v>
      </c>
      <c r="F237" s="330"/>
      <c r="G237" s="275"/>
      <c r="H237" s="542"/>
      <c r="I237" s="542" t="s">
        <v>715</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25">
      <c r="A238" s="250"/>
      <c r="B238" s="259"/>
      <c r="C238" s="444">
        <f>INT($C$29)+2</f>
        <v>3</v>
      </c>
      <c r="D238" s="275"/>
      <c r="E238" s="324">
        <f t="shared" si="1087"/>
        <v>97</v>
      </c>
      <c r="F238" s="330"/>
      <c r="G238" s="275"/>
      <c r="H238" s="534" t="str">
        <f>Sheep!$H$249&amp;" Merino BBT"</f>
        <v>Win Merino BBT</v>
      </c>
      <c r="I238" s="534" t="s">
        <v>871</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25">
      <c r="A239" s="250"/>
      <c r="B239" s="259"/>
      <c r="C239" s="444">
        <f>INT($C$29)+3</f>
        <v>4</v>
      </c>
      <c r="D239" s="275"/>
      <c r="E239" s="324">
        <f t="shared" si="1087"/>
        <v>98</v>
      </c>
      <c r="F239" s="330"/>
      <c r="G239" s="275"/>
      <c r="H239" s="536"/>
      <c r="I239" s="551" t="s">
        <v>872</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25">
      <c r="A240" s="250"/>
      <c r="B240" s="259"/>
      <c r="C240" s="444">
        <f>INT($C$29)+3</f>
        <v>4</v>
      </c>
      <c r="D240" s="275"/>
      <c r="E240" s="324">
        <f t="shared" si="1087"/>
        <v>99</v>
      </c>
      <c r="F240" s="330"/>
      <c r="G240" s="275"/>
      <c r="H240" s="536"/>
      <c r="I240" s="548" t="s">
        <v>874</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25">
      <c r="A241" s="250"/>
      <c r="B241" s="259"/>
      <c r="C241" s="444">
        <f t="shared" ref="C241:C244" si="1608">INT($C$29)+3</f>
        <v>4</v>
      </c>
      <c r="D241" s="275"/>
      <c r="E241" s="324">
        <f t="shared" si="1087"/>
        <v>100</v>
      </c>
      <c r="F241" s="330"/>
      <c r="G241" s="275"/>
      <c r="H241" s="536"/>
      <c r="I241" s="551" t="s">
        <v>873</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25">
      <c r="A242" s="250"/>
      <c r="B242" s="259"/>
      <c r="C242" s="444">
        <f t="shared" si="1608"/>
        <v>4</v>
      </c>
      <c r="D242" s="275"/>
      <c r="E242" s="324">
        <f t="shared" si="1087"/>
        <v>101</v>
      </c>
      <c r="F242" s="330"/>
      <c r="G242" s="275"/>
      <c r="H242" s="536"/>
      <c r="I242" s="548" t="s">
        <v>875</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25">
      <c r="A243" s="250"/>
      <c r="B243" s="259"/>
      <c r="C243" s="444">
        <f t="shared" si="1608"/>
        <v>4</v>
      </c>
      <c r="D243" s="275"/>
      <c r="E243" s="324">
        <f t="shared" si="1087"/>
        <v>102</v>
      </c>
      <c r="F243" s="330"/>
      <c r="G243" s="275"/>
      <c r="H243" s="536"/>
      <c r="I243" s="548" t="s">
        <v>878</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25">
      <c r="A244" s="250"/>
      <c r="B244" s="259"/>
      <c r="C244" s="444">
        <f t="shared" si="1608"/>
        <v>4</v>
      </c>
      <c r="D244" s="275"/>
      <c r="E244" s="324">
        <f t="shared" si="1087"/>
        <v>103</v>
      </c>
      <c r="F244" s="330"/>
      <c r="G244" s="275"/>
      <c r="H244" s="536"/>
      <c r="I244" s="551" t="s">
        <v>879</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25">
      <c r="A245" s="250"/>
      <c r="B245" s="259"/>
      <c r="C245" s="444">
        <f>INT($C$29)+3</f>
        <v>4</v>
      </c>
      <c r="D245" s="275"/>
      <c r="E245" s="324">
        <f t="shared" si="1087"/>
        <v>104</v>
      </c>
      <c r="F245" s="330"/>
      <c r="G245" s="275"/>
      <c r="H245" s="536"/>
      <c r="I245" s="548" t="s">
        <v>875</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25">
      <c r="A246" s="250"/>
      <c r="B246" s="259"/>
      <c r="C246" s="444">
        <f>INT($C$29)+3</f>
        <v>4</v>
      </c>
      <c r="D246" s="275"/>
      <c r="E246" s="324">
        <f t="shared" si="1087"/>
        <v>105</v>
      </c>
      <c r="F246" s="330"/>
      <c r="G246" s="275"/>
      <c r="H246" s="536"/>
      <c r="I246" s="548" t="s">
        <v>876</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25">
      <c r="A247" s="250"/>
      <c r="B247" s="259"/>
      <c r="C247" s="444">
        <f>INT($C$29)+3</f>
        <v>4</v>
      </c>
      <c r="D247" s="275"/>
      <c r="E247" s="324">
        <f t="shared" si="1087"/>
        <v>106</v>
      </c>
      <c r="F247" s="330"/>
      <c r="G247" s="275"/>
      <c r="H247" s="536"/>
      <c r="I247" s="548" t="s">
        <v>877</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25">
      <c r="A248" s="250"/>
      <c r="B248" s="259"/>
      <c r="C248" s="444">
        <f t="shared" ref="C248" si="2126">INT($C$29)+3</f>
        <v>4</v>
      </c>
      <c r="D248" s="275"/>
      <c r="E248" s="324">
        <f t="shared" si="1087"/>
        <v>107</v>
      </c>
      <c r="F248" s="330"/>
      <c r="G248" s="275"/>
      <c r="H248" s="536"/>
      <c r="I248" s="551" t="s">
        <v>883</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25">
      <c r="A249" s="250"/>
      <c r="B249" s="259"/>
      <c r="C249" s="444">
        <f>INT($C$29)+3</f>
        <v>4</v>
      </c>
      <c r="D249" s="275"/>
      <c r="E249" s="324">
        <f t="shared" si="1087"/>
        <v>108</v>
      </c>
      <c r="F249" s="330"/>
      <c r="G249" s="275"/>
      <c r="H249" s="536"/>
      <c r="I249" s="548" t="s">
        <v>875</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25">
      <c r="A250" s="250"/>
      <c r="B250" s="259"/>
      <c r="C250" s="444">
        <f>INT($C$29)+3</f>
        <v>4</v>
      </c>
      <c r="D250" s="275"/>
      <c r="E250" s="324">
        <f t="shared" si="1087"/>
        <v>109</v>
      </c>
      <c r="F250" s="330"/>
      <c r="G250" s="275"/>
      <c r="H250" s="536"/>
      <c r="I250" s="548" t="s">
        <v>876</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25">
      <c r="A251" s="250"/>
      <c r="B251" s="259"/>
      <c r="C251" s="444">
        <f>INT($C$29)+3</f>
        <v>4</v>
      </c>
      <c r="D251" s="275"/>
      <c r="E251" s="324">
        <f t="shared" si="1087"/>
        <v>110</v>
      </c>
      <c r="F251" s="330"/>
      <c r="G251" s="275"/>
      <c r="H251" s="538"/>
      <c r="I251" s="549" t="s">
        <v>877</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25">
      <c r="A252" s="250"/>
      <c r="B252" s="259"/>
      <c r="C252" s="444">
        <f>INT($C$29)+2</f>
        <v>3</v>
      </c>
      <c r="D252" s="275"/>
      <c r="E252" s="324">
        <f t="shared" si="1087"/>
        <v>111</v>
      </c>
      <c r="F252" s="330"/>
      <c r="G252" s="275"/>
      <c r="H252" s="534"/>
      <c r="I252" s="534" t="s">
        <v>576</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25">
      <c r="A253" s="250"/>
      <c r="B253" s="259"/>
      <c r="C253" s="444">
        <f t="shared" si="1607"/>
        <v>4</v>
      </c>
      <c r="D253" s="275"/>
      <c r="E253" s="324">
        <f t="shared" si="1087"/>
        <v>112</v>
      </c>
      <c r="F253" s="330"/>
      <c r="G253" s="275"/>
      <c r="H253" s="536"/>
      <c r="I253" s="536" t="s">
        <v>577</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25">
      <c r="A254" s="250"/>
      <c r="B254" s="259"/>
      <c r="C254" s="444">
        <f t="shared" si="1607"/>
        <v>4</v>
      </c>
      <c r="D254" s="275"/>
      <c r="E254" s="324">
        <f t="shared" si="1087"/>
        <v>113</v>
      </c>
      <c r="F254" s="330"/>
      <c r="G254" s="275"/>
      <c r="H254" s="536"/>
      <c r="I254" s="536" t="s">
        <v>578</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25">
      <c r="A255" s="250"/>
      <c r="B255" s="259"/>
      <c r="C255" s="444">
        <f t="shared" si="1607"/>
        <v>4</v>
      </c>
      <c r="D255" s="275"/>
      <c r="E255" s="324">
        <f t="shared" si="1087"/>
        <v>114</v>
      </c>
      <c r="F255" s="330"/>
      <c r="G255" s="275"/>
      <c r="H255" s="540"/>
      <c r="I255" s="540" t="s">
        <v>709</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25">
      <c r="A256" s="250"/>
      <c r="B256" s="259"/>
      <c r="C256" s="444">
        <f>INT($C$29)+3</f>
        <v>4</v>
      </c>
      <c r="D256" s="275"/>
      <c r="E256" s="324">
        <f t="shared" si="1087"/>
        <v>115</v>
      </c>
      <c r="F256" s="330"/>
      <c r="G256" s="275"/>
      <c r="H256" s="542"/>
      <c r="I256" s="542" t="s">
        <v>710</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25">
      <c r="A257" s="250"/>
      <c r="B257" s="259"/>
      <c r="C257" s="444">
        <f>INT($C$29)+2</f>
        <v>3</v>
      </c>
      <c r="D257" s="275"/>
      <c r="E257" s="324">
        <f t="shared" si="1087"/>
        <v>116</v>
      </c>
      <c r="F257" s="330"/>
      <c r="G257" s="275"/>
      <c r="H257" s="461"/>
      <c r="I257" s="461" t="s">
        <v>711</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25">
      <c r="A258" s="250"/>
      <c r="B258" s="259"/>
      <c r="C258" s="444">
        <f t="shared" si="1607"/>
        <v>4</v>
      </c>
      <c r="D258" s="275"/>
      <c r="E258" s="324">
        <f t="shared" si="1087"/>
        <v>117</v>
      </c>
      <c r="F258" s="330"/>
      <c r="G258" s="275"/>
      <c r="H258" s="494"/>
      <c r="I258" s="494" t="s">
        <v>712</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25">
      <c r="A259" s="250"/>
      <c r="B259" s="259"/>
      <c r="C259" s="444">
        <f>INT($C$29)+2</f>
        <v>3</v>
      </c>
      <c r="D259" s="275"/>
      <c r="E259" s="324">
        <f t="shared" si="1087"/>
        <v>118</v>
      </c>
      <c r="F259" s="330"/>
      <c r="G259" s="275"/>
      <c r="H259" s="495"/>
      <c r="I259" s="495" t="s">
        <v>713</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25">
      <c r="A260" s="250"/>
      <c r="B260" s="259"/>
      <c r="C260" s="444">
        <f>INT($C$29)+3</f>
        <v>4</v>
      </c>
      <c r="D260" s="275"/>
      <c r="E260" s="324">
        <f t="shared" si="1087"/>
        <v>119</v>
      </c>
      <c r="F260" s="330"/>
      <c r="G260" s="275"/>
      <c r="H260" s="346"/>
      <c r="I260" s="346" t="s">
        <v>714</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25">
      <c r="A261" s="250"/>
      <c r="B261" s="259"/>
      <c r="C261" s="444">
        <f>INT($C$29)+3</f>
        <v>4</v>
      </c>
      <c r="D261" s="275"/>
      <c r="E261" s="324">
        <f t="shared" si="1087"/>
        <v>120</v>
      </c>
      <c r="F261" s="330"/>
      <c r="G261" s="275"/>
      <c r="H261" s="542"/>
      <c r="I261" s="542" t="s">
        <v>715</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25">
      <c r="A262" s="250"/>
      <c r="B262" s="259"/>
      <c r="C262" s="444">
        <f>INT($C$29)+2</f>
        <v>3</v>
      </c>
      <c r="D262" s="275"/>
      <c r="E262" s="324">
        <f t="shared" si="1087"/>
        <v>121</v>
      </c>
      <c r="F262" s="330"/>
      <c r="G262" s="275"/>
      <c r="H262" s="534" t="str">
        <f>Sheep!$H$250&amp;" Merino BBT"</f>
        <v>Spr Merino BBT</v>
      </c>
      <c r="I262" s="534" t="s">
        <v>871</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25">
      <c r="A263" s="250"/>
      <c r="B263" s="259"/>
      <c r="C263" s="444">
        <f>INT($C$29)+3</f>
        <v>4</v>
      </c>
      <c r="D263" s="275"/>
      <c r="E263" s="324">
        <f t="shared" si="1087"/>
        <v>122</v>
      </c>
      <c r="F263" s="330"/>
      <c r="G263" s="275"/>
      <c r="H263" s="536"/>
      <c r="I263" s="551" t="s">
        <v>872</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25">
      <c r="A264" s="250"/>
      <c r="B264" s="259"/>
      <c r="C264" s="444">
        <f>INT($C$29)+3</f>
        <v>4</v>
      </c>
      <c r="D264" s="275"/>
      <c r="E264" s="324">
        <f t="shared" si="1087"/>
        <v>123</v>
      </c>
      <c r="F264" s="330"/>
      <c r="G264" s="275"/>
      <c r="H264" s="536"/>
      <c r="I264" s="548" t="s">
        <v>874</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25">
      <c r="A265" s="250"/>
      <c r="B265" s="259"/>
      <c r="C265" s="444">
        <f t="shared" ref="C265:C268" si="2127">INT($C$29)+3</f>
        <v>4</v>
      </c>
      <c r="D265" s="275"/>
      <c r="E265" s="324">
        <f t="shared" si="1087"/>
        <v>124</v>
      </c>
      <c r="F265" s="330"/>
      <c r="G265" s="275"/>
      <c r="H265" s="536"/>
      <c r="I265" s="551" t="s">
        <v>873</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25">
      <c r="A266" s="250"/>
      <c r="B266" s="259"/>
      <c r="C266" s="444">
        <f t="shared" si="2127"/>
        <v>4</v>
      </c>
      <c r="D266" s="275"/>
      <c r="E266" s="324">
        <f t="shared" si="1087"/>
        <v>125</v>
      </c>
      <c r="F266" s="330"/>
      <c r="G266" s="275"/>
      <c r="H266" s="536"/>
      <c r="I266" s="548" t="s">
        <v>875</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25">
      <c r="A267" s="250"/>
      <c r="B267" s="259"/>
      <c r="C267" s="444">
        <f t="shared" si="2127"/>
        <v>4</v>
      </c>
      <c r="D267" s="275"/>
      <c r="E267" s="324">
        <f t="shared" si="1087"/>
        <v>126</v>
      </c>
      <c r="F267" s="330"/>
      <c r="G267" s="275"/>
      <c r="H267" s="536"/>
      <c r="I267" s="548" t="s">
        <v>878</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25">
      <c r="A268" s="250"/>
      <c r="B268" s="259"/>
      <c r="C268" s="444">
        <f t="shared" si="2127"/>
        <v>4</v>
      </c>
      <c r="D268" s="275"/>
      <c r="E268" s="324">
        <f t="shared" si="1087"/>
        <v>127</v>
      </c>
      <c r="F268" s="330"/>
      <c r="G268" s="275"/>
      <c r="H268" s="536"/>
      <c r="I268" s="551" t="s">
        <v>879</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25">
      <c r="A269" s="250"/>
      <c r="B269" s="259"/>
      <c r="C269" s="444">
        <f>INT($C$29)+3</f>
        <v>4</v>
      </c>
      <c r="D269" s="275"/>
      <c r="E269" s="324">
        <f t="shared" si="1087"/>
        <v>128</v>
      </c>
      <c r="F269" s="330"/>
      <c r="G269" s="275"/>
      <c r="H269" s="536"/>
      <c r="I269" s="548" t="s">
        <v>875</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25">
      <c r="A270" s="250"/>
      <c r="B270" s="259"/>
      <c r="C270" s="444">
        <f>INT($C$29)+3</f>
        <v>4</v>
      </c>
      <c r="D270" s="275"/>
      <c r="E270" s="324">
        <f t="shared" si="1087"/>
        <v>129</v>
      </c>
      <c r="F270" s="330"/>
      <c r="G270" s="275"/>
      <c r="H270" s="536"/>
      <c r="I270" s="548" t="s">
        <v>876</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25">
      <c r="A271" s="250"/>
      <c r="B271" s="259"/>
      <c r="C271" s="444">
        <f>INT($C$29)+3</f>
        <v>4</v>
      </c>
      <c r="D271" s="275"/>
      <c r="E271" s="324">
        <f t="shared" ref="E271:E334" si="2153">E270+1</f>
        <v>130</v>
      </c>
      <c r="F271" s="330"/>
      <c r="G271" s="275"/>
      <c r="H271" s="536"/>
      <c r="I271" s="548" t="s">
        <v>877</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25">
      <c r="A272" s="250"/>
      <c r="B272" s="259"/>
      <c r="C272" s="444">
        <f t="shared" ref="C272" si="2646">INT($C$29)+3</f>
        <v>4</v>
      </c>
      <c r="D272" s="275"/>
      <c r="E272" s="324">
        <f t="shared" si="2153"/>
        <v>131</v>
      </c>
      <c r="F272" s="330"/>
      <c r="G272" s="275"/>
      <c r="H272" s="536"/>
      <c r="I272" s="551" t="s">
        <v>883</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25">
      <c r="A273" s="250"/>
      <c r="B273" s="259"/>
      <c r="C273" s="444">
        <f>INT($C$29)+3</f>
        <v>4</v>
      </c>
      <c r="D273" s="275"/>
      <c r="E273" s="324">
        <f t="shared" si="2153"/>
        <v>132</v>
      </c>
      <c r="F273" s="330"/>
      <c r="G273" s="275"/>
      <c r="H273" s="536"/>
      <c r="I273" s="548" t="s">
        <v>875</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25">
      <c r="A274" s="250"/>
      <c r="B274" s="259"/>
      <c r="C274" s="444">
        <f>INT($C$29)+3</f>
        <v>4</v>
      </c>
      <c r="D274" s="275"/>
      <c r="E274" s="324">
        <f t="shared" si="2153"/>
        <v>133</v>
      </c>
      <c r="F274" s="330"/>
      <c r="G274" s="275"/>
      <c r="H274" s="536"/>
      <c r="I274" s="548" t="s">
        <v>876</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25">
      <c r="A275" s="250"/>
      <c r="B275" s="259"/>
      <c r="C275" s="444">
        <f>INT($C$29)+3</f>
        <v>4</v>
      </c>
      <c r="D275" s="275"/>
      <c r="E275" s="324">
        <f t="shared" si="2153"/>
        <v>134</v>
      </c>
      <c r="F275" s="330"/>
      <c r="G275" s="275"/>
      <c r="H275" s="538"/>
      <c r="I275" s="549" t="s">
        <v>877</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25">
      <c r="A276" s="250"/>
      <c r="B276" s="259"/>
      <c r="C276" s="444">
        <f>INT($C$29)+2</f>
        <v>3</v>
      </c>
      <c r="D276" s="275"/>
      <c r="E276" s="324">
        <f t="shared" si="2153"/>
        <v>135</v>
      </c>
      <c r="F276" s="330"/>
      <c r="G276" s="275"/>
      <c r="H276" s="534"/>
      <c r="I276" s="534" t="s">
        <v>576</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25">
      <c r="A277" s="250"/>
      <c r="B277" s="259"/>
      <c r="C277" s="444">
        <f t="shared" si="1607"/>
        <v>4</v>
      </c>
      <c r="D277" s="275"/>
      <c r="E277" s="324">
        <f t="shared" si="2153"/>
        <v>136</v>
      </c>
      <c r="F277" s="330"/>
      <c r="G277" s="275"/>
      <c r="H277" s="536"/>
      <c r="I277" s="536" t="s">
        <v>577</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25">
      <c r="A278" s="250"/>
      <c r="B278" s="259"/>
      <c r="C278" s="444">
        <f t="shared" si="1607"/>
        <v>4</v>
      </c>
      <c r="D278" s="275"/>
      <c r="E278" s="324">
        <f t="shared" si="2153"/>
        <v>137</v>
      </c>
      <c r="F278" s="330"/>
      <c r="G278" s="275"/>
      <c r="H278" s="536"/>
      <c r="I278" s="536" t="s">
        <v>578</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25">
      <c r="A279" s="250"/>
      <c r="B279" s="259"/>
      <c r="C279" s="444">
        <f t="shared" si="1607"/>
        <v>4</v>
      </c>
      <c r="D279" s="275"/>
      <c r="E279" s="324">
        <f t="shared" si="2153"/>
        <v>138</v>
      </c>
      <c r="F279" s="330"/>
      <c r="G279" s="275"/>
      <c r="H279" s="540"/>
      <c r="I279" s="540" t="s">
        <v>709</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25">
      <c r="A280" s="250"/>
      <c r="B280" s="259"/>
      <c r="C280" s="444">
        <f>INT($C$29)+3</f>
        <v>4</v>
      </c>
      <c r="D280" s="275"/>
      <c r="E280" s="324">
        <f t="shared" si="2153"/>
        <v>139</v>
      </c>
      <c r="F280" s="330"/>
      <c r="G280" s="275"/>
      <c r="H280" s="542"/>
      <c r="I280" s="542" t="s">
        <v>710</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25">
      <c r="A281" s="250"/>
      <c r="B281" s="259"/>
      <c r="C281" s="444">
        <f>INT($C$29)+2</f>
        <v>3</v>
      </c>
      <c r="D281" s="275"/>
      <c r="E281" s="324">
        <f t="shared" si="2153"/>
        <v>140</v>
      </c>
      <c r="F281" s="330"/>
      <c r="G281" s="275"/>
      <c r="H281" s="461"/>
      <c r="I281" s="461" t="s">
        <v>711</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25">
      <c r="A282" s="250"/>
      <c r="B282" s="259"/>
      <c r="C282" s="444">
        <f t="shared" si="1607"/>
        <v>4</v>
      </c>
      <c r="D282" s="275"/>
      <c r="E282" s="324">
        <f t="shared" si="2153"/>
        <v>141</v>
      </c>
      <c r="F282" s="330"/>
      <c r="G282" s="275"/>
      <c r="H282" s="494"/>
      <c r="I282" s="494" t="s">
        <v>712</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25">
      <c r="A283" s="250"/>
      <c r="B283" s="259"/>
      <c r="C283" s="444">
        <f>INT($C$29)+2</f>
        <v>3</v>
      </c>
      <c r="D283" s="275"/>
      <c r="E283" s="324">
        <f t="shared" si="2153"/>
        <v>142</v>
      </c>
      <c r="F283" s="330"/>
      <c r="G283" s="275"/>
      <c r="H283" s="495"/>
      <c r="I283" s="495" t="s">
        <v>713</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25">
      <c r="A284" s="250"/>
      <c r="B284" s="259"/>
      <c r="C284" s="444">
        <f>INT($C$29)+3</f>
        <v>4</v>
      </c>
      <c r="D284" s="275"/>
      <c r="E284" s="324">
        <f t="shared" si="2153"/>
        <v>143</v>
      </c>
      <c r="F284" s="330"/>
      <c r="G284" s="275"/>
      <c r="H284" s="346"/>
      <c r="I284" s="346" t="s">
        <v>714</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25">
      <c r="A285" s="250"/>
      <c r="B285" s="259"/>
      <c r="C285" s="444">
        <f>INT($C$29)+3</f>
        <v>4</v>
      </c>
      <c r="D285" s="275"/>
      <c r="E285" s="324">
        <f t="shared" si="2153"/>
        <v>144</v>
      </c>
      <c r="F285" s="330"/>
      <c r="G285" s="275"/>
      <c r="H285" s="542"/>
      <c r="I285" s="542" t="s">
        <v>715</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25">
      <c r="A286" s="250"/>
      <c r="B286" s="259"/>
      <c r="C286" s="444">
        <f>INT($C$29)+2</f>
        <v>3</v>
      </c>
      <c r="D286" s="275"/>
      <c r="E286" s="324">
        <f t="shared" si="2153"/>
        <v>145</v>
      </c>
      <c r="F286" s="330"/>
      <c r="G286" s="275"/>
      <c r="H286" s="534" t="str">
        <f>Sheep!$H$248&amp;" Maternal"</f>
        <v>Aut Maternal</v>
      </c>
      <c r="I286" s="534" t="s">
        <v>871</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25">
      <c r="A287" s="250"/>
      <c r="B287" s="259"/>
      <c r="C287" s="444">
        <f>INT($C$29)+3</f>
        <v>4</v>
      </c>
      <c r="D287" s="275"/>
      <c r="E287" s="324">
        <f t="shared" si="2153"/>
        <v>146</v>
      </c>
      <c r="F287" s="330"/>
      <c r="G287" s="275"/>
      <c r="H287" s="536"/>
      <c r="I287" s="551" t="s">
        <v>872</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25">
      <c r="A288" s="250"/>
      <c r="B288" s="259"/>
      <c r="C288" s="444">
        <f>INT($C$29)+3</f>
        <v>4</v>
      </c>
      <c r="D288" s="275"/>
      <c r="E288" s="324">
        <f t="shared" si="2153"/>
        <v>147</v>
      </c>
      <c r="F288" s="330"/>
      <c r="G288" s="275"/>
      <c r="H288" s="536"/>
      <c r="I288" s="548" t="s">
        <v>874</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25">
      <c r="A289" s="250"/>
      <c r="B289" s="259"/>
      <c r="C289" s="444">
        <f t="shared" ref="C289:C292" si="2648">INT($C$29)+3</f>
        <v>4</v>
      </c>
      <c r="D289" s="275"/>
      <c r="E289" s="324">
        <f t="shared" si="2153"/>
        <v>148</v>
      </c>
      <c r="F289" s="330"/>
      <c r="G289" s="275"/>
      <c r="H289" s="536"/>
      <c r="I289" s="551" t="s">
        <v>873</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25">
      <c r="A290" s="250"/>
      <c r="B290" s="259"/>
      <c r="C290" s="444">
        <f t="shared" si="2648"/>
        <v>4</v>
      </c>
      <c r="D290" s="275"/>
      <c r="E290" s="324">
        <f t="shared" si="2153"/>
        <v>149</v>
      </c>
      <c r="F290" s="330"/>
      <c r="G290" s="275"/>
      <c r="H290" s="536"/>
      <c r="I290" s="548" t="s">
        <v>875</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25">
      <c r="A291" s="250"/>
      <c r="B291" s="259"/>
      <c r="C291" s="444">
        <f t="shared" si="2648"/>
        <v>4</v>
      </c>
      <c r="D291" s="275"/>
      <c r="E291" s="324">
        <f t="shared" si="2153"/>
        <v>150</v>
      </c>
      <c r="F291" s="330"/>
      <c r="G291" s="275"/>
      <c r="H291" s="536"/>
      <c r="I291" s="548" t="s">
        <v>878</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25">
      <c r="A292" s="250"/>
      <c r="B292" s="259"/>
      <c r="C292" s="444">
        <f t="shared" si="2648"/>
        <v>4</v>
      </c>
      <c r="D292" s="275"/>
      <c r="E292" s="324">
        <f t="shared" si="2153"/>
        <v>151</v>
      </c>
      <c r="F292" s="330"/>
      <c r="G292" s="275"/>
      <c r="H292" s="536"/>
      <c r="I292" s="551" t="s">
        <v>879</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25">
      <c r="A293" s="250"/>
      <c r="B293" s="259"/>
      <c r="C293" s="444">
        <f>INT($C$29)+3</f>
        <v>4</v>
      </c>
      <c r="D293" s="275"/>
      <c r="E293" s="324">
        <f t="shared" si="2153"/>
        <v>152</v>
      </c>
      <c r="F293" s="330"/>
      <c r="G293" s="275"/>
      <c r="H293" s="536"/>
      <c r="I293" s="548" t="s">
        <v>875</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25">
      <c r="A294" s="250"/>
      <c r="B294" s="259"/>
      <c r="C294" s="444">
        <f>INT($C$29)+3</f>
        <v>4</v>
      </c>
      <c r="D294" s="275"/>
      <c r="E294" s="324">
        <f t="shared" si="2153"/>
        <v>153</v>
      </c>
      <c r="F294" s="330"/>
      <c r="G294" s="275"/>
      <c r="H294" s="536"/>
      <c r="I294" s="548" t="s">
        <v>876</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25">
      <c r="A295" s="250"/>
      <c r="B295" s="259"/>
      <c r="C295" s="444">
        <f>INT($C$29)+3</f>
        <v>4</v>
      </c>
      <c r="D295" s="275"/>
      <c r="E295" s="324">
        <f t="shared" si="2153"/>
        <v>154</v>
      </c>
      <c r="F295" s="330"/>
      <c r="G295" s="275"/>
      <c r="H295" s="536"/>
      <c r="I295" s="548" t="s">
        <v>877</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25">
      <c r="A296" s="250"/>
      <c r="B296" s="259"/>
      <c r="C296" s="444">
        <f t="shared" ref="C296" si="3166">INT($C$29)+3</f>
        <v>4</v>
      </c>
      <c r="D296" s="275"/>
      <c r="E296" s="324">
        <f t="shared" si="2153"/>
        <v>155</v>
      </c>
      <c r="F296" s="330"/>
      <c r="G296" s="275"/>
      <c r="H296" s="536"/>
      <c r="I296" s="551" t="s">
        <v>883</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25">
      <c r="A297" s="250"/>
      <c r="B297" s="259"/>
      <c r="C297" s="444">
        <f>INT($C$29)+3</f>
        <v>4</v>
      </c>
      <c r="D297" s="275"/>
      <c r="E297" s="324">
        <f t="shared" si="2153"/>
        <v>156</v>
      </c>
      <c r="F297" s="330"/>
      <c r="G297" s="275"/>
      <c r="H297" s="536"/>
      <c r="I297" s="548" t="s">
        <v>875</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25">
      <c r="A298" s="250"/>
      <c r="B298" s="259"/>
      <c r="C298" s="444">
        <f>INT($C$29)+3</f>
        <v>4</v>
      </c>
      <c r="D298" s="275"/>
      <c r="E298" s="324">
        <f t="shared" si="2153"/>
        <v>157</v>
      </c>
      <c r="F298" s="330"/>
      <c r="G298" s="275"/>
      <c r="H298" s="536"/>
      <c r="I298" s="548" t="s">
        <v>876</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25">
      <c r="A299" s="250"/>
      <c r="B299" s="259"/>
      <c r="C299" s="444">
        <f>INT($C$29)+3</f>
        <v>4</v>
      </c>
      <c r="D299" s="275"/>
      <c r="E299" s="324">
        <f t="shared" si="2153"/>
        <v>158</v>
      </c>
      <c r="F299" s="330"/>
      <c r="G299" s="275"/>
      <c r="H299" s="538"/>
      <c r="I299" s="549" t="s">
        <v>877</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25">
      <c r="A300" s="250"/>
      <c r="B300" s="259"/>
      <c r="C300" s="444">
        <f>INT($C$29)+2</f>
        <v>3</v>
      </c>
      <c r="D300" s="275"/>
      <c r="E300" s="324">
        <f t="shared" si="2153"/>
        <v>159</v>
      </c>
      <c r="F300" s="330"/>
      <c r="G300" s="275"/>
      <c r="H300" s="534"/>
      <c r="I300" s="534" t="s">
        <v>576</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25">
      <c r="A301" s="250"/>
      <c r="B301" s="259"/>
      <c r="C301" s="444">
        <f>INT($C$29)+3</f>
        <v>4</v>
      </c>
      <c r="D301" s="275"/>
      <c r="E301" s="324">
        <f t="shared" si="2153"/>
        <v>160</v>
      </c>
      <c r="F301" s="330"/>
      <c r="G301" s="275"/>
      <c r="H301" s="536"/>
      <c r="I301" s="536" t="s">
        <v>577</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25">
      <c r="A302" s="250"/>
      <c r="B302" s="259"/>
      <c r="C302" s="444">
        <f>INT($C$29)+3</f>
        <v>4</v>
      </c>
      <c r="D302" s="275"/>
      <c r="E302" s="324">
        <f t="shared" si="2153"/>
        <v>161</v>
      </c>
      <c r="F302" s="330"/>
      <c r="G302" s="275"/>
      <c r="H302" s="536"/>
      <c r="I302" s="536" t="s">
        <v>578</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25">
      <c r="A303" s="250"/>
      <c r="B303" s="259"/>
      <c r="C303" s="444">
        <f>INT($C$29)+3</f>
        <v>4</v>
      </c>
      <c r="D303" s="275"/>
      <c r="E303" s="324">
        <f t="shared" si="2153"/>
        <v>162</v>
      </c>
      <c r="F303" s="330"/>
      <c r="G303" s="275"/>
      <c r="H303" s="540"/>
      <c r="I303" s="540" t="s">
        <v>709</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25">
      <c r="A304" s="250"/>
      <c r="B304" s="259"/>
      <c r="C304" s="444">
        <f>INT($C$29)+2</f>
        <v>3</v>
      </c>
      <c r="D304" s="275"/>
      <c r="E304" s="324">
        <f t="shared" si="2153"/>
        <v>163</v>
      </c>
      <c r="F304" s="330"/>
      <c r="G304" s="275"/>
      <c r="H304" s="542"/>
      <c r="I304" s="542" t="s">
        <v>710</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25">
      <c r="A305" s="250"/>
      <c r="B305" s="259"/>
      <c r="C305" s="444">
        <f>INT($C$29)+2</f>
        <v>3</v>
      </c>
      <c r="D305" s="275"/>
      <c r="E305" s="324">
        <f t="shared" si="2153"/>
        <v>164</v>
      </c>
      <c r="F305" s="330"/>
      <c r="G305" s="275"/>
      <c r="H305" s="461"/>
      <c r="I305" s="461" t="s">
        <v>711</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25">
      <c r="A306" s="250"/>
      <c r="B306" s="259"/>
      <c r="C306" s="444">
        <f t="shared" ref="C306:C354" si="3167">INT($C$29)+3</f>
        <v>4</v>
      </c>
      <c r="D306" s="275"/>
      <c r="E306" s="324">
        <f t="shared" si="2153"/>
        <v>165</v>
      </c>
      <c r="F306" s="330"/>
      <c r="G306" s="275"/>
      <c r="H306" s="494"/>
      <c r="I306" s="494" t="s">
        <v>712</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25">
      <c r="A307" s="250"/>
      <c r="B307" s="259"/>
      <c r="C307" s="444">
        <f>INT($C$29)+2</f>
        <v>3</v>
      </c>
      <c r="D307" s="275"/>
      <c r="E307" s="324">
        <f t="shared" si="2153"/>
        <v>166</v>
      </c>
      <c r="F307" s="330"/>
      <c r="G307" s="275"/>
      <c r="H307" s="495"/>
      <c r="I307" s="495" t="s">
        <v>713</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25">
      <c r="A308" s="250"/>
      <c r="B308" s="259"/>
      <c r="C308" s="444">
        <f>INT($C$29)+3</f>
        <v>4</v>
      </c>
      <c r="D308" s="275"/>
      <c r="E308" s="324">
        <f t="shared" si="2153"/>
        <v>167</v>
      </c>
      <c r="F308" s="330"/>
      <c r="G308" s="275"/>
      <c r="H308" s="346"/>
      <c r="I308" s="346" t="s">
        <v>714</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25">
      <c r="A309" s="250"/>
      <c r="B309" s="259"/>
      <c r="C309" s="444">
        <f>INT($C$29)+2</f>
        <v>3</v>
      </c>
      <c r="D309" s="275"/>
      <c r="E309" s="324">
        <f t="shared" si="2153"/>
        <v>168</v>
      </c>
      <c r="F309" s="330"/>
      <c r="G309" s="275"/>
      <c r="H309" s="542"/>
      <c r="I309" s="542" t="s">
        <v>715</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25">
      <c r="A310" s="250"/>
      <c r="B310" s="259"/>
      <c r="C310" s="444">
        <f>INT($C$29)+2</f>
        <v>3</v>
      </c>
      <c r="D310" s="275"/>
      <c r="E310" s="324">
        <f t="shared" si="2153"/>
        <v>169</v>
      </c>
      <c r="F310" s="330"/>
      <c r="G310" s="275"/>
      <c r="H310" s="534" t="str">
        <f>Sheep!$H$249&amp;" Maternal"</f>
        <v>Win Maternal</v>
      </c>
      <c r="I310" s="534" t="s">
        <v>871</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25">
      <c r="A311" s="250"/>
      <c r="B311" s="259"/>
      <c r="C311" s="444">
        <f>INT($C$29)+3</f>
        <v>4</v>
      </c>
      <c r="D311" s="275"/>
      <c r="E311" s="324">
        <f t="shared" si="2153"/>
        <v>170</v>
      </c>
      <c r="F311" s="330"/>
      <c r="G311" s="275"/>
      <c r="H311" s="536"/>
      <c r="I311" s="551" t="s">
        <v>872</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25">
      <c r="A312" s="250"/>
      <c r="B312" s="259"/>
      <c r="C312" s="444">
        <f>INT($C$29)+3</f>
        <v>4</v>
      </c>
      <c r="D312" s="275"/>
      <c r="E312" s="324">
        <f t="shared" si="2153"/>
        <v>171</v>
      </c>
      <c r="F312" s="330"/>
      <c r="G312" s="275"/>
      <c r="H312" s="536"/>
      <c r="I312" s="548" t="s">
        <v>874</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25">
      <c r="A313" s="250"/>
      <c r="B313" s="259"/>
      <c r="C313" s="444">
        <f t="shared" ref="C313:C316" si="3168">INT($C$29)+3</f>
        <v>4</v>
      </c>
      <c r="D313" s="275"/>
      <c r="E313" s="324">
        <f t="shared" si="2153"/>
        <v>172</v>
      </c>
      <c r="F313" s="330"/>
      <c r="G313" s="275"/>
      <c r="H313" s="536"/>
      <c r="I313" s="551" t="s">
        <v>873</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25">
      <c r="A314" s="250"/>
      <c r="B314" s="259"/>
      <c r="C314" s="444">
        <f t="shared" si="3168"/>
        <v>4</v>
      </c>
      <c r="D314" s="275"/>
      <c r="E314" s="324">
        <f t="shared" si="2153"/>
        <v>173</v>
      </c>
      <c r="F314" s="330"/>
      <c r="G314" s="275"/>
      <c r="H314" s="536"/>
      <c r="I314" s="548" t="s">
        <v>875</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25">
      <c r="A315" s="250"/>
      <c r="B315" s="259"/>
      <c r="C315" s="444">
        <f t="shared" si="3168"/>
        <v>4</v>
      </c>
      <c r="D315" s="275"/>
      <c r="E315" s="324">
        <f t="shared" si="2153"/>
        <v>174</v>
      </c>
      <c r="F315" s="330"/>
      <c r="G315" s="275"/>
      <c r="H315" s="536"/>
      <c r="I315" s="548" t="s">
        <v>878</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25">
      <c r="A316" s="250"/>
      <c r="B316" s="259"/>
      <c r="C316" s="444">
        <f t="shared" si="3168"/>
        <v>4</v>
      </c>
      <c r="D316" s="275"/>
      <c r="E316" s="324">
        <f t="shared" si="2153"/>
        <v>175</v>
      </c>
      <c r="F316" s="330"/>
      <c r="G316" s="275"/>
      <c r="H316" s="536"/>
      <c r="I316" s="551" t="s">
        <v>879</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25">
      <c r="A317" s="250"/>
      <c r="B317" s="259"/>
      <c r="C317" s="444">
        <f>INT($C$29)+3</f>
        <v>4</v>
      </c>
      <c r="D317" s="275"/>
      <c r="E317" s="324">
        <f t="shared" si="2153"/>
        <v>176</v>
      </c>
      <c r="F317" s="330"/>
      <c r="G317" s="275"/>
      <c r="H317" s="536"/>
      <c r="I317" s="548" t="s">
        <v>875</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25">
      <c r="A318" s="250"/>
      <c r="B318" s="259"/>
      <c r="C318" s="444">
        <f>INT($C$29)+3</f>
        <v>4</v>
      </c>
      <c r="D318" s="275"/>
      <c r="E318" s="324">
        <f t="shared" si="2153"/>
        <v>177</v>
      </c>
      <c r="F318" s="330"/>
      <c r="G318" s="275"/>
      <c r="H318" s="536"/>
      <c r="I318" s="548" t="s">
        <v>876</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25">
      <c r="A319" s="250"/>
      <c r="B319" s="259"/>
      <c r="C319" s="444">
        <f>INT($C$29)+3</f>
        <v>4</v>
      </c>
      <c r="D319" s="275"/>
      <c r="E319" s="324">
        <f t="shared" si="2153"/>
        <v>178</v>
      </c>
      <c r="F319" s="330"/>
      <c r="G319" s="275"/>
      <c r="H319" s="536"/>
      <c r="I319" s="548" t="s">
        <v>877</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25">
      <c r="A320" s="250"/>
      <c r="B320" s="259"/>
      <c r="C320" s="444">
        <f t="shared" ref="C320" si="3686">INT($C$29)+3</f>
        <v>4</v>
      </c>
      <c r="D320" s="275"/>
      <c r="E320" s="324">
        <f t="shared" si="2153"/>
        <v>179</v>
      </c>
      <c r="F320" s="330"/>
      <c r="G320" s="275"/>
      <c r="H320" s="536"/>
      <c r="I320" s="551" t="s">
        <v>883</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25">
      <c r="A321" s="250"/>
      <c r="B321" s="259"/>
      <c r="C321" s="444">
        <f>INT($C$29)+3</f>
        <v>4</v>
      </c>
      <c r="D321" s="275"/>
      <c r="E321" s="324">
        <f t="shared" si="2153"/>
        <v>180</v>
      </c>
      <c r="F321" s="330"/>
      <c r="G321" s="275"/>
      <c r="H321" s="536"/>
      <c r="I321" s="548" t="s">
        <v>875</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25">
      <c r="A322" s="250"/>
      <c r="B322" s="259"/>
      <c r="C322" s="444">
        <f>INT($C$29)+3</f>
        <v>4</v>
      </c>
      <c r="D322" s="275"/>
      <c r="E322" s="324">
        <f t="shared" si="2153"/>
        <v>181</v>
      </c>
      <c r="F322" s="330"/>
      <c r="G322" s="275"/>
      <c r="H322" s="536"/>
      <c r="I322" s="548" t="s">
        <v>876</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25">
      <c r="A323" s="250"/>
      <c r="B323" s="259"/>
      <c r="C323" s="444">
        <f>INT($C$29)+3</f>
        <v>4</v>
      </c>
      <c r="D323" s="275"/>
      <c r="E323" s="324">
        <f t="shared" si="2153"/>
        <v>182</v>
      </c>
      <c r="F323" s="330"/>
      <c r="G323" s="275"/>
      <c r="H323" s="538"/>
      <c r="I323" s="549" t="s">
        <v>877</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25">
      <c r="A324" s="250"/>
      <c r="B324" s="259"/>
      <c r="C324" s="444">
        <f>INT($C$29)+2</f>
        <v>3</v>
      </c>
      <c r="D324" s="275"/>
      <c r="E324" s="324">
        <f t="shared" si="2153"/>
        <v>183</v>
      </c>
      <c r="F324" s="330"/>
      <c r="G324" s="275"/>
      <c r="H324" s="534"/>
      <c r="I324" s="534" t="s">
        <v>576</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25">
      <c r="A325" s="250"/>
      <c r="B325" s="259"/>
      <c r="C325" s="444">
        <f t="shared" si="3167"/>
        <v>4</v>
      </c>
      <c r="D325" s="275"/>
      <c r="E325" s="324">
        <f t="shared" si="2153"/>
        <v>184</v>
      </c>
      <c r="F325" s="330"/>
      <c r="G325" s="275"/>
      <c r="H325" s="536"/>
      <c r="I325" s="536" t="s">
        <v>577</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25">
      <c r="A326" s="250"/>
      <c r="B326" s="259"/>
      <c r="C326" s="444">
        <f t="shared" si="3167"/>
        <v>4</v>
      </c>
      <c r="D326" s="275"/>
      <c r="E326" s="324">
        <f t="shared" si="2153"/>
        <v>185</v>
      </c>
      <c r="F326" s="330"/>
      <c r="G326" s="275"/>
      <c r="H326" s="536"/>
      <c r="I326" s="536" t="s">
        <v>578</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25">
      <c r="A327" s="250"/>
      <c r="B327" s="259"/>
      <c r="C327" s="444">
        <f t="shared" si="3167"/>
        <v>4</v>
      </c>
      <c r="D327" s="275"/>
      <c r="E327" s="324">
        <f t="shared" si="2153"/>
        <v>186</v>
      </c>
      <c r="F327" s="330"/>
      <c r="G327" s="275"/>
      <c r="H327" s="540"/>
      <c r="I327" s="540" t="s">
        <v>709</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25">
      <c r="A328" s="250"/>
      <c r="B328" s="259"/>
      <c r="C328" s="444">
        <f>INT($C$29)+3</f>
        <v>4</v>
      </c>
      <c r="D328" s="275"/>
      <c r="E328" s="324">
        <f t="shared" si="2153"/>
        <v>187</v>
      </c>
      <c r="F328" s="330"/>
      <c r="G328" s="275"/>
      <c r="H328" s="542"/>
      <c r="I328" s="542" t="s">
        <v>710</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25">
      <c r="A329" s="250"/>
      <c r="B329" s="259"/>
      <c r="C329" s="444">
        <f>INT($C$29)+2</f>
        <v>3</v>
      </c>
      <c r="D329" s="275"/>
      <c r="E329" s="324">
        <f t="shared" si="2153"/>
        <v>188</v>
      </c>
      <c r="F329" s="330"/>
      <c r="G329" s="275"/>
      <c r="H329" s="461"/>
      <c r="I329" s="461" t="s">
        <v>711</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25">
      <c r="A330" s="250"/>
      <c r="B330" s="259"/>
      <c r="C330" s="444">
        <f t="shared" si="3167"/>
        <v>4</v>
      </c>
      <c r="D330" s="275"/>
      <c r="E330" s="324">
        <f t="shared" si="2153"/>
        <v>189</v>
      </c>
      <c r="F330" s="330"/>
      <c r="G330" s="275"/>
      <c r="H330" s="494"/>
      <c r="I330" s="494" t="s">
        <v>712</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25">
      <c r="A331" s="250"/>
      <c r="B331" s="259"/>
      <c r="C331" s="444">
        <f>INT($C$29)+2</f>
        <v>3</v>
      </c>
      <c r="D331" s="275"/>
      <c r="E331" s="324">
        <f t="shared" si="2153"/>
        <v>190</v>
      </c>
      <c r="F331" s="330"/>
      <c r="G331" s="275"/>
      <c r="H331" s="495"/>
      <c r="I331" s="495" t="s">
        <v>713</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25">
      <c r="A332" s="250"/>
      <c r="B332" s="259"/>
      <c r="C332" s="444">
        <f>INT($C$29)+3</f>
        <v>4</v>
      </c>
      <c r="D332" s="275"/>
      <c r="E332" s="324">
        <f t="shared" si="2153"/>
        <v>191</v>
      </c>
      <c r="F332" s="330"/>
      <c r="G332" s="275"/>
      <c r="H332" s="346"/>
      <c r="I332" s="346" t="s">
        <v>714</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25">
      <c r="A333" s="250"/>
      <c r="B333" s="259"/>
      <c r="C333" s="444">
        <f>INT($C$29)+3</f>
        <v>4</v>
      </c>
      <c r="D333" s="275"/>
      <c r="E333" s="324">
        <f t="shared" si="2153"/>
        <v>192</v>
      </c>
      <c r="F333" s="330"/>
      <c r="G333" s="275"/>
      <c r="H333" s="542"/>
      <c r="I333" s="542" t="s">
        <v>715</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25">
      <c r="A334" s="250"/>
      <c r="B334" s="259"/>
      <c r="C334" s="444">
        <f>INT($C$29)+2</f>
        <v>3</v>
      </c>
      <c r="D334" s="275"/>
      <c r="E334" s="324">
        <f t="shared" si="2153"/>
        <v>193</v>
      </c>
      <c r="F334" s="330"/>
      <c r="G334" s="275"/>
      <c r="H334" s="534" t="str">
        <f>Sheep!$H$250&amp;" Maternal"</f>
        <v>Spr Maternal</v>
      </c>
      <c r="I334" s="534" t="s">
        <v>871</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25">
      <c r="A335" s="250"/>
      <c r="B335" s="259"/>
      <c r="C335" s="444">
        <f>INT($C$29)+3</f>
        <v>4</v>
      </c>
      <c r="D335" s="275"/>
      <c r="E335" s="324">
        <f t="shared" ref="E335:E357" si="3688">E334+1</f>
        <v>194</v>
      </c>
      <c r="F335" s="330"/>
      <c r="G335" s="275"/>
      <c r="H335" s="536"/>
      <c r="I335" s="551" t="s">
        <v>872</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25">
      <c r="A336" s="250"/>
      <c r="B336" s="259"/>
      <c r="C336" s="444">
        <f>INT($C$29)+3</f>
        <v>4</v>
      </c>
      <c r="D336" s="275"/>
      <c r="E336" s="324">
        <f t="shared" si="3688"/>
        <v>195</v>
      </c>
      <c r="F336" s="330"/>
      <c r="G336" s="275"/>
      <c r="H336" s="536"/>
      <c r="I336" s="548" t="s">
        <v>874</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25">
      <c r="A337" s="250"/>
      <c r="B337" s="259"/>
      <c r="C337" s="444">
        <f t="shared" ref="C337:C344" si="3689">INT($C$29)+3</f>
        <v>4</v>
      </c>
      <c r="D337" s="275"/>
      <c r="E337" s="324">
        <f t="shared" si="3688"/>
        <v>196</v>
      </c>
      <c r="F337" s="330"/>
      <c r="G337" s="275"/>
      <c r="H337" s="536"/>
      <c r="I337" s="551" t="s">
        <v>873</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25">
      <c r="A338" s="250"/>
      <c r="B338" s="259"/>
      <c r="C338" s="444">
        <f t="shared" si="3689"/>
        <v>4</v>
      </c>
      <c r="D338" s="275"/>
      <c r="E338" s="324">
        <f t="shared" si="3688"/>
        <v>197</v>
      </c>
      <c r="F338" s="330"/>
      <c r="G338" s="275"/>
      <c r="H338" s="536"/>
      <c r="I338" s="548" t="s">
        <v>875</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25">
      <c r="A339" s="250"/>
      <c r="B339" s="259"/>
      <c r="C339" s="444">
        <f t="shared" si="3689"/>
        <v>4</v>
      </c>
      <c r="D339" s="275"/>
      <c r="E339" s="324">
        <f t="shared" si="3688"/>
        <v>198</v>
      </c>
      <c r="F339" s="330"/>
      <c r="G339" s="275"/>
      <c r="H339" s="536"/>
      <c r="I339" s="548" t="s">
        <v>878</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25">
      <c r="A340" s="250"/>
      <c r="B340" s="259"/>
      <c r="C340" s="444">
        <f t="shared" si="3689"/>
        <v>4</v>
      </c>
      <c r="D340" s="275"/>
      <c r="E340" s="324">
        <f t="shared" si="3688"/>
        <v>199</v>
      </c>
      <c r="F340" s="330"/>
      <c r="G340" s="275"/>
      <c r="H340" s="536"/>
      <c r="I340" s="551" t="s">
        <v>879</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25">
      <c r="A341" s="250"/>
      <c r="B341" s="259"/>
      <c r="C341" s="444">
        <f>INT($C$29)+3</f>
        <v>4</v>
      </c>
      <c r="D341" s="275"/>
      <c r="E341" s="324">
        <f t="shared" si="3688"/>
        <v>200</v>
      </c>
      <c r="F341" s="330"/>
      <c r="G341" s="275"/>
      <c r="H341" s="536"/>
      <c r="I341" s="548" t="s">
        <v>875</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25">
      <c r="A342" s="250"/>
      <c r="B342" s="259"/>
      <c r="C342" s="444">
        <f>INT($C$29)+3</f>
        <v>4</v>
      </c>
      <c r="D342" s="275"/>
      <c r="E342" s="324">
        <f t="shared" si="3688"/>
        <v>201</v>
      </c>
      <c r="F342" s="330"/>
      <c r="G342" s="275"/>
      <c r="H342" s="536"/>
      <c r="I342" s="548" t="s">
        <v>876</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25">
      <c r="A343" s="250"/>
      <c r="B343" s="259"/>
      <c r="C343" s="444">
        <f>INT($C$29)+3</f>
        <v>4</v>
      </c>
      <c r="D343" s="275"/>
      <c r="E343" s="324">
        <f t="shared" si="3688"/>
        <v>202</v>
      </c>
      <c r="F343" s="330"/>
      <c r="G343" s="275"/>
      <c r="H343" s="536"/>
      <c r="I343" s="548" t="s">
        <v>877</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25">
      <c r="A344" s="250"/>
      <c r="B344" s="259"/>
      <c r="C344" s="444">
        <f t="shared" si="3689"/>
        <v>4</v>
      </c>
      <c r="D344" s="275"/>
      <c r="E344" s="324">
        <f t="shared" si="3688"/>
        <v>203</v>
      </c>
      <c r="F344" s="330"/>
      <c r="G344" s="275"/>
      <c r="H344" s="536"/>
      <c r="I344" s="551" t="s">
        <v>883</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25">
      <c r="A345" s="250"/>
      <c r="B345" s="259"/>
      <c r="C345" s="444">
        <f>INT($C$29)+3</f>
        <v>4</v>
      </c>
      <c r="D345" s="275"/>
      <c r="E345" s="324">
        <f t="shared" si="3688"/>
        <v>204</v>
      </c>
      <c r="F345" s="330"/>
      <c r="G345" s="275"/>
      <c r="H345" s="536"/>
      <c r="I345" s="548" t="s">
        <v>875</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25">
      <c r="A346" s="250"/>
      <c r="B346" s="259"/>
      <c r="C346" s="444">
        <f>INT($C$29)+3</f>
        <v>4</v>
      </c>
      <c r="D346" s="275"/>
      <c r="E346" s="324">
        <f t="shared" si="3688"/>
        <v>205</v>
      </c>
      <c r="F346" s="330"/>
      <c r="G346" s="275"/>
      <c r="H346" s="536"/>
      <c r="I346" s="548" t="s">
        <v>876</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25">
      <c r="A347" s="250"/>
      <c r="B347" s="259"/>
      <c r="C347" s="444">
        <f>INT($C$29)+3</f>
        <v>4</v>
      </c>
      <c r="D347" s="275"/>
      <c r="E347" s="324">
        <f t="shared" si="3688"/>
        <v>206</v>
      </c>
      <c r="F347" s="330"/>
      <c r="G347" s="275"/>
      <c r="H347" s="538"/>
      <c r="I347" s="549" t="s">
        <v>877</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25">
      <c r="A348" s="250"/>
      <c r="B348" s="259"/>
      <c r="C348" s="444">
        <f>INT($C$29)+2</f>
        <v>3</v>
      </c>
      <c r="D348" s="275"/>
      <c r="E348" s="324">
        <f t="shared" si="3688"/>
        <v>207</v>
      </c>
      <c r="F348" s="330"/>
      <c r="G348" s="275"/>
      <c r="H348" s="534"/>
      <c r="I348" s="534" t="s">
        <v>576</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25">
      <c r="A349" s="250"/>
      <c r="B349" s="259"/>
      <c r="C349" s="444">
        <f t="shared" si="3167"/>
        <v>4</v>
      </c>
      <c r="D349" s="275"/>
      <c r="E349" s="324">
        <f t="shared" si="3688"/>
        <v>208</v>
      </c>
      <c r="F349" s="330"/>
      <c r="G349" s="275"/>
      <c r="H349" s="536"/>
      <c r="I349" s="536" t="s">
        <v>577</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25">
      <c r="A350" s="250"/>
      <c r="B350" s="259"/>
      <c r="C350" s="444">
        <f t="shared" si="3167"/>
        <v>4</v>
      </c>
      <c r="D350" s="275"/>
      <c r="E350" s="324">
        <f t="shared" si="3688"/>
        <v>209</v>
      </c>
      <c r="F350" s="330"/>
      <c r="G350" s="275"/>
      <c r="H350" s="536"/>
      <c r="I350" s="536" t="s">
        <v>578</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25">
      <c r="A351" s="250"/>
      <c r="B351" s="259"/>
      <c r="C351" s="444">
        <f t="shared" si="3167"/>
        <v>4</v>
      </c>
      <c r="D351" s="275"/>
      <c r="E351" s="324">
        <f t="shared" si="3688"/>
        <v>210</v>
      </c>
      <c r="F351" s="330"/>
      <c r="G351" s="275"/>
      <c r="H351" s="540"/>
      <c r="I351" s="540" t="s">
        <v>709</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25">
      <c r="A352" s="250"/>
      <c r="B352" s="259"/>
      <c r="C352" s="444">
        <f>INT($C$29)+3</f>
        <v>4</v>
      </c>
      <c r="D352" s="275"/>
      <c r="E352" s="324">
        <f t="shared" si="3688"/>
        <v>211</v>
      </c>
      <c r="F352" s="330"/>
      <c r="G352" s="275"/>
      <c r="H352" s="542"/>
      <c r="I352" s="542" t="s">
        <v>710</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25">
      <c r="A353" s="250"/>
      <c r="B353" s="259"/>
      <c r="C353" s="444">
        <f>INT($C$29)+2</f>
        <v>3</v>
      </c>
      <c r="D353" s="275"/>
      <c r="E353" s="324">
        <f t="shared" si="3688"/>
        <v>212</v>
      </c>
      <c r="F353" s="330"/>
      <c r="G353" s="275"/>
      <c r="H353" s="461"/>
      <c r="I353" s="461" t="s">
        <v>711</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25">
      <c r="A354" s="250"/>
      <c r="B354" s="259"/>
      <c r="C354" s="444">
        <f t="shared" si="3167"/>
        <v>4</v>
      </c>
      <c r="D354" s="275"/>
      <c r="E354" s="324">
        <f t="shared" si="3688"/>
        <v>213</v>
      </c>
      <c r="F354" s="330"/>
      <c r="G354" s="275"/>
      <c r="H354" s="494"/>
      <c r="I354" s="494" t="s">
        <v>712</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25">
      <c r="A355" s="250"/>
      <c r="B355" s="259"/>
      <c r="C355" s="444">
        <f>INT($C$29)+2</f>
        <v>3</v>
      </c>
      <c r="D355" s="275"/>
      <c r="E355" s="324">
        <f t="shared" si="3688"/>
        <v>214</v>
      </c>
      <c r="F355" s="330"/>
      <c r="G355" s="275"/>
      <c r="H355" s="495"/>
      <c r="I355" s="495" t="s">
        <v>713</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25">
      <c r="A356" s="250"/>
      <c r="B356" s="259"/>
      <c r="C356" s="444">
        <f>INT($C$29)+3</f>
        <v>4</v>
      </c>
      <c r="D356" s="275"/>
      <c r="E356" s="324">
        <f t="shared" si="3688"/>
        <v>215</v>
      </c>
      <c r="F356" s="330"/>
      <c r="G356" s="275"/>
      <c r="H356" s="346"/>
      <c r="I356" s="346" t="s">
        <v>714</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25">
      <c r="A357" s="250"/>
      <c r="B357" s="259"/>
      <c r="C357" s="444">
        <f>INT($C$29)+3</f>
        <v>4</v>
      </c>
      <c r="D357" s="275"/>
      <c r="E357" s="324">
        <f t="shared" si="3688"/>
        <v>216</v>
      </c>
      <c r="F357" s="330"/>
      <c r="G357" s="275"/>
      <c r="H357" s="542"/>
      <c r="I357" s="542" t="s">
        <v>715</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0999999999999996" customHeight="1" outlineLevel="2" x14ac:dyDescent="0.2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0999999999999996" customHeight="1" outlineLevel="2" x14ac:dyDescent="0.2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0999999999999996" customHeight="1" outlineLevel="1" x14ac:dyDescent="0.2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0999999999999996" customHeight="1" x14ac:dyDescent="0.2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2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2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2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2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2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2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2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25">
      <c r="C369" s="443" t="s">
        <v>698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4">
        <v>1</v>
      </c>
    </row>
    <row r="4" spans="1:2" ht="7.35" customHeight="1" x14ac:dyDescent="0.25"/>
    <row r="5" spans="1:2" x14ac:dyDescent="0.25">
      <c r="A5" t="s">
        <v>81</v>
      </c>
      <c r="B5" s="204">
        <v>1.25</v>
      </c>
    </row>
    <row r="7" spans="1:2" x14ac:dyDescent="0.25">
      <c r="A7" s="66" t="s">
        <v>80</v>
      </c>
    </row>
    <row r="8" spans="1:2" x14ac:dyDescent="0.25">
      <c r="A8" t="s">
        <v>82</v>
      </c>
      <c r="B8" s="204">
        <v>11</v>
      </c>
    </row>
    <row r="9" spans="1:2" ht="7.35" customHeight="1" x14ac:dyDescent="0.25"/>
    <row r="10" spans="1:2" x14ac:dyDescent="0.25">
      <c r="A10" t="s">
        <v>83</v>
      </c>
      <c r="B10" s="204">
        <v>10</v>
      </c>
    </row>
    <row r="12" spans="1:2" x14ac:dyDescent="0.25">
      <c r="A12" s="66" t="s">
        <v>1178</v>
      </c>
    </row>
    <row r="13" spans="1:2" x14ac:dyDescent="0.25">
      <c r="A13" t="s">
        <v>1179</v>
      </c>
      <c r="B13" s="794">
        <v>0.1</v>
      </c>
    </row>
    <row r="14" spans="1:2" ht="9.75" customHeight="1" x14ac:dyDescent="0.25"/>
    <row r="15" spans="1:2" x14ac:dyDescent="0.25">
      <c r="A15" s="66" t="s">
        <v>258</v>
      </c>
    </row>
    <row r="16" spans="1:2" x14ac:dyDescent="0.25">
      <c r="A16" t="s">
        <v>1180</v>
      </c>
      <c r="B16" s="794">
        <v>7.4999999999999997E-2</v>
      </c>
    </row>
    <row r="17" spans="1:2" ht="9.75" customHeight="1" x14ac:dyDescent="0.25"/>
    <row r="18" spans="1:2" x14ac:dyDescent="0.25">
      <c r="A18" t="s">
        <v>1156</v>
      </c>
      <c r="B18" s="794">
        <v>7.4999999999999997E-2</v>
      </c>
    </row>
    <row r="20" spans="1:2" x14ac:dyDescent="0.25">
      <c r="A20" s="66" t="s">
        <v>84</v>
      </c>
    </row>
    <row r="21" spans="1:2" x14ac:dyDescent="0.25">
      <c r="A21" t="s">
        <v>1181</v>
      </c>
      <c r="B21" s="794">
        <v>0.15</v>
      </c>
    </row>
    <row r="22" spans="1:2" ht="9.75" customHeight="1" x14ac:dyDescent="0.25"/>
    <row r="23" spans="1:2" x14ac:dyDescent="0.25">
      <c r="A23" t="s">
        <v>1155</v>
      </c>
      <c r="B23" s="794">
        <v>7.4999999999999997E-2</v>
      </c>
    </row>
    <row r="25" spans="1:2" x14ac:dyDescent="0.25">
      <c r="A25" t="s">
        <v>85</v>
      </c>
      <c r="B25"/>
    </row>
    <row r="26" spans="1:2" x14ac:dyDescent="0.25">
      <c r="A26" t="s">
        <v>366</v>
      </c>
      <c r="B26" s="204">
        <v>1.3</v>
      </c>
    </row>
    <row r="27" spans="1:2" x14ac:dyDescent="0.25">
      <c r="A27" t="s">
        <v>56</v>
      </c>
      <c r="B27" s="204">
        <v>1.1000000000000001</v>
      </c>
    </row>
    <row r="28" spans="1:2" x14ac:dyDescent="0.25">
      <c r="A28" t="s">
        <v>57</v>
      </c>
      <c r="B28" s="204">
        <v>1.1000000000000001</v>
      </c>
    </row>
    <row r="29" spans="1:2" x14ac:dyDescent="0.25">
      <c r="A29" t="s">
        <v>58</v>
      </c>
      <c r="B29" s="204">
        <v>1.2</v>
      </c>
    </row>
    <row r="30" spans="1:2" x14ac:dyDescent="0.25">
      <c r="A30" t="s">
        <v>59</v>
      </c>
      <c r="B30" s="204">
        <v>1</v>
      </c>
    </row>
    <row r="31" spans="1:2" x14ac:dyDescent="0.25">
      <c r="A31" t="s">
        <v>857</v>
      </c>
      <c r="B31" s="204">
        <v>1</v>
      </c>
    </row>
    <row r="32" spans="1:2" x14ac:dyDescent="0.25">
      <c r="A32" t="s">
        <v>858</v>
      </c>
      <c r="B32" s="204">
        <v>1</v>
      </c>
    </row>
    <row r="33" spans="1:2" x14ac:dyDescent="0.25">
      <c r="A33" t="s">
        <v>859</v>
      </c>
      <c r="B33" s="204">
        <v>1</v>
      </c>
    </row>
    <row r="34" spans="1:2" x14ac:dyDescent="0.25">
      <c r="A34" t="s">
        <v>1097</v>
      </c>
      <c r="B34" s="204">
        <v>1</v>
      </c>
    </row>
    <row r="36" spans="1:2" x14ac:dyDescent="0.25">
      <c r="A36" t="s">
        <v>86</v>
      </c>
      <c r="B36"/>
    </row>
    <row r="37" spans="1:2" x14ac:dyDescent="0.25">
      <c r="A37" t="s">
        <v>366</v>
      </c>
      <c r="B37" s="204">
        <v>1.2</v>
      </c>
    </row>
    <row r="38" spans="1:2" x14ac:dyDescent="0.25">
      <c r="A38" t="s">
        <v>56</v>
      </c>
      <c r="B38" s="204">
        <v>1.1000000000000001</v>
      </c>
    </row>
    <row r="39" spans="1:2" x14ac:dyDescent="0.25">
      <c r="A39" t="s">
        <v>57</v>
      </c>
      <c r="B39" s="204">
        <v>1.1000000000000001</v>
      </c>
    </row>
    <row r="40" spans="1:2" x14ac:dyDescent="0.25">
      <c r="A40" t="s">
        <v>58</v>
      </c>
      <c r="B40" s="204">
        <v>1.2</v>
      </c>
    </row>
    <row r="41" spans="1:2" x14ac:dyDescent="0.25">
      <c r="A41" t="s">
        <v>59</v>
      </c>
      <c r="B41" s="204">
        <v>1</v>
      </c>
    </row>
    <row r="42" spans="1:2" x14ac:dyDescent="0.25">
      <c r="A42" t="s">
        <v>857</v>
      </c>
      <c r="B42" s="204">
        <v>1</v>
      </c>
    </row>
    <row r="43" spans="1:2" x14ac:dyDescent="0.25">
      <c r="A43" t="s">
        <v>858</v>
      </c>
      <c r="B43" s="204">
        <v>1</v>
      </c>
    </row>
    <row r="44" spans="1:2" x14ac:dyDescent="0.25">
      <c r="A44" t="s">
        <v>859</v>
      </c>
      <c r="B44" s="204">
        <v>1</v>
      </c>
    </row>
    <row r="45" spans="1:2" x14ac:dyDescent="0.25">
      <c r="A45" t="s">
        <v>1097</v>
      </c>
      <c r="B45" s="204">
        <v>1</v>
      </c>
    </row>
    <row r="47" spans="1:2" x14ac:dyDescent="0.25">
      <c r="A47" t="s">
        <v>1177</v>
      </c>
      <c r="B47"/>
    </row>
    <row r="48" spans="1:2" x14ac:dyDescent="0.25">
      <c r="A48" t="s">
        <v>366</v>
      </c>
      <c r="B48" s="204">
        <v>1</v>
      </c>
    </row>
    <row r="49" spans="1:3" x14ac:dyDescent="0.25">
      <c r="A49" t="s">
        <v>56</v>
      </c>
      <c r="B49" s="204">
        <v>1</v>
      </c>
    </row>
    <row r="50" spans="1:3" x14ac:dyDescent="0.25">
      <c r="A50" t="s">
        <v>57</v>
      </c>
      <c r="B50" s="204">
        <v>1</v>
      </c>
    </row>
    <row r="51" spans="1:3" x14ac:dyDescent="0.25">
      <c r="A51" t="s">
        <v>58</v>
      </c>
      <c r="B51" s="204">
        <v>1</v>
      </c>
    </row>
    <row r="52" spans="1:3" x14ac:dyDescent="0.25">
      <c r="A52" t="s">
        <v>59</v>
      </c>
      <c r="B52" s="204">
        <v>1</v>
      </c>
    </row>
    <row r="53" spans="1:3" x14ac:dyDescent="0.25">
      <c r="A53" t="s">
        <v>857</v>
      </c>
      <c r="B53" s="204">
        <v>1</v>
      </c>
    </row>
    <row r="54" spans="1:3" x14ac:dyDescent="0.25">
      <c r="A54" t="s">
        <v>858</v>
      </c>
      <c r="B54" s="204">
        <v>1</v>
      </c>
    </row>
    <row r="55" spans="1:3" x14ac:dyDescent="0.25">
      <c r="A55" t="s">
        <v>859</v>
      </c>
      <c r="B55" s="204">
        <v>1</v>
      </c>
    </row>
    <row r="56" spans="1:3" x14ac:dyDescent="0.25">
      <c r="A56" t="s">
        <v>1097</v>
      </c>
      <c r="B56" s="204">
        <v>1</v>
      </c>
    </row>
    <row r="58" spans="1:3" x14ac:dyDescent="0.25">
      <c r="A58" s="66" t="s">
        <v>87</v>
      </c>
    </row>
    <row r="59" spans="1:3" x14ac:dyDescent="0.25">
      <c r="A59" t="s">
        <v>88</v>
      </c>
      <c r="B59" s="676">
        <f>MIN(364,INT((C59 - DATE(YEAR(C59),1,1))))</f>
        <v>104</v>
      </c>
      <c r="C59" s="700">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zoomScale="80" zoomScaleNormal="80" workbookViewId="0">
      <selection activeCell="H43" sqref="H43"/>
    </sheetView>
  </sheetViews>
  <sheetFormatPr defaultColWidth="8.5703125" defaultRowHeight="15" outlineLevelRow="1"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4.7109375" style="65" customWidth="1"/>
    <col min="12" max="12" width="15.42578125" style="65" customWidth="1"/>
    <col min="13" max="13" width="14.42578125" style="65" customWidth="1"/>
    <col min="14" max="15" width="14.5703125" style="65" customWidth="1"/>
    <col min="16" max="17" width="13.42578125" style="65" customWidth="1"/>
    <col min="18" max="18" width="13.28515625" style="65" customWidth="1"/>
    <col min="19" max="21" width="11.7109375" style="65" customWidth="1"/>
    <col min="22" max="41" width="12.5703125" style="65" customWidth="1"/>
    <col min="42" max="16384" width="8.5703125" style="65"/>
  </cols>
  <sheetData>
    <row r="1" spans="1:26" customFormat="1" ht="12" customHeight="1" outlineLevel="1" x14ac:dyDescent="0.25">
      <c r="A1" s="7"/>
      <c r="B1" s="8"/>
      <c r="C1" s="8"/>
      <c r="D1" s="8"/>
      <c r="E1" s="8"/>
      <c r="F1" s="8"/>
      <c r="G1" s="8"/>
      <c r="H1" s="8"/>
      <c r="I1" s="8"/>
      <c r="J1" s="8"/>
      <c r="K1" s="8"/>
      <c r="L1" s="8"/>
      <c r="M1" s="8"/>
      <c r="N1" s="8"/>
      <c r="O1" s="8"/>
      <c r="P1" s="8"/>
      <c r="Q1" s="8"/>
      <c r="R1" s="8"/>
      <c r="S1" s="8"/>
      <c r="T1" s="8"/>
      <c r="U1" s="8"/>
      <c r="V1" s="8"/>
      <c r="W1" s="8"/>
      <c r="X1" s="8"/>
      <c r="Y1" s="8"/>
      <c r="Z1" s="8"/>
    </row>
    <row r="2" spans="1:26" customFormat="1" ht="5.0999999999999996" customHeight="1" outlineLevel="1" collapsed="1" thickBot="1" x14ac:dyDescent="0.3">
      <c r="A2" s="7"/>
      <c r="B2" s="8"/>
      <c r="C2" s="8"/>
      <c r="D2" s="8"/>
      <c r="E2" s="8"/>
      <c r="F2" s="8"/>
      <c r="G2" s="8"/>
      <c r="H2" s="8"/>
      <c r="I2" s="8"/>
      <c r="J2" s="8"/>
      <c r="K2" s="8"/>
      <c r="L2" s="8"/>
      <c r="M2" s="8"/>
      <c r="N2" s="8"/>
      <c r="O2" s="8"/>
      <c r="P2" s="8"/>
      <c r="Q2" s="8"/>
      <c r="R2" s="8"/>
      <c r="S2" s="8"/>
      <c r="T2" s="8"/>
      <c r="U2" s="8"/>
      <c r="V2" s="8"/>
      <c r="W2" s="8"/>
      <c r="X2" s="8"/>
      <c r="Y2" s="8"/>
      <c r="Z2" s="8"/>
    </row>
    <row r="3" spans="1:26" customFormat="1" ht="5.0999999999999996" customHeight="1" outlineLevel="1" x14ac:dyDescent="0.2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35" customHeight="1" outlineLevel="1" collapsed="1" x14ac:dyDescent="0.25">
      <c r="A4" s="7"/>
      <c r="B4" s="97"/>
      <c r="C4" s="13"/>
      <c r="D4" s="13">
        <v>0</v>
      </c>
      <c r="E4" s="13" t="s">
        <v>1</v>
      </c>
      <c r="F4" s="71"/>
      <c r="G4" s="72" t="s">
        <v>990</v>
      </c>
      <c r="H4" s="73"/>
      <c r="I4" s="73"/>
      <c r="J4" s="73"/>
      <c r="K4" s="73"/>
      <c r="L4" s="73"/>
      <c r="M4" s="73"/>
      <c r="N4" s="73"/>
      <c r="O4" s="73"/>
      <c r="P4" s="73"/>
      <c r="Q4" s="73"/>
      <c r="R4" s="73"/>
      <c r="S4" s="74"/>
      <c r="T4" s="73"/>
      <c r="U4" s="73"/>
      <c r="V4" s="73"/>
      <c r="W4" s="17"/>
      <c r="X4" s="9"/>
      <c r="Y4" s="9"/>
      <c r="Z4" s="9"/>
    </row>
    <row r="5" spans="1:26" customFormat="1" ht="13.35" customHeight="1" outlineLevel="1" x14ac:dyDescent="0.25">
      <c r="A5" s="7"/>
      <c r="B5" s="97"/>
      <c r="C5" s="13"/>
      <c r="D5" s="13"/>
      <c r="E5" s="18"/>
      <c r="F5" s="75"/>
      <c r="G5" s="76" t="s">
        <v>991</v>
      </c>
      <c r="H5" s="76"/>
      <c r="I5" s="76"/>
      <c r="J5" s="76"/>
      <c r="K5" s="76"/>
      <c r="L5" s="76"/>
      <c r="M5" s="76"/>
      <c r="N5" s="76"/>
      <c r="O5" s="76"/>
      <c r="P5" s="76"/>
      <c r="Q5" s="76"/>
      <c r="R5" s="76"/>
      <c r="S5" s="77"/>
      <c r="T5" s="78"/>
      <c r="U5" s="78"/>
      <c r="V5" s="78"/>
      <c r="W5" s="17"/>
      <c r="X5" s="9"/>
      <c r="Y5" s="9"/>
      <c r="Z5" s="9"/>
    </row>
    <row r="6" spans="1:26" customFormat="1" ht="13.35" customHeight="1" outlineLevel="1" x14ac:dyDescent="0.25">
      <c r="A6" s="7"/>
      <c r="B6" s="97"/>
      <c r="C6" s="18"/>
      <c r="D6" s="13"/>
      <c r="E6" s="18"/>
      <c r="F6" s="75"/>
      <c r="G6" s="79">
        <v>37998.72855324074</v>
      </c>
      <c r="H6" s="80">
        <v>37998.72855324074</v>
      </c>
      <c r="I6" s="76"/>
      <c r="J6" s="76"/>
      <c r="K6" s="76" t="s">
        <v>992</v>
      </c>
      <c r="L6" s="76"/>
      <c r="M6" s="76"/>
      <c r="N6" s="76"/>
      <c r="O6" s="76"/>
      <c r="P6" s="76"/>
      <c r="Q6" s="76"/>
      <c r="R6" s="76"/>
      <c r="S6" s="77"/>
      <c r="T6" s="78"/>
      <c r="U6" s="78"/>
      <c r="V6" s="78"/>
      <c r="W6" s="17"/>
      <c r="X6" s="9"/>
      <c r="Y6" s="9"/>
      <c r="Z6" s="9"/>
    </row>
    <row r="7" spans="1:26" customFormat="1" ht="13.35" customHeight="1" outlineLevel="1" x14ac:dyDescent="0.2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35" customHeight="1" outlineLevel="1" x14ac:dyDescent="0.2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35" customHeight="1" outlineLevel="1" x14ac:dyDescent="0.2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35" customHeight="1" outlineLevel="1" x14ac:dyDescent="0.2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35" customHeight="1" outlineLevel="1" x14ac:dyDescent="0.25">
      <c r="A11" s="7"/>
      <c r="B11" s="97"/>
      <c r="C11" s="18"/>
      <c r="D11" s="18"/>
      <c r="E11" s="18"/>
      <c r="F11" s="18"/>
      <c r="G11" s="24"/>
      <c r="H11" s="24"/>
      <c r="I11" s="24"/>
      <c r="J11" s="24" t="s">
        <v>796</v>
      </c>
      <c r="K11" s="24" t="s">
        <v>380</v>
      </c>
      <c r="L11" s="24" t="s">
        <v>768</v>
      </c>
      <c r="M11" s="24" t="s">
        <v>769</v>
      </c>
      <c r="N11" s="24" t="s">
        <v>770</v>
      </c>
      <c r="O11" s="24" t="s">
        <v>771</v>
      </c>
      <c r="P11" s="24" t="s">
        <v>772</v>
      </c>
      <c r="Q11" s="24" t="s">
        <v>773</v>
      </c>
      <c r="R11" s="24" t="s">
        <v>774</v>
      </c>
      <c r="S11" s="24" t="s">
        <v>775</v>
      </c>
      <c r="T11" s="24"/>
      <c r="U11" s="24"/>
      <c r="V11" s="24"/>
      <c r="W11" s="17"/>
      <c r="X11" s="9"/>
      <c r="Y11" s="9"/>
      <c r="Z11" s="9"/>
    </row>
    <row r="12" spans="1:26" customFormat="1" ht="5.0999999999999996" customHeight="1" outlineLevel="1" x14ac:dyDescent="0.2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0999999999999996" customHeight="1" outlineLevel="1" x14ac:dyDescent="0.2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35" customHeight="1" outlineLevel="1" x14ac:dyDescent="0.25">
      <c r="A14" s="7"/>
      <c r="B14" s="97"/>
      <c r="C14" s="18"/>
      <c r="D14" s="18"/>
      <c r="E14" s="18"/>
      <c r="F14" s="14"/>
      <c r="G14" s="92" t="s">
        <v>993</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35" customHeight="1" outlineLevel="1" x14ac:dyDescent="0.2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35" customHeight="1" outlineLevel="1" x14ac:dyDescent="0.2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35" customHeight="1" outlineLevel="1" x14ac:dyDescent="0.2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0999999999999996" customHeight="1" outlineLevel="1" x14ac:dyDescent="0.2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2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2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2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0999999999999996" customHeight="1" thickBot="1" x14ac:dyDescent="0.3">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0999999999999996" customHeight="1" x14ac:dyDescent="0.2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2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2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2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2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2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2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2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2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0999999999999996" customHeight="1" outlineLevel="1" x14ac:dyDescent="0.2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0999999999999996" customHeight="1" outlineLevel="1" x14ac:dyDescent="0.2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2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2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2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2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2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2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2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2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25">
      <c r="A43" s="7"/>
      <c r="B43" s="8"/>
      <c r="C43" s="18"/>
      <c r="D43" s="18"/>
      <c r="E43" s="18"/>
      <c r="F43" s="27"/>
      <c r="G43" s="631" t="str">
        <f>General!G24</f>
        <v>ms</v>
      </c>
      <c r="H43" s="232">
        <f>0.65*H50+0.35*H42</f>
        <v>3.3249999999999997</v>
      </c>
      <c r="I43" s="57"/>
      <c r="J43" s="58"/>
      <c r="K43" s="58"/>
      <c r="L43" s="58"/>
      <c r="O43" s="58"/>
      <c r="P43" s="33"/>
      <c r="Q43" s="33"/>
      <c r="R43" s="33"/>
      <c r="S43" s="33"/>
      <c r="T43" s="33"/>
      <c r="U43" s="33"/>
      <c r="V43" s="31"/>
      <c r="W43" s="17"/>
      <c r="X43" s="9"/>
      <c r="Y43" s="9"/>
      <c r="Z43" s="9"/>
    </row>
    <row r="44" spans="1:26" customFormat="1" ht="12" customHeight="1" outlineLevel="1" x14ac:dyDescent="0.2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2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2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2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2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2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2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2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2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2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2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0999999999999996" customHeight="1" outlineLevel="1" x14ac:dyDescent="0.2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35" customHeight="1" outlineLevel="1" x14ac:dyDescent="0.2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2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2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0999999999999996" customHeight="1" x14ac:dyDescent="0.2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1145</v>
      </c>
      <c r="B2" s="204">
        <v>5000000</v>
      </c>
    </row>
    <row r="4" spans="1:2" x14ac:dyDescent="0.2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820</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821</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19" t="s">
        <v>913</v>
      </c>
      <c r="M10" s="519"/>
      <c r="N10" s="519"/>
      <c r="O10" s="519"/>
      <c r="P10" s="519"/>
      <c r="Q10" s="519"/>
      <c r="R10" s="23"/>
      <c r="S10" s="23"/>
      <c r="T10" s="23"/>
      <c r="U10" s="23"/>
      <c r="V10" s="23"/>
      <c r="W10" s="17"/>
      <c r="X10" s="9"/>
    </row>
    <row r="11" spans="1:24" ht="13.35" customHeight="1" x14ac:dyDescent="0.25">
      <c r="A11" s="170"/>
      <c r="B11" s="8"/>
      <c r="C11" s="18"/>
      <c r="D11" s="18"/>
      <c r="E11" s="18"/>
      <c r="F11" s="18"/>
      <c r="G11" s="18"/>
      <c r="H11" s="18"/>
      <c r="I11" s="23" t="s">
        <v>812</v>
      </c>
      <c r="J11" s="24"/>
      <c r="K11" s="101"/>
      <c r="L11" s="101"/>
      <c r="M11" s="24"/>
      <c r="N11" s="24"/>
      <c r="O11" s="24" t="s">
        <v>816</v>
      </c>
      <c r="P11" s="24"/>
      <c r="Q11" s="24"/>
      <c r="R11" s="24"/>
      <c r="S11" s="24"/>
      <c r="T11" s="24"/>
      <c r="U11" s="24"/>
      <c r="V11" s="23"/>
      <c r="W11" s="17"/>
      <c r="X11" s="9"/>
    </row>
    <row r="12" spans="1:24" ht="13.35" customHeight="1" x14ac:dyDescent="0.25">
      <c r="A12" s="170"/>
      <c r="B12" s="8"/>
      <c r="C12" s="18"/>
      <c r="D12" s="18"/>
      <c r="E12" s="18"/>
      <c r="F12" s="18"/>
      <c r="G12" s="18"/>
      <c r="H12" s="18"/>
      <c r="I12" s="23" t="s">
        <v>819</v>
      </c>
      <c r="J12" s="24"/>
      <c r="K12" s="24" t="s">
        <v>193</v>
      </c>
      <c r="L12" s="24" t="s">
        <v>818</v>
      </c>
      <c r="M12" s="24" t="s">
        <v>817</v>
      </c>
      <c r="N12" s="24" t="s">
        <v>816</v>
      </c>
      <c r="O12" s="24" t="str">
        <f>"per "&amp;$I$26&amp;" MJ"</f>
        <v>per 100 MJ</v>
      </c>
      <c r="P12" s="24"/>
      <c r="Q12" s="24" t="s">
        <v>888</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24" t="s">
        <v>826</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35" customHeight="1" x14ac:dyDescent="0.25">
      <c r="A16" s="170"/>
      <c r="B16" s="8"/>
      <c r="C16" s="18"/>
      <c r="D16" s="18"/>
      <c r="E16" s="18"/>
      <c r="F16" s="27"/>
      <c r="G16" s="92"/>
      <c r="H16" s="92"/>
      <c r="I16" s="524" t="s">
        <v>827</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35" customHeight="1" x14ac:dyDescent="0.25">
      <c r="A17" s="170"/>
      <c r="B17" s="8"/>
      <c r="C17" s="18"/>
      <c r="D17" s="18"/>
      <c r="E17" s="18"/>
      <c r="F17" s="27"/>
      <c r="G17" s="92"/>
      <c r="H17" s="92"/>
      <c r="I17" s="524" t="s">
        <v>828</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35" customHeight="1" x14ac:dyDescent="0.25">
      <c r="A18" s="170"/>
      <c r="B18" s="8"/>
      <c r="C18" s="18"/>
      <c r="D18" s="18"/>
      <c r="E18" s="18"/>
      <c r="F18" s="27"/>
      <c r="G18" s="92"/>
      <c r="H18" s="92"/>
      <c r="I18" s="524" t="s">
        <v>829</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35" customHeight="1" x14ac:dyDescent="0.25">
      <c r="A19" s="170"/>
      <c r="B19" s="8"/>
      <c r="C19" s="18"/>
      <c r="D19" s="18"/>
      <c r="E19" s="18"/>
      <c r="F19" s="27"/>
      <c r="G19" s="92"/>
      <c r="H19" s="92"/>
      <c r="I19" s="524" t="s">
        <v>830</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35" customHeight="1" x14ac:dyDescent="0.25">
      <c r="A20" s="170"/>
      <c r="B20" s="8"/>
      <c r="C20" s="18"/>
      <c r="D20" s="18"/>
      <c r="E20" s="18"/>
      <c r="F20" s="27"/>
      <c r="G20" s="92"/>
      <c r="H20" s="92"/>
      <c r="I20" s="524" t="s">
        <v>831</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35" customHeight="1" x14ac:dyDescent="0.25">
      <c r="A21" s="170"/>
      <c r="B21" s="8"/>
      <c r="C21" s="18"/>
      <c r="D21" s="18"/>
      <c r="E21" s="18"/>
      <c r="F21" s="27"/>
      <c r="G21" s="92"/>
      <c r="H21" s="92"/>
      <c r="I21" s="524" t="s">
        <v>832</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35" customHeight="1" x14ac:dyDescent="0.25">
      <c r="A22" s="170"/>
      <c r="B22" s="8"/>
      <c r="C22" s="18"/>
      <c r="D22" s="18"/>
      <c r="E22" s="18"/>
      <c r="F22" s="27"/>
      <c r="G22" s="92"/>
      <c r="H22" s="92"/>
      <c r="I22" s="524" t="s">
        <v>833</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35" customHeight="1" x14ac:dyDescent="0.25">
      <c r="A23" s="170"/>
      <c r="B23" s="8"/>
      <c r="C23" s="18"/>
      <c r="D23" s="18"/>
      <c r="E23" s="18"/>
      <c r="F23" s="27"/>
      <c r="G23" s="92"/>
      <c r="H23" s="92"/>
      <c r="I23" s="524" t="s">
        <v>834</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35" customHeight="1" x14ac:dyDescent="0.25">
      <c r="A24" s="170"/>
      <c r="B24" s="8"/>
      <c r="C24" s="18"/>
      <c r="D24" s="18"/>
      <c r="E24" s="18"/>
      <c r="F24" s="27"/>
      <c r="G24" s="92"/>
      <c r="H24" s="92"/>
      <c r="I24" s="524" t="s">
        <v>835</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35" customHeight="1" x14ac:dyDescent="0.2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35" customHeight="1" x14ac:dyDescent="0.25">
      <c r="A26" s="170"/>
      <c r="B26" s="8"/>
      <c r="C26" s="18"/>
      <c r="D26" s="18"/>
      <c r="E26" s="18"/>
      <c r="F26" s="27"/>
      <c r="G26" s="92"/>
      <c r="H26" s="92" t="s">
        <v>815</v>
      </c>
      <c r="I26" s="524">
        <v>100</v>
      </c>
      <c r="J26" s="90" t="s">
        <v>814</v>
      </c>
      <c r="K26" s="155"/>
      <c r="L26" s="155"/>
      <c r="M26" s="55"/>
      <c r="N26" s="516"/>
      <c r="O26" s="516"/>
      <c r="P26" s="90"/>
      <c r="Q26" s="90"/>
      <c r="R26" s="90"/>
      <c r="S26" s="516"/>
      <c r="T26" s="90"/>
      <c r="U26" s="90"/>
      <c r="V26" s="31"/>
      <c r="W26" s="17"/>
      <c r="X26" s="9"/>
    </row>
    <row r="27" spans="1:24" ht="13.35" customHeight="1" x14ac:dyDescent="0.25">
      <c r="A27" s="170"/>
      <c r="B27" s="8"/>
      <c r="C27" s="18"/>
      <c r="D27" s="18"/>
      <c r="E27" s="18"/>
      <c r="F27" s="34"/>
      <c r="G27" s="92"/>
      <c r="H27" s="92" t="s">
        <v>813</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a</vt:lpstr>
      <vt:lpstr>Sheep!a_c2_c0</vt:lpstr>
      <vt:lpstr>General!arable</vt:lpstr>
      <vt:lpstr>Mach!ave_pad_distance</vt:lpstr>
      <vt:lpstr>b</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dc:description>27Aug24: Made changes to PNG to match the updates made by MRY in the master branch</dc:description>
  <cp:lastModifiedBy>John</cp:lastModifiedBy>
  <cp:lastPrinted>2022-10-01T00:51:45Z</cp:lastPrinted>
  <dcterms:created xsi:type="dcterms:W3CDTF">2019-11-18T01:21:39Z</dcterms:created>
  <dcterms:modified xsi:type="dcterms:W3CDTF">2024-08-27T12:32:17Z</dcterms:modified>
</cp:coreProperties>
</file>