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AE5A66E-AE69-460E-9D24-AC205FF00DE2}" xr6:coauthVersionLast="45" xr6:coauthVersionMax="47" xr10:uidLastSave="{00000000-0000-0000-0000-000000000000}"/>
  <bookViews>
    <workbookView xWindow="28680" yWindow="-120" windowWidth="29040" windowHeight="15840" tabRatio="658" activeTab="9"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General!$M$107:$M$116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General!$P$117:$R$117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General!$L$107:$L$116</definedName>
    <definedName name="i_seeding_frequency" localSheetId="3">Crop!$T$659:$T$693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 localSheetId="5">[2]FeedSupply!$P$28</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General!$K$107:$K$116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875" i="18" l="1"/>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A868" i="18"/>
  <c r="AB867" i="18"/>
  <c r="AA867" i="18"/>
  <c r="Z867" i="18"/>
  <c r="Y867"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AB849" i="18"/>
  <c r="AA849" i="18"/>
  <c r="Z849" i="18"/>
  <c r="Y849" i="18"/>
  <c r="K860" i="18"/>
  <c r="K858" i="18"/>
  <c r="N868" i="18"/>
  <c r="AB868" i="18" s="1"/>
  <c r="M868" i="18"/>
  <c r="L868" i="18"/>
  <c r="Z868" i="18" s="1"/>
  <c r="K868" i="18"/>
  <c r="Y868" i="18" s="1"/>
  <c r="K861" i="18"/>
  <c r="K862" i="18" s="1"/>
  <c r="K863" i="18" s="1"/>
  <c r="K864" i="18" s="1"/>
  <c r="K865" i="18" s="1"/>
  <c r="K866"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P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X405" i="26"/>
  <c r="N405" i="26"/>
  <c r="Y405" i="26" s="1"/>
  <c r="M405" i="26"/>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V400" i="26"/>
  <c r="N400" i="26"/>
  <c r="Y400" i="26" s="1"/>
  <c r="M400" i="26"/>
  <c r="X400" i="26" s="1"/>
  <c r="L400" i="26"/>
  <c r="W400" i="26" s="1"/>
  <c r="K400" i="26"/>
  <c r="N399" i="26"/>
  <c r="Y399" i="26" s="1"/>
  <c r="M399" i="26"/>
  <c r="X399" i="26" s="1"/>
  <c r="L399" i="26"/>
  <c r="W399" i="26" s="1"/>
  <c r="K399" i="26"/>
  <c r="V399" i="26" s="1"/>
  <c r="V398" i="26"/>
  <c r="N398" i="26"/>
  <c r="Y398" i="26" s="1"/>
  <c r="M398" i="26"/>
  <c r="X398" i="26" s="1"/>
  <c r="L398" i="26"/>
  <c r="W398" i="26" s="1"/>
  <c r="K398" i="26"/>
  <c r="N397" i="26"/>
  <c r="Y397" i="26" s="1"/>
  <c r="M397" i="26"/>
  <c r="X397" i="26" s="1"/>
  <c r="L397" i="26"/>
  <c r="W397" i="26" s="1"/>
  <c r="K397" i="26"/>
  <c r="V397" i="26" s="1"/>
  <c r="N396" i="26"/>
  <c r="Y396" i="26" s="1"/>
  <c r="M396" i="26"/>
  <c r="X396" i="26" s="1"/>
  <c r="L396" i="26"/>
  <c r="W396" i="26" s="1"/>
  <c r="K396" i="26"/>
  <c r="V396" i="26" s="1"/>
  <c r="X395" i="26"/>
  <c r="V395" i="26"/>
  <c r="N395" i="26"/>
  <c r="Y395" i="26" s="1"/>
  <c r="M395" i="26"/>
  <c r="L395" i="26"/>
  <c r="W395" i="26" s="1"/>
  <c r="K395" i="26"/>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W391" i="26"/>
  <c r="N391" i="26"/>
  <c r="Y391" i="26" s="1"/>
  <c r="M391" i="26"/>
  <c r="X391" i="26" s="1"/>
  <c r="L391" i="26"/>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X386" i="26"/>
  <c r="N386" i="26"/>
  <c r="Y386" i="26" s="1"/>
  <c r="M386" i="26"/>
  <c r="L386" i="26"/>
  <c r="W386" i="26" s="1"/>
  <c r="K386" i="26"/>
  <c r="V386" i="26" s="1"/>
  <c r="W385" i="26"/>
  <c r="V385" i="26"/>
  <c r="N385" i="26"/>
  <c r="Y385" i="26" s="1"/>
  <c r="M385" i="26"/>
  <c r="X385" i="26" s="1"/>
  <c r="L385" i="26"/>
  <c r="K385" i="26"/>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X379" i="26"/>
  <c r="V379" i="26"/>
  <c r="N379" i="26"/>
  <c r="Y379" i="26" s="1"/>
  <c r="M379" i="26"/>
  <c r="L379" i="26"/>
  <c r="W379" i="26" s="1"/>
  <c r="K379" i="26"/>
  <c r="N378" i="26"/>
  <c r="Y378" i="26" s="1"/>
  <c r="M378" i="26"/>
  <c r="X378" i="26" s="1"/>
  <c r="L378" i="26"/>
  <c r="W378" i="26" s="1"/>
  <c r="K378" i="26"/>
  <c r="V378" i="26" s="1"/>
  <c r="N377" i="26"/>
  <c r="Y377" i="26" s="1"/>
  <c r="M377" i="26"/>
  <c r="X377" i="26" s="1"/>
  <c r="L377" i="26"/>
  <c r="W377" i="26" s="1"/>
  <c r="K377" i="26"/>
  <c r="V377" i="26" s="1"/>
  <c r="X376" i="26"/>
  <c r="N376" i="26"/>
  <c r="Y376" i="26" s="1"/>
  <c r="M376" i="26"/>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X370" i="26"/>
  <c r="N370" i="26"/>
  <c r="Y370" i="26" s="1"/>
  <c r="M370" i="26"/>
  <c r="L370" i="26"/>
  <c r="W370" i="26" s="1"/>
  <c r="K370" i="26"/>
  <c r="V370" i="26" s="1"/>
  <c r="W369" i="26"/>
  <c r="V369" i="26"/>
  <c r="N369" i="26"/>
  <c r="Y369" i="26" s="1"/>
  <c r="M369" i="26"/>
  <c r="X369" i="26" s="1"/>
  <c r="L369" i="26"/>
  <c r="K369" i="26"/>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X360" i="26"/>
  <c r="N360" i="26"/>
  <c r="Y360" i="26" s="1"/>
  <c r="M360" i="26"/>
  <c r="L360" i="26"/>
  <c r="W360" i="26" s="1"/>
  <c r="K360" i="26"/>
  <c r="V360" i="26" s="1"/>
  <c r="W359" i="26"/>
  <c r="N359" i="26"/>
  <c r="Y359" i="26" s="1"/>
  <c r="M359" i="26"/>
  <c r="X359" i="26" s="1"/>
  <c r="L359" i="26"/>
  <c r="K359" i="26"/>
  <c r="V359" i="26" s="1"/>
  <c r="N358" i="26"/>
  <c r="Y358" i="26" s="1"/>
  <c r="M358" i="26"/>
  <c r="X358" i="26" s="1"/>
  <c r="L358" i="26"/>
  <c r="W358" i="26" s="1"/>
  <c r="K358" i="26"/>
  <c r="V358" i="26" s="1"/>
  <c r="X357" i="26"/>
  <c r="N357" i="26"/>
  <c r="Y357" i="26" s="1"/>
  <c r="M357" i="26"/>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W353" i="26"/>
  <c r="V353" i="26"/>
  <c r="N353" i="26"/>
  <c r="Y353" i="26" s="1"/>
  <c r="M353" i="26"/>
  <c r="X353" i="26" s="1"/>
  <c r="L353" i="26"/>
  <c r="K353" i="26"/>
  <c r="V352" i="26"/>
  <c r="N352" i="26"/>
  <c r="Y352" i="26" s="1"/>
  <c r="M352" i="26"/>
  <c r="X352" i="26" s="1"/>
  <c r="L352" i="26"/>
  <c r="W352" i="26" s="1"/>
  <c r="K352" i="26"/>
  <c r="N351" i="26"/>
  <c r="Y351" i="26" s="1"/>
  <c r="M351" i="26"/>
  <c r="X351" i="26" s="1"/>
  <c r="L351" i="26"/>
  <c r="W351" i="26" s="1"/>
  <c r="K351" i="26"/>
  <c r="V351" i="26" s="1"/>
  <c r="V350" i="26"/>
  <c r="N350" i="26"/>
  <c r="Y350" i="26" s="1"/>
  <c r="M350" i="26"/>
  <c r="X350" i="26" s="1"/>
  <c r="L350" i="26"/>
  <c r="W350" i="26" s="1"/>
  <c r="K350" i="26"/>
  <c r="N349" i="26"/>
  <c r="Y349" i="26" s="1"/>
  <c r="M349" i="26"/>
  <c r="X349" i="26" s="1"/>
  <c r="L349" i="26"/>
  <c r="W349" i="26" s="1"/>
  <c r="K349" i="26"/>
  <c r="V349" i="26" s="1"/>
  <c r="N348" i="26"/>
  <c r="Y348" i="26" s="1"/>
  <c r="M348" i="26"/>
  <c r="X348" i="26" s="1"/>
  <c r="L348" i="26"/>
  <c r="W348" i="26" s="1"/>
  <c r="K348" i="26"/>
  <c r="V348" i="26" s="1"/>
  <c r="X347" i="26"/>
  <c r="V347" i="26"/>
  <c r="N347" i="26"/>
  <c r="Y347" i="26" s="1"/>
  <c r="M347" i="26"/>
  <c r="L347" i="26"/>
  <c r="W347" i="26" s="1"/>
  <c r="K347" i="26"/>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W343" i="26"/>
  <c r="N343" i="26"/>
  <c r="Y343" i="26" s="1"/>
  <c r="M343" i="26"/>
  <c r="X343" i="26" s="1"/>
  <c r="L343" i="26"/>
  <c r="K343" i="26"/>
  <c r="V343" i="26" s="1"/>
  <c r="N342" i="26"/>
  <c r="Y342" i="26" s="1"/>
  <c r="M342" i="26"/>
  <c r="X342" i="26" s="1"/>
  <c r="L342" i="26"/>
  <c r="W342" i="26" s="1"/>
  <c r="K342" i="26"/>
  <c r="V342" i="26" s="1"/>
  <c r="X341" i="26"/>
  <c r="N341" i="26"/>
  <c r="Y341" i="26" s="1"/>
  <c r="M341" i="26"/>
  <c r="L341" i="26"/>
  <c r="W341" i="26" s="1"/>
  <c r="K341" i="26"/>
  <c r="V341" i="26" s="1"/>
  <c r="N340" i="26"/>
  <c r="Y340" i="26" s="1"/>
  <c r="M340" i="26"/>
  <c r="X340" i="26" s="1"/>
  <c r="L340" i="26"/>
  <c r="W340" i="26" s="1"/>
  <c r="K340" i="26"/>
  <c r="V340" i="26" s="1"/>
  <c r="N339" i="26"/>
  <c r="Y339" i="26" s="1"/>
  <c r="M339" i="26"/>
  <c r="X339" i="26" s="1"/>
  <c r="L339" i="26"/>
  <c r="W339" i="26" s="1"/>
  <c r="K339" i="26"/>
  <c r="V339" i="26" s="1"/>
  <c r="X338" i="26"/>
  <c r="N338" i="26"/>
  <c r="Y338" i="26" s="1"/>
  <c r="M338" i="26"/>
  <c r="L338" i="26"/>
  <c r="W338" i="26" s="1"/>
  <c r="K338" i="26"/>
  <c r="V338" i="26" s="1"/>
  <c r="W337" i="26"/>
  <c r="V337" i="26"/>
  <c r="N337" i="26"/>
  <c r="Y337" i="26" s="1"/>
  <c r="M337" i="26"/>
  <c r="X337" i="26" s="1"/>
  <c r="L337" i="26"/>
  <c r="K337" i="26"/>
  <c r="V336" i="26"/>
  <c r="N336" i="26"/>
  <c r="Y336" i="26" s="1"/>
  <c r="M336" i="26"/>
  <c r="X336" i="26" s="1"/>
  <c r="L336" i="26"/>
  <c r="W336" i="26" s="1"/>
  <c r="K336" i="26"/>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X331" i="26"/>
  <c r="V331" i="26"/>
  <c r="N331" i="26"/>
  <c r="Y331" i="26" s="1"/>
  <c r="M331" i="26"/>
  <c r="L331" i="26"/>
  <c r="W331" i="26" s="1"/>
  <c r="K331" i="26"/>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W327" i="26"/>
  <c r="N327" i="26"/>
  <c r="Y327" i="26" s="1"/>
  <c r="M327" i="26"/>
  <c r="X327" i="26" s="1"/>
  <c r="L327" i="26"/>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W321" i="26"/>
  <c r="V321" i="26"/>
  <c r="N321" i="26"/>
  <c r="Y321" i="26" s="1"/>
  <c r="M321" i="26"/>
  <c r="X321" i="26" s="1"/>
  <c r="L321" i="26"/>
  <c r="K321" i="26"/>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X315" i="26"/>
  <c r="V315" i="26"/>
  <c r="N315" i="26"/>
  <c r="Y315" i="26" s="1"/>
  <c r="M315" i="26"/>
  <c r="L315" i="26"/>
  <c r="W315" i="26" s="1"/>
  <c r="K315" i="26"/>
  <c r="N314" i="26"/>
  <c r="Y314" i="26" s="1"/>
  <c r="M314" i="26"/>
  <c r="X314" i="26" s="1"/>
  <c r="L314" i="26"/>
  <c r="W314" i="26" s="1"/>
  <c r="K314" i="26"/>
  <c r="V314" i="26" s="1"/>
  <c r="N313" i="26"/>
  <c r="Y313" i="26" s="1"/>
  <c r="M313" i="26"/>
  <c r="X313" i="26" s="1"/>
  <c r="L313" i="26"/>
  <c r="W313" i="26" s="1"/>
  <c r="K313" i="26"/>
  <c r="V313" i="26" s="1"/>
  <c r="X312" i="26"/>
  <c r="N312" i="26"/>
  <c r="Y312" i="26" s="1"/>
  <c r="M312" i="26"/>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Y291" i="26"/>
  <c r="W291" i="26"/>
  <c r="N291" i="26"/>
  <c r="M291" i="26"/>
  <c r="X291" i="26" s="1"/>
  <c r="L291" i="26"/>
  <c r="K291" i="26"/>
  <c r="V291" i="26" s="1"/>
  <c r="W290" i="26"/>
  <c r="N290" i="26"/>
  <c r="Y290" i="26" s="1"/>
  <c r="M290" i="26"/>
  <c r="X290" i="26" s="1"/>
  <c r="L290" i="26"/>
  <c r="K290" i="26"/>
  <c r="V290" i="26" s="1"/>
  <c r="N289" i="26"/>
  <c r="Y289" i="26" s="1"/>
  <c r="M289" i="26"/>
  <c r="X289" i="26" s="1"/>
  <c r="L289" i="26"/>
  <c r="W289" i="26" s="1"/>
  <c r="K289" i="26"/>
  <c r="V289" i="26" s="1"/>
  <c r="N288" i="26"/>
  <c r="Y288" i="26" s="1"/>
  <c r="M288" i="26"/>
  <c r="X288" i="26" s="1"/>
  <c r="L288" i="26"/>
  <c r="W288" i="26" s="1"/>
  <c r="K288" i="26"/>
  <c r="V288" i="26" s="1"/>
  <c r="Y287" i="26"/>
  <c r="W287" i="26"/>
  <c r="N287" i="26"/>
  <c r="M287" i="26"/>
  <c r="X287" i="26" s="1"/>
  <c r="L287" i="26"/>
  <c r="K287" i="26"/>
  <c r="V287" i="26" s="1"/>
  <c r="W286" i="26"/>
  <c r="N286" i="26"/>
  <c r="Y286" i="26" s="1"/>
  <c r="M286" i="26"/>
  <c r="X286" i="26" s="1"/>
  <c r="L286" i="26"/>
  <c r="K286" i="26"/>
  <c r="V286" i="26" s="1"/>
  <c r="N285" i="26"/>
  <c r="Y285" i="26" s="1"/>
  <c r="M285" i="26"/>
  <c r="X285" i="26" s="1"/>
  <c r="L285" i="26"/>
  <c r="W285" i="26" s="1"/>
  <c r="K285" i="26"/>
  <c r="V285" i="26" s="1"/>
  <c r="N284" i="26"/>
  <c r="Y284" i="26" s="1"/>
  <c r="M284" i="26"/>
  <c r="X284" i="26" s="1"/>
  <c r="L284" i="26"/>
  <c r="W284" i="26" s="1"/>
  <c r="K284" i="26"/>
  <c r="V284" i="26" s="1"/>
  <c r="Y283" i="26"/>
  <c r="W283" i="26"/>
  <c r="N283" i="26"/>
  <c r="M283" i="26"/>
  <c r="X283" i="26" s="1"/>
  <c r="L283" i="26"/>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W279" i="26"/>
  <c r="N279" i="26"/>
  <c r="M279" i="26"/>
  <c r="X279" i="26" s="1"/>
  <c r="L279" i="26"/>
  <c r="K279" i="26"/>
  <c r="V279" i="26" s="1"/>
  <c r="W278" i="26"/>
  <c r="N278" i="26"/>
  <c r="Y278" i="26" s="1"/>
  <c r="M278" i="26"/>
  <c r="X278" i="26" s="1"/>
  <c r="L278" i="26"/>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W274" i="26"/>
  <c r="N274" i="26"/>
  <c r="Y274" i="26" s="1"/>
  <c r="M274" i="26"/>
  <c r="X274" i="26" s="1"/>
  <c r="L274" i="26"/>
  <c r="K274" i="26"/>
  <c r="V274" i="26" s="1"/>
  <c r="N273" i="26"/>
  <c r="Y273" i="26" s="1"/>
  <c r="M273" i="26"/>
  <c r="X273" i="26" s="1"/>
  <c r="L273" i="26"/>
  <c r="W273" i="26" s="1"/>
  <c r="K273" i="26"/>
  <c r="V273" i="26" s="1"/>
  <c r="N272" i="26"/>
  <c r="Y272" i="26" s="1"/>
  <c r="M272" i="26"/>
  <c r="X272" i="26" s="1"/>
  <c r="L272" i="26"/>
  <c r="W272" i="26" s="1"/>
  <c r="K272" i="26"/>
  <c r="V272" i="26" s="1"/>
  <c r="Y271" i="26"/>
  <c r="W271" i="26"/>
  <c r="N271" i="26"/>
  <c r="M271" i="26"/>
  <c r="X271" i="26" s="1"/>
  <c r="L271" i="26"/>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Y267" i="26"/>
  <c r="W267" i="26"/>
  <c r="N267" i="26"/>
  <c r="M267" i="26"/>
  <c r="X267" i="26" s="1"/>
  <c r="L267" i="26"/>
  <c r="K267" i="26"/>
  <c r="V267" i="26" s="1"/>
  <c r="N266" i="26"/>
  <c r="Y266" i="26" s="1"/>
  <c r="M266" i="26"/>
  <c r="X266" i="26" s="1"/>
  <c r="L266" i="26"/>
  <c r="W266" i="26" s="1"/>
  <c r="K266" i="26"/>
  <c r="V266" i="26" s="1"/>
  <c r="N265" i="26"/>
  <c r="Y265" i="26" s="1"/>
  <c r="M265" i="26"/>
  <c r="X265" i="26" s="1"/>
  <c r="L265" i="26"/>
  <c r="W265" i="26" s="1"/>
  <c r="K265" i="26"/>
  <c r="V265" i="26" s="1"/>
  <c r="Y264" i="26"/>
  <c r="W264" i="26"/>
  <c r="N264" i="26"/>
  <c r="M264" i="26"/>
  <c r="X264" i="26" s="1"/>
  <c r="L264" i="26"/>
  <c r="K264" i="26"/>
  <c r="V264" i="26" s="1"/>
  <c r="W263" i="26"/>
  <c r="N263" i="26"/>
  <c r="Y263" i="26" s="1"/>
  <c r="M263" i="26"/>
  <c r="X263" i="26" s="1"/>
  <c r="L263" i="26"/>
  <c r="K263" i="26"/>
  <c r="V263" i="26" s="1"/>
  <c r="N262" i="26"/>
  <c r="Y262" i="26" s="1"/>
  <c r="M262" i="26"/>
  <c r="X262" i="26" s="1"/>
  <c r="L262" i="26"/>
  <c r="W262" i="26" s="1"/>
  <c r="K262" i="26"/>
  <c r="V262" i="26" s="1"/>
  <c r="W261" i="26"/>
  <c r="N261" i="26"/>
  <c r="Y261" i="26" s="1"/>
  <c r="M261" i="26"/>
  <c r="X261" i="26" s="1"/>
  <c r="L261" i="26"/>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W257" i="26"/>
  <c r="V257" i="26"/>
  <c r="N257" i="26"/>
  <c r="Y257" i="26" s="1"/>
  <c r="M257" i="26"/>
  <c r="X257" i="26" s="1"/>
  <c r="L257" i="26"/>
  <c r="K257" i="26"/>
  <c r="N256" i="26"/>
  <c r="Y256" i="26" s="1"/>
  <c r="M256" i="26"/>
  <c r="X256" i="26" s="1"/>
  <c r="L256" i="26"/>
  <c r="W256" i="26" s="1"/>
  <c r="K256" i="26"/>
  <c r="V256" i="26" s="1"/>
  <c r="N255" i="26"/>
  <c r="Y255" i="26" s="1"/>
  <c r="M255" i="26"/>
  <c r="X255" i="26" s="1"/>
  <c r="L255" i="26"/>
  <c r="W255" i="26" s="1"/>
  <c r="K255" i="26"/>
  <c r="V255" i="26" s="1"/>
  <c r="Y254" i="26"/>
  <c r="W254" i="26"/>
  <c r="N254" i="26"/>
  <c r="M254" i="26"/>
  <c r="X254" i="26" s="1"/>
  <c r="L254" i="26"/>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Y248" i="26"/>
  <c r="X248" i="26"/>
  <c r="N248" i="26"/>
  <c r="M248" i="26"/>
  <c r="L248" i="26"/>
  <c r="W248" i="26" s="1"/>
  <c r="K248" i="26"/>
  <c r="V248" i="26" s="1"/>
  <c r="Y247" i="26"/>
  <c r="X247" i="26"/>
  <c r="W247" i="26"/>
  <c r="N247" i="26"/>
  <c r="M247" i="26"/>
  <c r="L247" i="26"/>
  <c r="K247" i="26"/>
  <c r="V247" i="26" s="1"/>
  <c r="X246" i="26"/>
  <c r="W246" i="26"/>
  <c r="N246" i="26"/>
  <c r="Y246" i="26" s="1"/>
  <c r="M246" i="26"/>
  <c r="L246" i="26"/>
  <c r="K246" i="26"/>
  <c r="V246" i="26" s="1"/>
  <c r="W245" i="26"/>
  <c r="N245" i="26"/>
  <c r="Y245" i="26" s="1"/>
  <c r="M245" i="26"/>
  <c r="X245" i="26" s="1"/>
  <c r="L245" i="26"/>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Y239" i="26"/>
  <c r="X239" i="26"/>
  <c r="W239" i="26"/>
  <c r="N239" i="26"/>
  <c r="M239" i="26"/>
  <c r="L239" i="26"/>
  <c r="K239" i="26"/>
  <c r="V239" i="26" s="1"/>
  <c r="X238" i="26"/>
  <c r="W238" i="26"/>
  <c r="N238" i="26"/>
  <c r="Y238" i="26" s="1"/>
  <c r="M238" i="26"/>
  <c r="L238" i="26"/>
  <c r="K238" i="26"/>
  <c r="V238" i="26" s="1"/>
  <c r="W237" i="26"/>
  <c r="N237" i="26"/>
  <c r="Y237" i="26" s="1"/>
  <c r="M237" i="26"/>
  <c r="X237" i="26" s="1"/>
  <c r="L237" i="26"/>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Y233" i="26"/>
  <c r="N233" i="26"/>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X230" i="26"/>
  <c r="W230" i="26"/>
  <c r="N230" i="26"/>
  <c r="Y230" i="26" s="1"/>
  <c r="M230" i="26"/>
  <c r="L230" i="26"/>
  <c r="K230" i="26"/>
  <c r="V230" i="26" s="1"/>
  <c r="W229" i="26"/>
  <c r="N229" i="26"/>
  <c r="Y229" i="26" s="1"/>
  <c r="M229" i="26"/>
  <c r="X229" i="26" s="1"/>
  <c r="L229" i="26"/>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X224" i="26"/>
  <c r="N224" i="26"/>
  <c r="M224" i="26"/>
  <c r="L224" i="26"/>
  <c r="W224" i="26" s="1"/>
  <c r="K224" i="26"/>
  <c r="V224" i="26" s="1"/>
  <c r="Y223" i="26"/>
  <c r="X223" i="26"/>
  <c r="W223" i="26"/>
  <c r="N223" i="26"/>
  <c r="M223" i="26"/>
  <c r="L223" i="26"/>
  <c r="K223" i="26"/>
  <c r="V223" i="26" s="1"/>
  <c r="X222" i="26"/>
  <c r="W222" i="26"/>
  <c r="N222" i="26"/>
  <c r="Y222" i="26" s="1"/>
  <c r="M222" i="26"/>
  <c r="L222" i="26"/>
  <c r="K222" i="26"/>
  <c r="V222" i="26" s="1"/>
  <c r="W221" i="26"/>
  <c r="N221" i="26"/>
  <c r="Y221" i="26" s="1"/>
  <c r="M221" i="26"/>
  <c r="X221" i="26" s="1"/>
  <c r="L221" i="26"/>
  <c r="K221" i="26"/>
  <c r="V221" i="26" s="1"/>
  <c r="W220" i="26"/>
  <c r="V220" i="26"/>
  <c r="N220" i="26"/>
  <c r="Y220" i="26" s="1"/>
  <c r="M220" i="26"/>
  <c r="X220" i="26" s="1"/>
  <c r="L220" i="26"/>
  <c r="K220" i="26"/>
  <c r="W219" i="26"/>
  <c r="V219" i="26"/>
  <c r="N219" i="26"/>
  <c r="Y219" i="26" s="1"/>
  <c r="M219" i="26"/>
  <c r="X219" i="26" s="1"/>
  <c r="L219" i="26"/>
  <c r="K219" i="26"/>
  <c r="W218" i="26"/>
  <c r="V218" i="26"/>
  <c r="N218" i="26"/>
  <c r="Y218" i="26" s="1"/>
  <c r="M218" i="26"/>
  <c r="X218" i="26" s="1"/>
  <c r="L218" i="26"/>
  <c r="K218" i="26"/>
  <c r="W217" i="26"/>
  <c r="V217" i="26"/>
  <c r="N217" i="26"/>
  <c r="Y217" i="26" s="1"/>
  <c r="M217" i="26"/>
  <c r="X217" i="26" s="1"/>
  <c r="L217" i="26"/>
  <c r="K217" i="26"/>
  <c r="W216" i="26"/>
  <c r="V216" i="26"/>
  <c r="N216" i="26"/>
  <c r="Y216" i="26" s="1"/>
  <c r="M216" i="26"/>
  <c r="X216" i="26" s="1"/>
  <c r="L216" i="26"/>
  <c r="K216" i="26"/>
  <c r="W215" i="26"/>
  <c r="V215" i="26"/>
  <c r="N215" i="26"/>
  <c r="Y215" i="26" s="1"/>
  <c r="M215" i="26"/>
  <c r="X215" i="26" s="1"/>
  <c r="L215" i="26"/>
  <c r="K215" i="26"/>
  <c r="W214" i="26"/>
  <c r="V214" i="26"/>
  <c r="N214" i="26"/>
  <c r="Y214" i="26" s="1"/>
  <c r="M214" i="26"/>
  <c r="X214" i="26" s="1"/>
  <c r="L214" i="26"/>
  <c r="K214" i="26"/>
  <c r="W213" i="26"/>
  <c r="V213" i="26"/>
  <c r="N213" i="26"/>
  <c r="Y213" i="26" s="1"/>
  <c r="M213" i="26"/>
  <c r="X213" i="26" s="1"/>
  <c r="L213" i="26"/>
  <c r="K213" i="26"/>
  <c r="W212" i="26"/>
  <c r="V212" i="26"/>
  <c r="N212" i="26"/>
  <c r="Y212" i="26" s="1"/>
  <c r="M212" i="26"/>
  <c r="X212" i="26" s="1"/>
  <c r="L212" i="26"/>
  <c r="K212" i="26"/>
  <c r="W211" i="26"/>
  <c r="V211" i="26"/>
  <c r="N211" i="26"/>
  <c r="Y211" i="26" s="1"/>
  <c r="M211" i="26"/>
  <c r="X211" i="26" s="1"/>
  <c r="L211" i="26"/>
  <c r="K211" i="26"/>
  <c r="W210" i="26"/>
  <c r="V210" i="26"/>
  <c r="N210" i="26"/>
  <c r="Y210" i="26" s="1"/>
  <c r="M210" i="26"/>
  <c r="X210" i="26" s="1"/>
  <c r="L210" i="26"/>
  <c r="K210" i="26"/>
  <c r="W209" i="26"/>
  <c r="V209" i="26"/>
  <c r="N209" i="26"/>
  <c r="Y209" i="26" s="1"/>
  <c r="M209" i="26"/>
  <c r="X209" i="26" s="1"/>
  <c r="L209" i="26"/>
  <c r="K209" i="26"/>
  <c r="W208" i="26"/>
  <c r="V208" i="26"/>
  <c r="N208" i="26"/>
  <c r="Y208" i="26" s="1"/>
  <c r="M208" i="26"/>
  <c r="X208" i="26" s="1"/>
  <c r="L208" i="26"/>
  <c r="K208" i="26"/>
  <c r="W207" i="26"/>
  <c r="V207" i="26"/>
  <c r="N207" i="26"/>
  <c r="Y207" i="26" s="1"/>
  <c r="M207" i="26"/>
  <c r="X207" i="26" s="1"/>
  <c r="L207" i="26"/>
  <c r="K207" i="26"/>
  <c r="W206" i="26"/>
  <c r="V206" i="26"/>
  <c r="N206" i="26"/>
  <c r="Y206" i="26" s="1"/>
  <c r="M206" i="26"/>
  <c r="X206" i="26" s="1"/>
  <c r="L206" i="26"/>
  <c r="K206" i="26"/>
  <c r="W205" i="26"/>
  <c r="V205" i="26"/>
  <c r="N205" i="26"/>
  <c r="Y205" i="26" s="1"/>
  <c r="M205" i="26"/>
  <c r="X205" i="26" s="1"/>
  <c r="L205" i="26"/>
  <c r="K205" i="26"/>
  <c r="W204" i="26"/>
  <c r="V204" i="26"/>
  <c r="N204" i="26"/>
  <c r="Y204" i="26" s="1"/>
  <c r="M204" i="26"/>
  <c r="X204" i="26" s="1"/>
  <c r="L204" i="26"/>
  <c r="K204" i="26"/>
  <c r="W203" i="26"/>
  <c r="V203" i="26"/>
  <c r="N203" i="26"/>
  <c r="Y203" i="26" s="1"/>
  <c r="M203" i="26"/>
  <c r="X203" i="26" s="1"/>
  <c r="L203" i="26"/>
  <c r="K203" i="26"/>
  <c r="W202" i="26"/>
  <c r="V202" i="26"/>
  <c r="N202" i="26"/>
  <c r="Y202" i="26" s="1"/>
  <c r="M202" i="26"/>
  <c r="X202" i="26" s="1"/>
  <c r="L202" i="26"/>
  <c r="K202" i="26"/>
  <c r="W201" i="26"/>
  <c r="V201" i="26"/>
  <c r="N201" i="26"/>
  <c r="Y201" i="26" s="1"/>
  <c r="M201" i="26"/>
  <c r="X201" i="26" s="1"/>
  <c r="L201" i="26"/>
  <c r="K201" i="26"/>
  <c r="W200" i="26"/>
  <c r="V200" i="26"/>
  <c r="N200" i="26"/>
  <c r="Y200" i="26" s="1"/>
  <c r="M200" i="26"/>
  <c r="X200" i="26" s="1"/>
  <c r="L200" i="26"/>
  <c r="K200" i="26"/>
  <c r="W199" i="26"/>
  <c r="V199" i="26"/>
  <c r="N199" i="26"/>
  <c r="Y199" i="26" s="1"/>
  <c r="M199" i="26"/>
  <c r="X199" i="26" s="1"/>
  <c r="L199" i="26"/>
  <c r="K199" i="26"/>
  <c r="W198" i="26"/>
  <c r="V198" i="26"/>
  <c r="N198" i="26"/>
  <c r="Y198" i="26" s="1"/>
  <c r="M198" i="26"/>
  <c r="X198" i="26" s="1"/>
  <c r="L198" i="26"/>
  <c r="K198" i="26"/>
  <c r="W197" i="26"/>
  <c r="V197" i="26"/>
  <c r="N197" i="26"/>
  <c r="Y197" i="26" s="1"/>
  <c r="M197" i="26"/>
  <c r="X197" i="26" s="1"/>
  <c r="L197" i="26"/>
  <c r="K197" i="26"/>
  <c r="W196" i="26"/>
  <c r="V196" i="26"/>
  <c r="N196" i="26"/>
  <c r="Y196" i="26" s="1"/>
  <c r="M196" i="26"/>
  <c r="X196" i="26" s="1"/>
  <c r="L196" i="26"/>
  <c r="K196" i="26"/>
  <c r="W195" i="26"/>
  <c r="V195" i="26"/>
  <c r="N195" i="26"/>
  <c r="Y195" i="26" s="1"/>
  <c r="M195" i="26"/>
  <c r="X195" i="26" s="1"/>
  <c r="L195" i="26"/>
  <c r="K195" i="26"/>
  <c r="W194" i="26"/>
  <c r="V194" i="26"/>
  <c r="N194" i="26"/>
  <c r="Y194" i="26" s="1"/>
  <c r="M194" i="26"/>
  <c r="X194" i="26" s="1"/>
  <c r="L194" i="26"/>
  <c r="K194" i="26"/>
  <c r="W193" i="26"/>
  <c r="V193" i="26"/>
  <c r="N193" i="26"/>
  <c r="Y193" i="26" s="1"/>
  <c r="M193" i="26"/>
  <c r="X193" i="26" s="1"/>
  <c r="L193" i="26"/>
  <c r="K193"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AC480" i="26" l="1"/>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50" i="26" s="1"/>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J648" i="26" l="1"/>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2" i="18"/>
  <c r="L692" i="18"/>
  <c r="M692" i="18"/>
  <c r="K716" i="18"/>
  <c r="L716" i="18"/>
  <c r="M716" i="18"/>
  <c r="K740" i="18"/>
  <c r="L740" i="18"/>
  <c r="M740" i="18"/>
  <c r="AD698" i="26" l="1"/>
  <c r="T688" i="26"/>
  <c r="T652" i="26"/>
  <c r="AD662" i="26"/>
  <c r="T679" i="26"/>
  <c r="AD689" i="26"/>
  <c r="T697" i="26"/>
  <c r="AD707" i="26"/>
  <c r="T707" i="26" s="1"/>
  <c r="T670" i="26"/>
  <c r="AD680" i="26"/>
  <c r="T661" i="26"/>
  <c r="AD671" i="26"/>
  <c r="AD653" i="26"/>
  <c r="T643" i="26"/>
  <c r="G102" i="17"/>
  <c r="F101" i="17"/>
  <c r="M743" i="18"/>
  <c r="L743" i="18"/>
  <c r="K719" i="18"/>
  <c r="L695" i="18"/>
  <c r="L719" i="18"/>
  <c r="M695" i="18"/>
  <c r="K695" i="18"/>
  <c r="K743" i="18"/>
  <c r="M719" i="18"/>
  <c r="Q942" i="18"/>
  <c r="Q946" i="18"/>
  <c r="Q938" i="18"/>
  <c r="Q934" i="18"/>
  <c r="S364" i="18"/>
  <c r="S365" i="18" s="1"/>
  <c r="T364" i="18"/>
  <c r="U364" i="18"/>
  <c r="U365" i="18" s="1"/>
  <c r="U366" i="18" s="1"/>
  <c r="R364"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8" i="18"/>
  <c r="L752" i="18"/>
  <c r="M752" i="18"/>
  <c r="K704" i="18"/>
  <c r="M728" i="18"/>
  <c r="L704" i="18"/>
  <c r="K752" i="18"/>
  <c r="M704" i="18"/>
  <c r="K728"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7" i="18"/>
  <c r="M707" i="18"/>
  <c r="M755" i="18"/>
  <c r="K755" i="18"/>
  <c r="L755" i="18"/>
  <c r="L707" i="18"/>
  <c r="K731" i="18"/>
  <c r="M731" i="18"/>
  <c r="L731"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8" i="18"/>
  <c r="M758" i="18"/>
  <c r="K734" i="18"/>
  <c r="M734" i="18"/>
  <c r="M710" i="18"/>
  <c r="L710" i="18"/>
  <c r="L734" i="18"/>
  <c r="L758" i="18"/>
  <c r="K710"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3" i="18"/>
  <c r="AA833" i="18"/>
  <c r="Z833" i="18"/>
  <c r="Y833" i="18"/>
  <c r="Y832" i="18"/>
  <c r="C763" i="18"/>
  <c r="C762" i="18"/>
  <c r="C761"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7" i="22"/>
  <c r="W107"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2" i="18"/>
  <c r="C232" i="18"/>
  <c r="C231" i="18"/>
  <c r="C230" i="18"/>
  <c r="C229" i="18"/>
  <c r="Q108" i="22"/>
  <c r="W108" i="22" s="1"/>
  <c r="K137" i="18"/>
  <c r="K97"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7" i="18"/>
  <c r="N100" i="17"/>
  <c r="K106" i="18"/>
  <c r="K95" i="18"/>
  <c r="H98" i="17"/>
  <c r="K115"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5" i="18"/>
  <c r="I98" i="17"/>
  <c r="I99" i="17"/>
  <c r="K145" i="18"/>
  <c r="M98" i="17"/>
  <c r="K125" i="18"/>
  <c r="K98" i="17"/>
  <c r="K96" i="18"/>
  <c r="H100" i="17"/>
  <c r="W100" i="17" s="1"/>
  <c r="K167"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5" i="18"/>
  <c r="O98" i="17"/>
  <c r="N98" i="17"/>
  <c r="K86" i="18"/>
  <c r="G100" i="17"/>
  <c r="V100" i="17" s="1"/>
  <c r="K135"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6" i="18"/>
  <c r="Q112" i="22"/>
  <c r="W112" i="22" s="1"/>
  <c r="N108" i="22"/>
  <c r="H229" i="18"/>
  <c r="H230" i="18"/>
  <c r="H228" i="18"/>
  <c r="C228" i="18"/>
  <c r="C227" i="18"/>
  <c r="C226" i="18"/>
  <c r="C225"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3" i="22"/>
  <c r="G94" i="22"/>
  <c r="M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49" i="18" l="1"/>
  <c r="AI157" i="18"/>
  <c r="AI172" i="18"/>
  <c r="AI138" i="18"/>
  <c r="AI132" i="18"/>
  <c r="AI103" i="18"/>
  <c r="AI148" i="18"/>
  <c r="AI144" i="18"/>
  <c r="AI164" i="18"/>
  <c r="AI128" i="18"/>
  <c r="AI95" i="18"/>
  <c r="AI160" i="18"/>
  <c r="AI159" i="18"/>
  <c r="AI173" i="18"/>
  <c r="AI131" i="18"/>
  <c r="AI134" i="18"/>
  <c r="AI143" i="18"/>
  <c r="AI123" i="18"/>
  <c r="AI122" i="18"/>
  <c r="AI162" i="18"/>
  <c r="AI86" i="18"/>
  <c r="AI106" i="18"/>
  <c r="AI169" i="18"/>
  <c r="AI158" i="18"/>
  <c r="AI140" i="18"/>
  <c r="AI130" i="18"/>
  <c r="AI109" i="18"/>
  <c r="AI93" i="18"/>
  <c r="AI127" i="18"/>
  <c r="AI124" i="18"/>
  <c r="AI161" i="18"/>
  <c r="AI115" i="18"/>
  <c r="AI170" i="18"/>
  <c r="AI118" i="18"/>
  <c r="AI174" i="18"/>
  <c r="AI129" i="18"/>
  <c r="AI108" i="18"/>
  <c r="AI92" i="18"/>
  <c r="AI112" i="18"/>
  <c r="AI133" i="18"/>
  <c r="AI154" i="18"/>
  <c r="AI137" i="18"/>
  <c r="AI168" i="18"/>
  <c r="AI117" i="18"/>
  <c r="AI139" i="18"/>
  <c r="AI113" i="18"/>
  <c r="AI107" i="18"/>
  <c r="AI91" i="18"/>
  <c r="AI102" i="18"/>
  <c r="AI94" i="18"/>
  <c r="AI153" i="18"/>
  <c r="AI96" i="18"/>
  <c r="AI97" i="18"/>
  <c r="AI120" i="18"/>
  <c r="AI99" i="18"/>
  <c r="AI150" i="18"/>
  <c r="AI104" i="18"/>
  <c r="AI90" i="18"/>
  <c r="AI163" i="18"/>
  <c r="AI152" i="18"/>
  <c r="AI142" i="18"/>
  <c r="K688" i="18"/>
  <c r="L688" i="18" s="1"/>
  <c r="M688" i="18" s="1"/>
  <c r="M807" i="18" s="1"/>
  <c r="AI105" i="18"/>
  <c r="AI136" i="18"/>
  <c r="AI119" i="18"/>
  <c r="AI98" i="18"/>
  <c r="AI121" i="18"/>
  <c r="AI89" i="18"/>
  <c r="AI88" i="18"/>
  <c r="AI110" i="18"/>
  <c r="AI151" i="18"/>
  <c r="AI141" i="18"/>
  <c r="AI85" i="18"/>
  <c r="AJ85" i="18" s="1"/>
  <c r="AI167" i="18"/>
  <c r="AI116" i="18"/>
  <c r="AI100" i="18"/>
  <c r="AI171" i="18"/>
  <c r="AI147" i="18"/>
  <c r="AI114" i="18"/>
  <c r="AI126" i="18"/>
  <c r="AI111" i="18"/>
  <c r="AI101" i="18"/>
  <c r="AI87" i="18"/>
  <c r="T326" i="18"/>
  <c r="U696" i="18"/>
  <c r="U743" i="18"/>
  <c r="T744" i="18"/>
  <c r="Q270" i="18"/>
  <c r="Q271"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U327" i="18" l="1"/>
  <c r="AH166" i="18"/>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AH152" i="18" l="1"/>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O91" i="18" a="1"/>
  <c r="O91" i="18" s="1"/>
  <c r="R92" i="18" a="1"/>
  <c r="R92" i="18" s="1"/>
  <c r="N750" i="18"/>
  <c r="T750" i="18"/>
  <c r="S702" i="18"/>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T124" i="18" a="1"/>
  <c r="T124" i="18" s="1"/>
  <c r="O124" i="18" a="1"/>
  <c r="O124" i="18" s="1"/>
  <c r="V124" i="18" a="1"/>
  <c r="V124" i="18" s="1"/>
  <c r="U124" i="18" a="1"/>
  <c r="U124" i="18" s="1"/>
  <c r="R124" i="18" a="1"/>
  <c r="R124" i="18" s="1"/>
  <c r="Q124" i="18" a="1"/>
  <c r="Q124" i="18" s="1"/>
  <c r="R147" i="18" a="1"/>
  <c r="R147" i="18" s="1"/>
  <c r="Q147" i="18" a="1"/>
  <c r="Q147" i="18" s="1"/>
  <c r="V147" i="18" a="1"/>
  <c r="V147" i="18" s="1"/>
  <c r="P147" i="18" a="1"/>
  <c r="P147" i="18" s="1"/>
  <c r="U147" i="18" a="1"/>
  <c r="U147" i="18" s="1"/>
  <c r="O147" i="18" a="1"/>
  <c r="O147" i="18" s="1"/>
  <c r="O116" i="18" a="1"/>
  <c r="O116" i="18" s="1"/>
  <c r="Q116" i="18" a="1"/>
  <c r="Q116" i="18" s="1"/>
  <c r="R130" i="18" a="1"/>
  <c r="R130" i="18" s="1"/>
  <c r="R87" i="18" a="1"/>
  <c r="R87" i="18" s="1"/>
  <c r="V100" i="18" a="1"/>
  <c r="V100" i="18" s="1"/>
  <c r="O130" i="18" a="1"/>
  <c r="O130"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P124" i="18" a="1"/>
  <c r="P124" i="18" s="1"/>
  <c r="U116" i="18" a="1"/>
  <c r="U116" i="18" s="1"/>
  <c r="T159" i="18" a="1"/>
  <c r="T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Q87" i="18" a="1"/>
  <c r="Q87" i="18" s="1"/>
  <c r="T87" i="18" a="1"/>
  <c r="T87" i="18" s="1"/>
  <c r="P151" i="18" a="1"/>
  <c r="P151" i="18" s="1"/>
  <c r="R151" i="18" a="1"/>
  <c r="R151" i="18" s="1"/>
  <c r="R159" i="18" a="1"/>
  <c r="R159" i="18" s="1"/>
  <c r="R119" i="18" a="1"/>
  <c r="R119" i="18" s="1"/>
  <c r="V164" i="18" a="1"/>
  <c r="V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O86" i="18" a="1"/>
  <c r="O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T151" i="18" a="1"/>
  <c r="T151" i="18" s="1"/>
  <c r="R132" i="18" a="1"/>
  <c r="R132" i="18" s="1"/>
  <c r="V130" i="18" a="1"/>
  <c r="V130" i="18" s="1"/>
  <c r="P152" i="18" a="1"/>
  <c r="P152" i="18" s="1"/>
  <c r="P112" i="18" a="1"/>
  <c r="P112"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O92" i="18" a="1"/>
  <c r="O92" i="18" s="1"/>
  <c r="P102" i="18" a="1"/>
  <c r="P102" i="18" s="1"/>
  <c r="V110" i="18" a="1"/>
  <c r="V110" i="18" s="1"/>
  <c r="R123" i="18" a="1"/>
  <c r="R123" i="18" s="1"/>
  <c r="V133" i="18" a="1"/>
  <c r="V133" i="18" s="1"/>
  <c r="O120" i="18" a="1"/>
  <c r="O120" i="18" s="1"/>
  <c r="R143" i="18" a="1"/>
  <c r="R143" i="18" s="1"/>
  <c r="O142" i="18" a="1"/>
  <c r="O142" i="18" s="1"/>
  <c r="O114" i="18" a="1"/>
  <c r="O114" i="18" s="1"/>
  <c r="O94" i="18" a="1"/>
  <c r="O94" i="18" s="1"/>
  <c r="U94" i="18" a="1"/>
  <c r="U94" i="18" s="1"/>
  <c r="U136" i="18" a="1"/>
  <c r="U136" i="18" s="1"/>
  <c r="Q128" i="18" a="1"/>
  <c r="Q128" i="18" s="1"/>
  <c r="U95" i="18" a="1"/>
  <c r="U95" i="18" s="1"/>
  <c r="T102" i="18" a="1"/>
  <c r="T102" i="18" s="1"/>
  <c r="R110" i="18" a="1"/>
  <c r="R110" i="18" s="1"/>
  <c r="P133" i="18" a="1"/>
  <c r="P133" i="18" s="1"/>
  <c r="O109" i="18" a="1"/>
  <c r="O109" i="18" s="1"/>
  <c r="T142" i="18" a="1"/>
  <c r="T142" i="18" s="1"/>
  <c r="P114" i="18" a="1"/>
  <c r="P114" i="18" s="1"/>
  <c r="U128" i="18" a="1"/>
  <c r="U128" i="18" s="1"/>
  <c r="P92" i="18" a="1"/>
  <c r="P92" i="18" s="1"/>
  <c r="T110" i="18" a="1"/>
  <c r="T110" i="18" s="1"/>
  <c r="T123" i="18" a="1"/>
  <c r="T123"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T154" i="18" l="1" a="1"/>
  <c r="T154" i="18" s="1"/>
  <c r="T132" i="18" a="1"/>
  <c r="T132" i="18" s="1"/>
  <c r="O159" i="18" a="1"/>
  <c r="O159" i="18" s="1"/>
  <c r="P159" i="18" a="1"/>
  <c r="P159" i="18" s="1"/>
  <c r="O141" i="18" a="1"/>
  <c r="O141" i="18" s="1"/>
  <c r="P141" i="18" a="1"/>
  <c r="P141" i="18" s="1"/>
  <c r="Q141" i="18" a="1"/>
  <c r="Q141" i="18" s="1"/>
  <c r="V141" i="18" a="1"/>
  <c r="V141" i="18" s="1"/>
  <c r="O88" i="18" a="1"/>
  <c r="O88" i="18" s="1"/>
  <c r="T160" i="18" a="1"/>
  <c r="T160" i="18" s="1"/>
  <c r="R160" i="18" a="1"/>
  <c r="R160" i="18" s="1"/>
  <c r="Q88" i="18" a="1"/>
  <c r="Q88" i="18" s="1"/>
  <c r="P157" i="18" a="1"/>
  <c r="P157" i="18" s="1"/>
  <c r="T88" i="18" a="1"/>
  <c r="T88" i="18" s="1"/>
  <c r="Q157" i="18" a="1"/>
  <c r="Q157" i="18" s="1"/>
  <c r="T139" i="18" a="1"/>
  <c r="T139" i="18" s="1"/>
  <c r="P160" i="18" a="1"/>
  <c r="P160" i="18" s="1"/>
  <c r="U88" i="18" a="1"/>
  <c r="U88" i="18" s="1"/>
  <c r="V88" i="18" a="1"/>
  <c r="V88" i="18" s="1"/>
  <c r="Q160" i="18" a="1"/>
  <c r="Q160" i="18" s="1"/>
  <c r="U121" i="18" a="1"/>
  <c r="U121" i="18" s="1"/>
  <c r="V160" i="18" a="1"/>
  <c r="V160" i="18" s="1"/>
  <c r="P88" i="18" a="1"/>
  <c r="P88" i="18" s="1"/>
  <c r="O160" i="18" a="1"/>
  <c r="O160" i="18" s="1"/>
  <c r="R163" i="18" a="1"/>
  <c r="R163" i="18" s="1"/>
  <c r="Q89" i="18" a="1"/>
  <c r="Q89" i="18" s="1"/>
  <c r="U89" i="18" a="1"/>
  <c r="U89" i="18" s="1"/>
  <c r="O144" i="18" a="1"/>
  <c r="O144" i="18" s="1"/>
  <c r="R144" i="18" a="1"/>
  <c r="R144" i="18" s="1"/>
  <c r="U161" i="18" a="1"/>
  <c r="U161" i="18" s="1"/>
  <c r="R96" i="18" a="1"/>
  <c r="R96" i="18" s="1"/>
  <c r="V89" i="18" a="1"/>
  <c r="V89" i="18" s="1"/>
  <c r="U172" i="18" a="1"/>
  <c r="U172" i="18" s="1"/>
  <c r="P144" i="18" a="1"/>
  <c r="P144" i="18" s="1"/>
  <c r="T96" i="18" a="1"/>
  <c r="T96" i="18" s="1"/>
  <c r="U173" i="18" a="1"/>
  <c r="U173" i="18" s="1"/>
  <c r="O89" i="18" a="1"/>
  <c r="O89" i="18" s="1"/>
  <c r="R86" i="18" a="1"/>
  <c r="R86" i="18" s="1"/>
  <c r="R116" i="18" a="1"/>
  <c r="R116" i="18" s="1"/>
  <c r="U144" i="18" a="1"/>
  <c r="U144" i="18" s="1"/>
  <c r="P118" i="18" a="1"/>
  <c r="P118" i="18" s="1"/>
  <c r="R137" i="18" a="1"/>
  <c r="R137" i="18" s="1"/>
  <c r="R89" i="18" a="1"/>
  <c r="R89" i="18" s="1"/>
  <c r="R172" i="18" a="1"/>
  <c r="R172" i="18" s="1"/>
  <c r="T86" i="18" a="1"/>
  <c r="T86" i="18" s="1"/>
  <c r="O164" i="18" a="1"/>
  <c r="O164" i="18" s="1"/>
  <c r="V144" i="18" a="1"/>
  <c r="V144" i="18" s="1"/>
  <c r="Q163" i="18" a="1"/>
  <c r="Q163" i="18" s="1"/>
  <c r="P172" i="18" a="1"/>
  <c r="P172" i="18" s="1"/>
  <c r="U86" i="18" a="1"/>
  <c r="U86" i="18" s="1"/>
  <c r="R164" i="18" a="1"/>
  <c r="R164" i="18" s="1"/>
  <c r="O172" i="18" a="1"/>
  <c r="O172" i="18" s="1"/>
  <c r="Q96" i="18" a="1"/>
  <c r="Q96" i="18" s="1"/>
  <c r="T137" i="18" a="1"/>
  <c r="T137" i="18" s="1"/>
  <c r="O137" i="18" a="1"/>
  <c r="O137" i="18" s="1"/>
  <c r="P96" i="18" a="1"/>
  <c r="P96" i="18" s="1"/>
  <c r="V86" i="18" a="1"/>
  <c r="V86" i="18" s="1"/>
  <c r="T164" i="18" a="1"/>
  <c r="T164" i="18" s="1"/>
  <c r="V116" i="18" a="1"/>
  <c r="V116" i="18" s="1"/>
  <c r="V117" i="18" a="1"/>
  <c r="V117" i="18" s="1"/>
  <c r="P89" i="18" a="1"/>
  <c r="P89" i="18" s="1"/>
  <c r="Q172" i="18" a="1"/>
  <c r="Q172" i="18" s="1"/>
  <c r="Q164" i="18" a="1"/>
  <c r="Q164" i="18" s="1"/>
  <c r="Q144" i="18" a="1"/>
  <c r="Q144" i="18" s="1"/>
  <c r="P116" i="18" a="1"/>
  <c r="P116" i="18" s="1"/>
  <c r="T163" i="18" a="1"/>
  <c r="T163"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F107" i="17"/>
  <c r="AJ165" i="18"/>
  <c r="L164" i="18"/>
  <c r="L174" i="18"/>
  <c r="L95" i="18"/>
  <c r="L96" i="18"/>
  <c r="L97" i="18"/>
  <c r="L165" i="18"/>
  <c r="L104" i="18"/>
  <c r="L155" i="18"/>
  <c r="L154" i="18"/>
  <c r="AH165" i="18" l="1"/>
  <c r="V165" i="18" s="1" a="1"/>
  <c r="V165" i="18" s="1"/>
  <c r="F108" i="17"/>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5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<sst xmlns="http://schemas.openxmlformats.org/spreadsheetml/2006/main" count="7437" uniqueCount="1244">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</sst>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1182</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1182</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1240</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1185</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1237</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1"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2"/>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1171</v>
      </c>
      <c r="I61" s="290" t="s">
        <v>336</v>
      </c>
      <c r="J61" s="290" t="s">
        <v>333</v>
      </c>
      <c r="M61" s="291"/>
      <c r="N61" s="291" t="s">
        <v>1171</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23" zoomScale="80" zoomScaleNormal="80" workbookViewId="0">
      <selection activeCell="P658" sqref="P658:R6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1240</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5" t="s">
        <v>369</v>
      </c>
      <c r="I115" s="1175"/>
      <c r="J115" s="1175"/>
      <c r="K115" s="305"/>
      <c r="L115" s="317"/>
      <c r="M115" s="1174" t="s">
        <v>281</v>
      </c>
      <c r="N115" s="1174"/>
      <c r="O115" s="117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1240</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1240</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1238</v>
      </c>
      <c r="I229" s="946" t="s">
        <v>1238</v>
      </c>
      <c r="J229" s="946" t="s">
        <v>1238</v>
      </c>
      <c r="K229" s="946" t="s">
        <v>1238</v>
      </c>
      <c r="L229" s="946" t="s">
        <v>1238</v>
      </c>
      <c r="M229" s="947" t="s">
        <v>1182</v>
      </c>
      <c r="N229" s="697" t="b">
        <f>AND(COUNTIF(G231:$G$265,G229))</f>
        <v>0</v>
      </c>
      <c r="O229" s="712" t="s">
        <v>1239</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1158</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1159</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1160</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1152</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1153</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1154</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1152</v>
      </c>
      <c r="I366" s="76" t="s">
        <v>1153</v>
      </c>
      <c r="J366" s="697" t="s">
        <v>1154</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1160</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1157</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1160</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1157</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1240</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1240</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1156</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1157</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1155</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1240</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1240</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3"/>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3"/>
      <c r="I657" s="18"/>
      <c r="J657" s="1176" t="s">
        <v>1082</v>
      </c>
      <c r="K657" s="1177"/>
      <c r="L657" s="1177"/>
      <c r="M657" s="1177"/>
      <c r="N657" s="1177"/>
      <c r="O657" s="1177"/>
      <c r="P657" s="1177"/>
      <c r="Q657" s="1177"/>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3"/>
      <c r="I658" s="18"/>
      <c r="J658" s="251" t="s">
        <v>404</v>
      </c>
      <c r="K658" s="251" t="s">
        <v>59</v>
      </c>
      <c r="L658" s="251" t="s">
        <v>60</v>
      </c>
      <c r="M658" s="251" t="s">
        <v>61</v>
      </c>
      <c r="N658" s="251" t="s">
        <v>62</v>
      </c>
      <c r="O658" s="251" t="s">
        <v>909</v>
      </c>
      <c r="P658" s="251" t="s">
        <v>910</v>
      </c>
      <c r="Q658" s="735" t="s">
        <v>911</v>
      </c>
      <c r="R658" s="735" t="s">
        <v>1240</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1240</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1166</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1241</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1178</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1179</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1180</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1181</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1182</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1183</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1184</v>
      </c>
      <c r="K32" s="1094" t="s">
        <v>1185</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1186</v>
      </c>
      <c r="H35" s="1102"/>
      <c r="I35" s="1115" t="s">
        <v>1187</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1188</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1189</v>
      </c>
      <c r="H37" s="1102"/>
      <c r="I37" s="1115" t="s">
        <v>1190</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1191</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1192</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1193</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1194</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1195</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1196</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1197</v>
      </c>
      <c r="J53" s="1135" t="s">
        <v>1198</v>
      </c>
      <c r="K53" s="1136" t="s">
        <v>1199</v>
      </c>
      <c r="L53" s="1094"/>
      <c r="M53" s="1129" t="s">
        <v>1200</v>
      </c>
      <c r="N53" s="1129"/>
      <c r="O53" s="1094"/>
      <c r="P53" s="1133" t="s">
        <v>1201</v>
      </c>
      <c r="Q53" s="1094"/>
      <c r="R53" s="1129" t="s">
        <v>1202</v>
      </c>
      <c r="S53" s="1094"/>
      <c r="T53" s="1094"/>
      <c r="U53" s="1133"/>
      <c r="V53" s="1133"/>
      <c r="W53" s="1128"/>
      <c r="X53" s="1057"/>
    </row>
    <row r="54" spans="1:24" ht="12.95" customHeight="1" x14ac:dyDescent="0.2">
      <c r="A54" s="1055"/>
      <c r="B54" s="1056"/>
      <c r="C54" s="1129"/>
      <c r="D54" s="1129"/>
      <c r="E54" s="1129"/>
      <c r="F54" s="1129"/>
      <c r="G54" s="1129"/>
      <c r="H54" s="1129"/>
      <c r="I54" s="1094" t="s">
        <v>1203</v>
      </c>
      <c r="J54" s="1094" t="s">
        <v>1204</v>
      </c>
      <c r="K54" s="1094" t="s">
        <v>1205</v>
      </c>
      <c r="L54" s="1094"/>
      <c r="M54" s="1129" t="s">
        <v>1206</v>
      </c>
      <c r="N54" s="1129" t="s">
        <v>1207</v>
      </c>
      <c r="O54" s="1094"/>
      <c r="P54" s="1133" t="s">
        <v>1208</v>
      </c>
      <c r="Q54" s="1094"/>
      <c r="R54" s="1129" t="s">
        <v>1209</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1210</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1211</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1212</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1213</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1214</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1215</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1216</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1217</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1218</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1219</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1220</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1240</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1221</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1222</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1223</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1224</v>
      </c>
      <c r="J189" s="1094" t="s">
        <v>1225</v>
      </c>
      <c r="K189" s="1094" t="s">
        <v>1226</v>
      </c>
      <c r="L189" s="1094" t="s">
        <v>1227</v>
      </c>
      <c r="M189" s="1094" t="s">
        <v>1228</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1229</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1230</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1231</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1232</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1233</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1164</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1165</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1165</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1165</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1165</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8" t="s">
        <v>792</v>
      </c>
      <c r="H95" s="1178"/>
      <c r="I95" s="1178"/>
      <c r="J95" s="1178"/>
      <c r="K95" s="1178" t="s">
        <v>793</v>
      </c>
      <c r="L95" s="1178"/>
      <c r="M95" s="1178" t="s">
        <v>794</v>
      </c>
      <c r="N95" s="1178"/>
      <c r="O95" s="1049"/>
      <c r="P95" s="625"/>
      <c r="Q95" s="625"/>
      <c r="R95" s="625"/>
      <c r="S95" s="627"/>
      <c r="T95" s="1009"/>
      <c r="U95" s="710" t="s">
        <v>1164</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1174</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1173</v>
      </c>
      <c r="H72" s="195" t="s">
        <v>271</v>
      </c>
      <c r="I72" s="809"/>
      <c r="J72" s="735" t="s">
        <v>102</v>
      </c>
      <c r="K72" s="735" t="s">
        <v>1173</v>
      </c>
      <c r="L72" s="735" t="s">
        <v>271</v>
      </c>
      <c r="M72" s="809"/>
      <c r="N72" s="735" t="s">
        <v>102</v>
      </c>
      <c r="O72" s="735" t="s">
        <v>1173</v>
      </c>
      <c r="P72" s="735" t="s">
        <v>271</v>
      </c>
      <c r="Q72" s="809"/>
      <c r="R72" s="735" t="s">
        <v>102</v>
      </c>
      <c r="S72" s="735" t="s">
        <v>1173</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8"/>
      <c r="F99" s="1179"/>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1173</v>
      </c>
      <c r="L100" s="24" t="s">
        <v>271</v>
      </c>
      <c r="M100" s="735"/>
      <c r="N100" s="24" t="s">
        <v>102</v>
      </c>
      <c r="O100" s="735" t="s">
        <v>1173</v>
      </c>
      <c r="P100" s="24" t="s">
        <v>271</v>
      </c>
      <c r="Q100" s="735"/>
      <c r="R100" s="24" t="s">
        <v>102</v>
      </c>
      <c r="S100" s="735" t="s">
        <v>1173</v>
      </c>
      <c r="T100" s="24" t="s">
        <v>271</v>
      </c>
      <c r="U100" s="24"/>
      <c r="V100" s="24" t="s">
        <v>102</v>
      </c>
      <c r="W100" s="735" t="s">
        <v>1173</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Q114" sqref="Q114:R11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0" t="s">
        <v>1176</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1234</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1235</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1241</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1236</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1005</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1241</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1167</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1167</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1167</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1167</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1241</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1170</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1241</v>
      </c>
      <c r="T201" s="107"/>
      <c r="U201" s="107"/>
      <c r="V201" s="107" t="s">
        <v>395</v>
      </c>
      <c r="W201" s="107" t="s">
        <v>396</v>
      </c>
      <c r="X201" s="107" t="s">
        <v>398</v>
      </c>
      <c r="Y201" s="107" t="s">
        <v>399</v>
      </c>
      <c r="Z201" s="251" t="s">
        <v>400</v>
      </c>
      <c r="AA201" s="251" t="s">
        <v>402</v>
      </c>
      <c r="AB201" s="251" t="s">
        <v>912</v>
      </c>
      <c r="AC201" s="735" t="s">
        <v>913</v>
      </c>
      <c r="AD201" s="735" t="s">
        <v>1241</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1241</v>
      </c>
      <c r="T315" s="107"/>
      <c r="U315" s="107"/>
      <c r="V315" s="107" t="s">
        <v>395</v>
      </c>
      <c r="W315" s="107" t="s">
        <v>396</v>
      </c>
      <c r="X315" s="107" t="s">
        <v>398</v>
      </c>
      <c r="Y315" s="107" t="s">
        <v>399</v>
      </c>
      <c r="Z315" s="107" t="s">
        <v>400</v>
      </c>
      <c r="AA315" s="251" t="s">
        <v>402</v>
      </c>
      <c r="AB315" s="251" t="s">
        <v>912</v>
      </c>
      <c r="AC315" s="735" t="s">
        <v>913</v>
      </c>
      <c r="AD315" s="735" t="s">
        <v>1241</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1240</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3" t="s">
        <v>1118</v>
      </c>
      <c r="H594" s="1183"/>
      <c r="I594" s="1183"/>
      <c r="J594" s="1183"/>
      <c r="K594" s="1183"/>
      <c r="L594" s="1183"/>
      <c r="M594" s="1183"/>
      <c r="N594" s="1183"/>
      <c r="O594" s="1183"/>
      <c r="P594" s="1183"/>
      <c r="Q594" s="1183"/>
      <c r="R594" s="1183"/>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6"/>
      <c r="M738" s="1177"/>
      <c r="N738" s="1177"/>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1240</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1240</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abSelected="1"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0" t="s">
        <v>1176</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1234</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1235</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1241</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1236</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1241</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1167</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1167</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1167</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1167</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1241</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1170</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1238</v>
      </c>
      <c r="I178" s="164" t="s">
        <v>1238</v>
      </c>
      <c r="J178" s="164" t="s">
        <v>1238</v>
      </c>
      <c r="K178" s="164" t="s">
        <v>1238</v>
      </c>
      <c r="L178" s="164" t="s">
        <v>1238</v>
      </c>
      <c r="M178" s="164" t="s">
        <v>1182</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1241</v>
      </c>
      <c r="T192" s="735"/>
      <c r="U192" s="735"/>
      <c r="V192" s="735" t="s">
        <v>395</v>
      </c>
      <c r="W192" s="735" t="s">
        <v>396</v>
      </c>
      <c r="X192" s="735" t="s">
        <v>398</v>
      </c>
      <c r="Y192" s="735" t="s">
        <v>399</v>
      </c>
      <c r="Z192" s="735" t="s">
        <v>400</v>
      </c>
      <c r="AA192" s="735" t="s">
        <v>402</v>
      </c>
      <c r="AB192" s="735" t="s">
        <v>912</v>
      </c>
      <c r="AC192" s="735" t="s">
        <v>913</v>
      </c>
      <c r="AD192" s="735" t="s">
        <v>1241</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1241</v>
      </c>
      <c r="T306" s="735"/>
      <c r="U306" s="735"/>
      <c r="V306" s="735" t="s">
        <v>395</v>
      </c>
      <c r="W306" s="735" t="s">
        <v>396</v>
      </c>
      <c r="X306" s="735" t="s">
        <v>398</v>
      </c>
      <c r="Y306" s="735" t="s">
        <v>399</v>
      </c>
      <c r="Z306" s="735" t="s">
        <v>400</v>
      </c>
      <c r="AA306" s="735" t="s">
        <v>402</v>
      </c>
      <c r="AB306" s="735" t="s">
        <v>912</v>
      </c>
      <c r="AC306" s="735" t="s">
        <v>913</v>
      </c>
      <c r="AD306" s="735" t="s">
        <v>1241</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1240</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3" t="s">
        <v>1118</v>
      </c>
      <c r="H585" s="1183"/>
      <c r="I585" s="1183"/>
      <c r="J585" s="1183"/>
      <c r="K585" s="1183"/>
      <c r="L585" s="1183"/>
      <c r="M585" s="1183"/>
      <c r="N585" s="1183"/>
      <c r="O585" s="1183"/>
      <c r="P585" s="1183"/>
      <c r="Q585" s="1183"/>
      <c r="R585" s="1183"/>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6"/>
      <c r="M729" s="1177"/>
      <c r="N729" s="1177"/>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1240</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1240</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Normal="100" workbookViewId="0">
      <pane xSplit="9" ySplit="16" topLeftCell="O854" activePane="bottomRight" state="frozen"/>
      <selection activeCell="A6" sqref="A6"/>
      <selection pane="topRight" activeCell="J6" sqref="J6"/>
      <selection pane="bottomLeft" activeCell="A22" sqref="A22"/>
      <selection pane="bottomRight" activeCell="Y849" sqref="Y849:AF8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collapsed="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hidden="1"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44674.448414814797</v>
      </c>
      <c r="J18" s="1190" t="s">
        <v>1148</v>
      </c>
      <c r="K18" s="1191"/>
      <c r="L18" s="1191"/>
      <c r="M18" s="1191"/>
      <c r="N18" s="1191"/>
      <c r="O18" s="1191"/>
      <c r="P18" s="1191"/>
      <c r="Q18" s="1191"/>
      <c r="R18" s="1191"/>
      <c r="S18" s="1191"/>
      <c r="T18" s="1191"/>
      <c r="U18" s="1191"/>
      <c r="V18" s="1191"/>
      <c r="W18" s="1191"/>
      <c r="X18" s="119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3" t="s">
        <v>1243</v>
      </c>
      <c r="K21" s="1193"/>
      <c r="L21" s="1193"/>
      <c r="M21" s="1193"/>
      <c r="N21" s="1193"/>
      <c r="O21" s="1193"/>
      <c r="P21" s="1193"/>
      <c r="Q21" s="1193"/>
      <c r="R21" s="1193"/>
      <c r="S21" s="1193"/>
      <c r="T21" s="1193"/>
      <c r="U21" s="1193"/>
      <c r="V21" s="1193"/>
      <c r="W21" s="1193"/>
      <c r="X21" s="119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collapsed="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hidden="1"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collapsed="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hidden="1" customHeight="1" outlineLevel="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INT(MAX($C$51:$C$179))+1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hidden="1" outlineLevel="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hidden="1"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t="s">
        <v>465</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c r="I64" s="437" t="s">
        <v>466</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8" t="s">
        <v>467</v>
      </c>
      <c r="J65" s="438"/>
      <c r="K65" s="438" t="s">
        <v>468</v>
      </c>
      <c r="L65" s="438"/>
      <c r="M65" s="438" t="s">
        <v>469</v>
      </c>
      <c r="N65" s="438"/>
      <c r="O65" s="438" t="s">
        <v>470</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hidden="1" outlineLevel="3" x14ac:dyDescent="0.25">
      <c r="A66" s="383"/>
      <c r="B66" s="392"/>
      <c r="C66" s="385">
        <v>3</v>
      </c>
      <c r="D66" s="410"/>
      <c r="E66" s="467"/>
      <c r="F66" s="467"/>
      <c r="G66" s="410"/>
      <c r="H66" s="417" t="s">
        <v>471</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hidden="1" outlineLevel="3" x14ac:dyDescent="0.25">
      <c r="A67" s="383"/>
      <c r="B67" s="392"/>
      <c r="C67" s="385">
        <v>3</v>
      </c>
      <c r="D67" s="410"/>
      <c r="E67" s="467"/>
      <c r="F67" s="467"/>
      <c r="G67" s="410"/>
      <c r="H67" s="417" t="s">
        <v>471</v>
      </c>
      <c r="I67" s="1039">
        <f t="shared" ref="I67:P67" si="0">MIN(363,INT((I66 - DATE(YEAR(I66),1,1))))+364*(YEAR(I66)-i_startyear)</f>
        <v>0</v>
      </c>
      <c r="J67" s="1039">
        <f t="shared" si="0"/>
        <v>0</v>
      </c>
      <c r="K67" s="1039">
        <f t="shared" si="0"/>
        <v>0</v>
      </c>
      <c r="L67" s="1039">
        <f t="shared" si="0"/>
        <v>0</v>
      </c>
      <c r="M67" s="1039">
        <f t="shared" si="0"/>
        <v>0</v>
      </c>
      <c r="N67" s="1039">
        <f t="shared" si="0"/>
        <v>0</v>
      </c>
      <c r="O67" s="1039">
        <f t="shared" si="0"/>
        <v>0</v>
      </c>
      <c r="P67" s="1039">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hidden="1"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437</v>
      </c>
      <c r="AP68" s="395"/>
      <c r="AQ68" s="383"/>
      <c r="AR68" s="383"/>
      <c r="AS68" s="383"/>
    </row>
    <row r="69" spans="1:45" hidden="1" outlineLevel="1" x14ac:dyDescent="0.25">
      <c r="A69" s="383"/>
      <c r="B69" s="392"/>
      <c r="C69" s="385">
        <f>INT($C$40)+1</f>
        <v>2</v>
      </c>
      <c r="D69" s="410"/>
      <c r="E69" s="467"/>
      <c r="F69" s="467"/>
      <c r="G69" s="410"/>
      <c r="H69" s="427" t="s">
        <v>472</v>
      </c>
      <c r="I69" s="428"/>
      <c r="J69" s="429"/>
      <c r="K69" s="441" t="s">
        <v>473</v>
      </c>
      <c r="L69" s="441" t="s">
        <v>474</v>
      </c>
      <c r="M69" s="442"/>
      <c r="N69" s="443"/>
      <c r="O69" s="398" t="s">
        <v>475</v>
      </c>
      <c r="P69" s="398"/>
      <c r="Q69" s="398" t="s">
        <v>476</v>
      </c>
      <c r="R69" s="398"/>
      <c r="S69" s="444" t="s">
        <v>22</v>
      </c>
      <c r="T69" s="429"/>
      <c r="U69" s="874" t="s">
        <v>477</v>
      </c>
      <c r="V69" s="398" t="s">
        <v>997</v>
      </c>
      <c r="W69" s="429"/>
      <c r="X69" s="443" t="s">
        <v>479</v>
      </c>
      <c r="Y69" s="445" t="s">
        <v>478</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hidden="1" outlineLevel="1" x14ac:dyDescent="0.25">
      <c r="A70" s="383"/>
      <c r="B70" s="392"/>
      <c r="C70" s="385">
        <f>INT($C$40)+1</f>
        <v>2</v>
      </c>
      <c r="D70" s="410"/>
      <c r="E70" s="467"/>
      <c r="F70" s="467"/>
      <c r="G70" s="410"/>
      <c r="H70" s="444" t="s">
        <v>480</v>
      </c>
      <c r="I70" s="444" t="s">
        <v>481</v>
      </c>
      <c r="J70" s="443"/>
      <c r="K70" s="441"/>
      <c r="L70" s="441" t="s">
        <v>482</v>
      </c>
      <c r="M70" s="442"/>
      <c r="N70" s="443"/>
      <c r="O70" s="444" t="s">
        <v>484</v>
      </c>
      <c r="P70" s="444" t="s">
        <v>485</v>
      </c>
      <c r="Q70" s="444" t="s">
        <v>484</v>
      </c>
      <c r="R70" s="444" t="s">
        <v>485</v>
      </c>
      <c r="S70" s="444" t="s">
        <v>483</v>
      </c>
      <c r="T70" s="443" t="s">
        <v>486</v>
      </c>
      <c r="U70" s="443" t="s">
        <v>487</v>
      </c>
      <c r="V70" s="444" t="s">
        <v>998</v>
      </c>
      <c r="W70" s="443"/>
      <c r="X70" s="443" t="s">
        <v>488</v>
      </c>
      <c r="Y70" s="791" t="s">
        <v>467</v>
      </c>
      <c r="Z70" s="791"/>
      <c r="AA70" s="791"/>
      <c r="AB70" s="791" t="s">
        <v>468</v>
      </c>
      <c r="AC70" s="791"/>
      <c r="AD70" s="791"/>
      <c r="AE70" s="791" t="s">
        <v>470</v>
      </c>
      <c r="AF70" s="791"/>
      <c r="AG70" s="445"/>
      <c r="AH70" s="443"/>
      <c r="AI70" s="443"/>
      <c r="AJ70" s="443"/>
      <c r="AK70" s="443"/>
      <c r="AL70" s="443"/>
      <c r="AM70" s="443"/>
      <c r="AN70" s="443"/>
      <c r="AO70" s="410"/>
      <c r="AP70" s="395"/>
      <c r="AQ70" s="383"/>
      <c r="AR70" s="383"/>
      <c r="AS70" s="383"/>
    </row>
    <row r="71" spans="1:45" ht="5.0999999999999996" hidden="1" customHeight="1" outlineLevel="3" x14ac:dyDescent="0.25">
      <c r="A71" s="383"/>
      <c r="B71" s="392"/>
      <c r="C71" s="385">
        <f>INT($C$40)+3.005</f>
        <v>4.0049999999999999</v>
      </c>
      <c r="D71" s="410" t="s">
        <v>433</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hidden="1"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768</v>
      </c>
      <c r="Y72" s="415"/>
      <c r="Z72" s="415"/>
      <c r="AA72" s="415"/>
      <c r="AB72" s="415"/>
      <c r="AC72" s="415"/>
      <c r="AD72" s="415"/>
      <c r="AE72" s="415"/>
      <c r="AF72" s="415"/>
      <c r="AG72" s="415"/>
      <c r="AH72" s="415" t="s">
        <v>1145</v>
      </c>
      <c r="AI72" s="415"/>
      <c r="AJ72" s="415"/>
      <c r="AK72" s="415"/>
      <c r="AL72" s="415"/>
      <c r="AM72" s="415"/>
      <c r="AN72" s="415"/>
      <c r="AO72" s="410"/>
      <c r="AP72" s="395"/>
      <c r="AQ72" s="383"/>
      <c r="AR72" s="383"/>
      <c r="AS72" s="383"/>
    </row>
    <row r="73" spans="1:45" hidden="1"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767</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hidden="1" customHeight="1" outlineLevel="2" x14ac:dyDescent="0.25">
      <c r="A74" s="383"/>
      <c r="B74" s="392"/>
      <c r="C74" s="385">
        <f>INT($C$40)+2</f>
        <v>3</v>
      </c>
      <c r="D74" s="410"/>
      <c r="E74" s="467"/>
      <c r="F74" s="467"/>
      <c r="G74" s="410"/>
      <c r="H74" s="415"/>
      <c r="I74" s="431" t="s">
        <v>481</v>
      </c>
      <c r="J74" s="431" t="s">
        <v>165</v>
      </c>
      <c r="K74" s="431" t="s">
        <v>164</v>
      </c>
      <c r="L74" s="431" t="s">
        <v>474</v>
      </c>
      <c r="M74" s="415"/>
      <c r="N74" s="685" t="s">
        <v>851</v>
      </c>
      <c r="O74" s="974" t="s">
        <v>850</v>
      </c>
      <c r="P74" s="975"/>
      <c r="Q74" s="975"/>
      <c r="R74" s="975"/>
      <c r="S74" s="975"/>
      <c r="T74" s="976"/>
      <c r="U74" s="415"/>
      <c r="V74" s="873"/>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hidden="1" outlineLevel="2" x14ac:dyDescent="0.25">
      <c r="A75" s="383"/>
      <c r="B75" s="392"/>
      <c r="C75" s="385">
        <f>INT($C$40)+2</f>
        <v>3</v>
      </c>
      <c r="D75" s="410"/>
      <c r="E75" s="467"/>
      <c r="F75" s="467"/>
      <c r="G75" s="410"/>
      <c r="H75" s="431"/>
      <c r="I75" s="431" t="s">
        <v>847</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5"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hidden="1"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5"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5"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5"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5"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5"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5"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5"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847</v>
      </c>
      <c r="AJ82" s="415" t="s">
        <v>847</v>
      </c>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5"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1149</v>
      </c>
      <c r="AJ83" s="415" t="s">
        <v>1172</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6"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1150</v>
      </c>
      <c r="AI84" s="415" t="s">
        <v>1151</v>
      </c>
      <c r="AJ84" s="415" t="s">
        <v>1151</v>
      </c>
      <c r="AK84" s="415"/>
      <c r="AL84" s="415"/>
      <c r="AM84" s="415"/>
      <c r="AN84" s="415"/>
      <c r="AO84" s="410"/>
      <c r="AP84" s="395"/>
      <c r="AQ84" s="383"/>
      <c r="AR84" s="383"/>
      <c r="AS84" s="383"/>
    </row>
    <row r="85" spans="1:45" hidden="1" outlineLevel="2" x14ac:dyDescent="0.25">
      <c r="A85" s="383"/>
      <c r="B85" s="392"/>
      <c r="C85" s="385">
        <f t="shared" ref="C85" si="3">INT($C$40)+2</f>
        <v>3</v>
      </c>
      <c r="D85" s="410"/>
      <c r="E85" s="467"/>
      <c r="F85" s="467"/>
      <c r="G85" s="410"/>
      <c r="H85" s="431"/>
      <c r="I85" s="669" t="s">
        <v>788</v>
      </c>
      <c r="J85" s="669">
        <v>0</v>
      </c>
      <c r="K85" s="985">
        <f>Periods!G21</f>
        <v>43572</v>
      </c>
      <c r="L85" s="682">
        <f t="shared" ca="1" si="1"/>
        <v>21</v>
      </c>
      <c r="M85" s="671"/>
      <c r="N85" s="672"/>
      <c r="O85" s="999" cm="1">
        <f t="array" ref="O85">INDEX(O$75:O$84,$AI85,1)*(1-$AH85)+INDEX(O$75:O$84,$AJ85,1)*($AH85)</f>
        <v>200</v>
      </c>
      <c r="P85" s="999" cm="1">
        <f t="array" ref="P85">INDEX(P$75:P$84,$AI85,1)*(1-$AH85)+INDEX(P$75:P$84,$AJ85,1)*($AH85)</f>
        <v>335</v>
      </c>
      <c r="Q85" s="1001" cm="1">
        <f t="array" ref="Q85">INDEX(Q$75:Q$84,$AI85,1)*(1-$AH85)+INDEX(Q$75:Q$84,$AJ85,1)*($AH85)</f>
        <v>0.81</v>
      </c>
      <c r="R85" s="1001" cm="1">
        <f t="array" ref="R85">INDEX(R$75:R$84,$AI85,1)*(1-$AH85)+INDEX(R$75:R$84,$AJ85,1)*($AH85)</f>
        <v>0.81</v>
      </c>
      <c r="S85" s="995" cm="1">
        <f t="array" ref="S85">INDEX([0]!i_pasture_stage_p6z,$J85+1,ROUNDDOWN((ROW($J85)-ROW($J$75))/i_p6_len,0)+1)</f>
        <v>0</v>
      </c>
      <c r="T85" s="1004" cm="1">
        <f t="array" ref="T85">INDEX(T$75:T$84,$AI85,1)*(1-$AH85)+INDEX(T$75:T$84,$AJ85,1)*($AH85)</f>
        <v>0.3</v>
      </c>
      <c r="U85" s="997" cm="1">
        <f t="array" ref="U85">INDEX(U$75:U$84,$AI85,1)*(1-$AH85)+INDEX(U$75:U$84,$AJ85,1)*($AH85)</f>
        <v>10</v>
      </c>
      <c r="V85" s="1004"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 t="shared" ref="AI85:AI116" si="4">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hidden="1" outlineLevel="3" collapsed="1" x14ac:dyDescent="0.25">
      <c r="A86" s="383"/>
      <c r="B86" s="392"/>
      <c r="C86" s="385">
        <f t="shared" ref="C86:C139" si="5">INT($C$40)+3</f>
        <v>4</v>
      </c>
      <c r="D86" s="410"/>
      <c r="E86" s="467"/>
      <c r="F86" s="467"/>
      <c r="G86" s="410"/>
      <c r="H86" s="431"/>
      <c r="I86" s="431"/>
      <c r="J86" s="431">
        <v>1</v>
      </c>
      <c r="K86" s="623">
        <f>Periods!G22</f>
        <v>43593</v>
      </c>
      <c r="L86" s="624">
        <f ca="1">IF(K87-K86&gt;0,K87-K86,OFFSET(K87,-i_p6_len,0)+365-K86)</f>
        <v>35</v>
      </c>
      <c r="M86" s="447"/>
      <c r="N86" s="998"/>
      <c r="O86" s="1000" cm="1">
        <f t="array" ref="O86">INDEX(O$75:O$84,$AI86,1)*(1-$AH86)+INDEX(O$75:O$84,$AJ86,1)*($AH86)</f>
        <v>200</v>
      </c>
      <c r="P86" s="1000" cm="1">
        <f t="array" ref="P86">INDEX(P$75:P$84,$AI86,1)*(1-$AH86)+INDEX(P$75:P$84,$AJ86,1)*($AH86)</f>
        <v>455</v>
      </c>
      <c r="Q86" s="1001" cm="1">
        <f t="array" ref="Q86">INDEX(Q$75:Q$84,$AI86,1)*(1-$AH86)+INDEX(Q$75:Q$84,$AJ86,1)*($AH86)</f>
        <v>0.81</v>
      </c>
      <c r="R86" s="1001" cm="1">
        <f t="array" ref="R86">INDEX(R$75:R$84,$AI86,1)*(1-$AH86)+INDEX(R$75:R$84,$AJ86,1)*($AH86)</f>
        <v>0.81</v>
      </c>
      <c r="S86" s="995" cm="1">
        <f t="array" ref="S86">INDEX([0]!i_pasture_stage_p6z,$J86+1,ROUNDDOWN((ROW($J86)-ROW($J$75))/i_p6_len,0)+1)</f>
        <v>1</v>
      </c>
      <c r="T86" s="1001" cm="1">
        <f t="array" ref="T86">INDEX(T$75:T$84,$AI86,1)*(1-$AH86)+INDEX(T$75:T$84,$AJ86,1)*($AH86)</f>
        <v>0.3</v>
      </c>
      <c r="U86" s="995" cm="1">
        <f t="array" ref="U86">INDEX(U$75:U$84,$AI86,1)*(1-$AH86)+INDEX(U$75:U$84,$AJ86,1)*($AH86)</f>
        <v>10</v>
      </c>
      <c r="V86" s="1001" cm="1">
        <f t="array" ref="V86">INDEX(V$75:V$84,$AI86,1)*(1-$AH86)+INDEX(V$75:V$84,$AJ86,1)*($AH86)</f>
        <v>8.0952380952380956E-2</v>
      </c>
      <c r="W86" s="415"/>
      <c r="X86" s="415"/>
      <c r="Y86" s="415"/>
      <c r="Z86" s="415"/>
      <c r="AA86" s="415"/>
      <c r="AB86" s="415"/>
      <c r="AC86" s="415"/>
      <c r="AD86" s="415"/>
      <c r="AE86" s="415"/>
      <c r="AF86" s="415"/>
      <c r="AG86" s="415"/>
      <c r="AH86" s="415">
        <f t="shared" ref="AH86:AH149" si="6">IF(OR((INDEX($K$75:$K$84,$AI86,1)-INDEX($K$75:$K$84,$AJ86,1))=0,$K86&lt;INDEX($K$75:$K$84,$AJ86,1)),0,(INDEX($K$75:$K$84,$AI86,1)-$K86)/(INDEX($K$75:$K$84,$AI86,1)-INDEX($K$75:$K$84,$AJ86,1)))</f>
        <v>0.61904761904761907</v>
      </c>
      <c r="AI86" s="415">
        <f t="shared" si="4"/>
        <v>2</v>
      </c>
      <c r="AJ86" s="415">
        <f t="shared" ref="AJ86:AJ149" si="7">MAX(1,AI86-1)</f>
        <v>1</v>
      </c>
      <c r="AK86" s="415"/>
      <c r="AL86" s="415"/>
      <c r="AM86" s="415"/>
      <c r="AN86" s="415"/>
      <c r="AO86" s="410"/>
      <c r="AP86" s="395"/>
      <c r="AQ86" s="383"/>
      <c r="AR86" s="383"/>
      <c r="AS86" s="383"/>
    </row>
    <row r="87" spans="1:45" hidden="1" outlineLevel="3" x14ac:dyDescent="0.25">
      <c r="A87" s="383"/>
      <c r="B87" s="392"/>
      <c r="C87" s="385">
        <f t="shared" si="5"/>
        <v>4</v>
      </c>
      <c r="D87" s="410"/>
      <c r="E87" s="467"/>
      <c r="F87" s="467"/>
      <c r="G87" s="410"/>
      <c r="H87" s="431"/>
      <c r="I87" s="431"/>
      <c r="J87" s="431">
        <v>2</v>
      </c>
      <c r="K87" s="623">
        <f>Periods!G23</f>
        <v>43628</v>
      </c>
      <c r="L87" s="624">
        <f t="shared" ca="1" si="1"/>
        <v>56</v>
      </c>
      <c r="M87" s="447"/>
      <c r="N87" s="998"/>
      <c r="O87" s="1000" cm="1">
        <f t="array" ref="O87">INDEX(O$75:O$84,$AI87,1)*(1-$AH87)+INDEX(O$75:O$84,$AJ87,1)*($AH87)</f>
        <v>217.75</v>
      </c>
      <c r="P87" s="1000" cm="1">
        <f t="array" ref="P87">INDEX(P$75:P$84,$AI87,1)*(1-$AH87)+INDEX(P$75:P$84,$AJ87,1)*($AH87)</f>
        <v>800</v>
      </c>
      <c r="Q87" s="1001" cm="1">
        <f t="array" ref="Q87">INDEX(Q$75:Q$84,$AI87,1)*(1-$AH87)+INDEX(Q$75:Q$84,$AJ87,1)*($AH87)</f>
        <v>0.81</v>
      </c>
      <c r="R87" s="1001" cm="1">
        <f t="array" ref="R87">INDEX(R$75:R$84,$AI87,1)*(1-$AH87)+INDEX(R$75:R$84,$AJ87,1)*($AH87)</f>
        <v>0.81</v>
      </c>
      <c r="S87" s="995" cm="1">
        <f t="array" ref="S87">INDEX([0]!i_pasture_stage_p6z,$J87+1,ROUNDDOWN((ROW($J87)-ROW($J$75))/i_p6_len,0)+1)</f>
        <v>1</v>
      </c>
      <c r="T87" s="1001" cm="1">
        <f t="array" ref="T87">INDEX(T$75:T$84,$AI87,1)*(1-$AH87)+INDEX(T$75:T$84,$AJ87,1)*($AH87)</f>
        <v>0.3</v>
      </c>
      <c r="U87" s="995" cm="1">
        <f t="array" ref="U87">INDEX(U$75:U$84,$AI87,1)*(1-$AH87)+INDEX(U$75:U$84,$AJ87,1)*($AH87)</f>
        <v>10</v>
      </c>
      <c r="V87" s="1001" cm="1">
        <f t="array" ref="V87">INDEX(V$75:V$84,$AI87,1)*(1-$AH87)+INDEX(V$75:V$84,$AJ87,1)*($AH87)</f>
        <v>0</v>
      </c>
      <c r="W87" s="415"/>
      <c r="X87" s="415"/>
      <c r="Y87" s="415"/>
      <c r="Z87" s="415"/>
      <c r="AA87" s="415"/>
      <c r="AB87" s="415"/>
      <c r="AC87" s="415"/>
      <c r="AD87" s="415"/>
      <c r="AE87" s="415"/>
      <c r="AF87" s="415"/>
      <c r="AG87" s="415"/>
      <c r="AH87" s="415">
        <f t="shared" si="6"/>
        <v>0</v>
      </c>
      <c r="AI87" s="415">
        <f t="shared" si="4"/>
        <v>3</v>
      </c>
      <c r="AJ87" s="415">
        <f t="shared" si="7"/>
        <v>2</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3</v>
      </c>
      <c r="K88" s="623">
        <f>Periods!G24</f>
        <v>43684</v>
      </c>
      <c r="L88" s="624">
        <f t="shared" ca="1" si="1"/>
        <v>49</v>
      </c>
      <c r="M88" s="447"/>
      <c r="N88" s="998"/>
      <c r="O88" s="1000" cm="1">
        <f t="array" ref="O88">INDEX(O$75:O$84,$AI88,1)*(1-$AH88)+INDEX(O$75:O$84,$AJ88,1)*($AH88)</f>
        <v>250</v>
      </c>
      <c r="P88" s="1000" cm="1">
        <f t="array" ref="P88">INDEX(P$75:P$84,$AI88,1)*(1-$AH88)+INDEX(P$75:P$84,$AJ88,1)*($AH88)</f>
        <v>1600</v>
      </c>
      <c r="Q88" s="1001" cm="1">
        <f t="array" ref="Q88">INDEX(Q$75:Q$84,$AI88,1)*(1-$AH88)+INDEX(Q$75:Q$84,$AJ88,1)*($AH88)</f>
        <v>0.8</v>
      </c>
      <c r="R88" s="1001" cm="1">
        <f t="array" ref="R88">INDEX(R$75:R$84,$AI88,1)*(1-$AH88)+INDEX(R$75:R$84,$AJ88,1)*($AH88)</f>
        <v>0.8</v>
      </c>
      <c r="S88" s="995" cm="1">
        <f t="array" ref="S88">INDEX([0]!i_pasture_stage_p6z,$J88+1,ROUNDDOWN((ROW($J88)-ROW($J$75))/i_p6_len,0)+1)</f>
        <v>1</v>
      </c>
      <c r="T88" s="1001" cm="1">
        <f t="array" ref="T88">INDEX(T$75:T$84,$AI88,1)*(1-$AH88)+INDEX(T$75:T$84,$AJ88,1)*($AH88)</f>
        <v>0.3</v>
      </c>
      <c r="U88" s="995" cm="1">
        <f t="array" ref="U88">INDEX(U$75:U$84,$AI88,1)*(1-$AH88)+INDEX(U$75:U$84,$AJ88,1)*($AH88)</f>
        <v>10</v>
      </c>
      <c r="V88" s="1001" cm="1">
        <f t="array" ref="V88">INDEX(V$75:V$84,$AI88,1)*(1-$AH88)+INDEX(V$75:V$84,$AJ88,1)*($AH88)</f>
        <v>0</v>
      </c>
      <c r="W88" s="415"/>
      <c r="X88" s="415"/>
      <c r="Y88" s="415"/>
      <c r="Z88" s="415"/>
      <c r="AA88" s="415"/>
      <c r="AB88" s="415"/>
      <c r="AC88" s="415"/>
      <c r="AD88" s="415"/>
      <c r="AE88" s="415"/>
      <c r="AF88" s="415"/>
      <c r="AG88" s="415"/>
      <c r="AH88" s="415">
        <f t="shared" si="6"/>
        <v>0</v>
      </c>
      <c r="AI88" s="415">
        <f t="shared" si="4"/>
        <v>4</v>
      </c>
      <c r="AJ88" s="415">
        <f t="shared" si="7"/>
        <v>3</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4</v>
      </c>
      <c r="K89" s="623">
        <f>Periods!G25</f>
        <v>43733</v>
      </c>
      <c r="L89" s="624">
        <f t="shared" ca="1" si="1"/>
        <v>20</v>
      </c>
      <c r="M89" s="447"/>
      <c r="N89" s="998"/>
      <c r="O89" s="1000" cm="1">
        <f t="array" ref="O89">INDEX(O$75:O$84,$AI89,1)*(1-$AH89)+INDEX(O$75:O$84,$AJ89,1)*($AH89)</f>
        <v>250</v>
      </c>
      <c r="P89" s="1000" cm="1">
        <f t="array" ref="P89">INDEX(P$75:P$84,$AI89,1)*(1-$AH89)+INDEX(P$75:P$84,$AJ89,1)*($AH89)</f>
        <v>4500</v>
      </c>
      <c r="Q89" s="1001" cm="1">
        <f t="array" ref="Q89">INDEX(Q$75:Q$84,$AI89,1)*(1-$AH89)+INDEX(Q$75:Q$84,$AJ89,1)*($AH89)</f>
        <v>0.76</v>
      </c>
      <c r="R89" s="1001" cm="1">
        <f t="array" ref="R89">INDEX(R$75:R$84,$AI89,1)*(1-$AH89)+INDEX(R$75:R$84,$AJ89,1)*($AH89)</f>
        <v>0.78</v>
      </c>
      <c r="S89" s="995" cm="1">
        <f t="array" ref="S89">INDEX([0]!i_pasture_stage_p6z,$J89+1,ROUNDDOWN((ROW($J89)-ROW($J$75))/i_p6_len,0)+1)</f>
        <v>1</v>
      </c>
      <c r="T89" s="1001" cm="1">
        <f t="array" ref="T89">INDEX(T$75:T$84,$AI89,1)*(1-$AH89)+INDEX(T$75:T$84,$AJ89,1)*($AH89)</f>
        <v>0.3</v>
      </c>
      <c r="U89" s="995" cm="1">
        <f t="array" ref="U89">INDEX(U$75:U$84,$AI89,1)*(1-$AH89)+INDEX(U$75:U$84,$AJ89,1)*($AH89)</f>
        <v>10</v>
      </c>
      <c r="V89" s="1001" cm="1">
        <f t="array" ref="V89">INDEX(V$75:V$84,$AI89,1)*(1-$AH89)+INDEX(V$75:V$84,$AJ89,1)*($AH89)</f>
        <v>0</v>
      </c>
      <c r="W89" s="415"/>
      <c r="X89" s="415"/>
      <c r="Y89" s="415"/>
      <c r="Z89" s="415"/>
      <c r="AA89" s="415"/>
      <c r="AB89" s="415"/>
      <c r="AC89" s="415"/>
      <c r="AD89" s="415"/>
      <c r="AE89" s="415"/>
      <c r="AF89" s="415"/>
      <c r="AG89" s="415"/>
      <c r="AH89" s="415">
        <f t="shared" si="6"/>
        <v>0</v>
      </c>
      <c r="AI89" s="415">
        <f t="shared" si="4"/>
        <v>5</v>
      </c>
      <c r="AJ89" s="415">
        <f t="shared" si="7"/>
        <v>4</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5</v>
      </c>
      <c r="K90" s="623">
        <f>Periods!G26</f>
        <v>43753</v>
      </c>
      <c r="L90" s="624">
        <f t="shared" ca="1" si="1"/>
        <v>31</v>
      </c>
      <c r="M90" s="447"/>
      <c r="N90" s="998"/>
      <c r="O90" s="1000" cm="1">
        <f t="array" ref="O90">INDEX(O$75:O$84,$AI90,1)*(1-$AH90)+INDEX(O$75:O$84,$AJ90,1)*($AH90)</f>
        <v>361.11111111111109</v>
      </c>
      <c r="P90" s="1000" cm="1">
        <f t="array" ref="P90">INDEX(P$75:P$84,$AI90,1)*(1-$AH90)+INDEX(P$75:P$84,$AJ90,1)*($AH90)</f>
        <v>3744.4444444444443</v>
      </c>
      <c r="Q90" s="1001" cm="1">
        <f t="array" ref="Q90">INDEX(Q$75:Q$84,$AI90,1)*(1-$AH90)+INDEX(Q$75:Q$84,$AJ90,1)*($AH90)</f>
        <v>0.66666666666666674</v>
      </c>
      <c r="R90" s="1001" cm="1">
        <f t="array" ref="R90">INDEX(R$75:R$84,$AI90,1)*(1-$AH90)+INDEX(R$75:R$84,$AJ90,1)*($AH90)</f>
        <v>0.73444444444444446</v>
      </c>
      <c r="S90" s="995" cm="1">
        <f t="array" ref="S90">INDEX([0]!i_pasture_stage_p6z,$J90+1,ROUNDDOWN((ROW($J90)-ROW($J$75))/i_p6_len,0)+1)</f>
        <v>1</v>
      </c>
      <c r="T90" s="1001" cm="1">
        <f t="array" ref="T90">INDEX(T$75:T$84,$AI90,1)*(1-$AH90)+INDEX(T$75:T$84,$AJ90,1)*($AH90)</f>
        <v>0.3</v>
      </c>
      <c r="U90" s="995" cm="1">
        <f t="array" ref="U90">INDEX(U$75:U$84,$AI90,1)*(1-$AH90)+INDEX(U$75:U$84,$AJ90,1)*($AH90)</f>
        <v>10</v>
      </c>
      <c r="V90" s="1001" cm="1">
        <f t="array" ref="V90">INDEX(V$75:V$84,$AI90,1)*(1-$AH90)+INDEX(V$75:V$84,$AJ90,1)*($AH90)</f>
        <v>0</v>
      </c>
      <c r="W90" s="415"/>
      <c r="X90" s="415"/>
      <c r="Y90" s="415"/>
      <c r="Z90" s="415"/>
      <c r="AA90" s="415"/>
      <c r="AB90" s="415"/>
      <c r="AC90" s="415"/>
      <c r="AD90" s="415"/>
      <c r="AE90" s="415"/>
      <c r="AF90" s="415"/>
      <c r="AG90" s="415"/>
      <c r="AH90" s="415">
        <f t="shared" si="6"/>
        <v>0.55555555555555558</v>
      </c>
      <c r="AI90" s="415">
        <f t="shared" si="4"/>
        <v>6</v>
      </c>
      <c r="AJ90" s="415">
        <f t="shared" si="7"/>
        <v>5</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6</v>
      </c>
      <c r="K91" s="623">
        <f>Periods!G27</f>
        <v>43784</v>
      </c>
      <c r="L91" s="624">
        <f t="shared" ca="1" si="1"/>
        <v>68</v>
      </c>
      <c r="M91" s="447"/>
      <c r="N91" s="998"/>
      <c r="O91" s="1000" cm="1">
        <f t="array" ref="O91">INDEX(O$75:O$84,$AI91,1)*(1-$AH91)+INDEX(O$75:O$84,$AJ91,1)*($AH91)</f>
        <v>500</v>
      </c>
      <c r="P91" s="1000" cm="1">
        <f t="array" ref="P91">INDEX(P$75:P$84,$AI91,1)*(1-$AH91)+INDEX(P$75:P$84,$AJ91,1)*($AH91)</f>
        <v>2727.4193548387098</v>
      </c>
      <c r="Q91" s="1001" cm="1">
        <f t="array" ref="Q91">INDEX(Q$75:Q$84,$AI91,1)*(1-$AH91)+INDEX(Q$75:Q$84,$AJ91,1)*($AH91)</f>
        <v>0.54419354838709677</v>
      </c>
      <c r="R91" s="1001" cm="1">
        <f t="array" ref="R91">INDEX(R$75:R$84,$AI91,1)*(1-$AH91)+INDEX(R$75:R$84,$AJ91,1)*($AH91)</f>
        <v>0.67072580645161295</v>
      </c>
      <c r="S91" s="995" cm="1">
        <f t="array" ref="S91">INDEX([0]!i_pasture_stage_p6z,$J91+1,ROUNDDOWN((ROW($J91)-ROW($J$75))/i_p6_len,0)+1)</f>
        <v>1</v>
      </c>
      <c r="T91" s="1001" cm="1">
        <f t="array" ref="T91">INDEX(T$75:T$84,$AI91,1)*(1-$AH91)+INDEX(T$75:T$84,$AJ91,1)*($AH91)</f>
        <v>0.3</v>
      </c>
      <c r="U91" s="995" cm="1">
        <f t="array" ref="U91">INDEX(U$75:U$84,$AI91,1)*(1-$AH91)+INDEX(U$75:U$84,$AJ91,1)*($AH91)</f>
        <v>10</v>
      </c>
      <c r="V91" s="1001" cm="1">
        <f t="array" ref="V91">INDEX(V$75:V$84,$AI91,1)*(1-$AH91)+INDEX(V$75:V$84,$AJ91,1)*($AH91)</f>
        <v>0</v>
      </c>
      <c r="W91" s="415"/>
      <c r="X91" s="415"/>
      <c r="Y91" s="415"/>
      <c r="Z91" s="415"/>
      <c r="AA91" s="415"/>
      <c r="AB91" s="415"/>
      <c r="AC91" s="415"/>
      <c r="AD91" s="415"/>
      <c r="AE91" s="415"/>
      <c r="AF91" s="415"/>
      <c r="AG91" s="415"/>
      <c r="AH91" s="415">
        <f t="shared" si="6"/>
        <v>0.80645161290322576</v>
      </c>
      <c r="AI91" s="415">
        <f t="shared" si="4"/>
        <v>7</v>
      </c>
      <c r="AJ91" s="415">
        <f t="shared" si="7"/>
        <v>6</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7</v>
      </c>
      <c r="K92" s="623">
        <f>Periods!G28</f>
        <v>43852</v>
      </c>
      <c r="L92" s="624">
        <f t="shared" ca="1" si="1"/>
        <v>39</v>
      </c>
      <c r="M92" s="447"/>
      <c r="N92" s="415"/>
      <c r="O92" s="1000" cm="1">
        <f t="array" ref="O92">INDEX(O$75:O$84,$AI92,1)*(1-$AH92)+INDEX(O$75:O$84,$AJ92,1)*($AH92)</f>
        <v>350</v>
      </c>
      <c r="P92" s="1000" cm="1">
        <f t="array" ref="P92">INDEX(P$75:P$84,$AI92,1)*(1-$AH92)+INDEX(P$75:P$84,$AJ92,1)*($AH92)</f>
        <v>1450</v>
      </c>
      <c r="Q92" s="1001" cm="1">
        <f t="array" ref="Q92">INDEX(Q$75:Q$84,$AI92,1)*(1-$AH92)+INDEX(Q$75:Q$84,$AJ92,1)*($AH92)</f>
        <v>0.5</v>
      </c>
      <c r="R92" s="1001" cm="1">
        <f t="array" ref="R92">INDEX(R$75:R$84,$AI92,1)*(1-$AH92)+INDEX(R$75:R$84,$AJ92,1)*($AH92)</f>
        <v>0.59250000000000003</v>
      </c>
      <c r="S92" s="995" cm="1">
        <f t="array" ref="S92">INDEX([0]!i_pasture_stage_p6z,$J92+1,ROUNDDOWN((ROW($J92)-ROW($J$75))/i_p6_len,0)+1)</f>
        <v>1</v>
      </c>
      <c r="T92" s="1001" cm="1">
        <f t="array" ref="T92">INDEX(T$75:T$84,$AI92,1)*(1-$AH92)+INDEX(T$75:T$84,$AJ92,1)*($AH92)</f>
        <v>0.3</v>
      </c>
      <c r="U92" s="995" cm="1">
        <f t="array" ref="U92">INDEX(U$75:U$84,$AI92,1)*(1-$AH92)+INDEX(U$75:U$84,$AJ92,1)*($AH92)</f>
        <v>10</v>
      </c>
      <c r="V92" s="1001" cm="1">
        <f t="array" ref="V92">INDEX(V$75:V$84,$AI92,1)*(1-$AH92)+INDEX(V$75:V$84,$AJ92,1)*($AH92)</f>
        <v>0</v>
      </c>
      <c r="W92" s="415"/>
      <c r="X92" s="415"/>
      <c r="Y92" s="415"/>
      <c r="Z92" s="415"/>
      <c r="AA92" s="415"/>
      <c r="AB92" s="415"/>
      <c r="AC92" s="415"/>
      <c r="AD92" s="415"/>
      <c r="AE92" s="415"/>
      <c r="AF92" s="415"/>
      <c r="AG92" s="415"/>
      <c r="AH92" s="415">
        <f t="shared" si="6"/>
        <v>0</v>
      </c>
      <c r="AI92" s="415">
        <f t="shared" si="4"/>
        <v>8</v>
      </c>
      <c r="AJ92" s="415">
        <f t="shared" si="7"/>
        <v>7</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8</v>
      </c>
      <c r="K93" s="623">
        <f>Periods!G29</f>
        <v>43891</v>
      </c>
      <c r="L93" s="624">
        <f t="shared" ca="1" si="1"/>
        <v>31</v>
      </c>
      <c r="M93" s="447"/>
      <c r="N93" s="415"/>
      <c r="O93" s="1000" cm="1">
        <f t="array" ref="O93">INDEX(O$75:O$84,$AI93,1)*(1-$AH93)+INDEX(O$75:O$84,$AJ93,1)*($AH93)</f>
        <v>233</v>
      </c>
      <c r="P93" s="1000" cm="1">
        <f t="array" ref="P93">INDEX(P$75:P$84,$AI93,1)*(1-$AH93)+INDEX(P$75:P$84,$AJ93,1)*($AH93)</f>
        <v>865</v>
      </c>
      <c r="Q93" s="1001" cm="1">
        <f t="array" ref="Q93">INDEX(Q$75:Q$84,$AI93,1)*(1-$AH93)+INDEX(Q$75:Q$84,$AJ93,1)*($AH93)</f>
        <v>0.48635</v>
      </c>
      <c r="R93" s="1001" cm="1">
        <f t="array" ref="R93">INDEX(R$75:R$84,$AI93,1)*(1-$AH93)+INDEX(R$75:R$84,$AJ93,1)*($AH93)</f>
        <v>0.56520000000000004</v>
      </c>
      <c r="S93" s="995" cm="1">
        <f t="array" ref="S93">INDEX([0]!i_pasture_stage_p6z,$J93+1,ROUNDDOWN((ROW($J93)-ROW($J$75))/i_p6_len,0)+1)</f>
        <v>1</v>
      </c>
      <c r="T93" s="1001" cm="1">
        <f t="array" ref="T93">INDEX(T$75:T$84,$AI93,1)*(1-$AH93)+INDEX(T$75:T$84,$AJ93,1)*($AH93)</f>
        <v>0.3</v>
      </c>
      <c r="U93" s="995" cm="1">
        <f t="array" ref="U93">INDEX(U$75:U$84,$AI93,1)*(1-$AH93)+INDEX(U$75:U$84,$AJ93,1)*($AH93)</f>
        <v>10</v>
      </c>
      <c r="V93" s="1001" cm="1">
        <f t="array" ref="V93">INDEX(V$75:V$84,$AI93,1)*(1-$AH93)+INDEX(V$75:V$84,$AJ93,1)*($AH93)</f>
        <v>3.9000000000000007E-2</v>
      </c>
      <c r="W93" s="415"/>
      <c r="X93" s="415"/>
      <c r="Y93" s="415"/>
      <c r="Z93" s="415"/>
      <c r="AA93" s="415"/>
      <c r="AB93" s="415"/>
      <c r="AC93" s="415"/>
      <c r="AD93" s="415"/>
      <c r="AE93" s="415"/>
      <c r="AF93" s="415"/>
      <c r="AG93" s="415"/>
      <c r="AH93" s="415">
        <f t="shared" si="6"/>
        <v>0.22</v>
      </c>
      <c r="AI93" s="415">
        <f t="shared" si="4"/>
        <v>9</v>
      </c>
      <c r="AJ93" s="415">
        <f t="shared" si="7"/>
        <v>8</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83"/>
      <c r="J94" s="483">
        <v>9</v>
      </c>
      <c r="K94" s="662">
        <f>Periods!G30</f>
        <v>43922</v>
      </c>
      <c r="L94" s="681">
        <f t="shared" ca="1" si="1"/>
        <v>15</v>
      </c>
      <c r="M94" s="663"/>
      <c r="N94" s="484"/>
      <c r="O94" s="1003" cm="1">
        <f t="array" ref="O94">INDEX(O$75:O$84,$AI94,1)*(1-$AH94)+INDEX(O$75:O$84,$AJ94,1)*($AH94)</f>
        <v>200</v>
      </c>
      <c r="P94" s="1003" cm="1">
        <f t="array" ref="P94">INDEX(P$75:P$84,$AI94,1)*(1-$AH94)+INDEX(P$75:P$84,$AJ94,1)*($AH94)</f>
        <v>512.85714285714289</v>
      </c>
      <c r="Q94" s="1002" cm="1">
        <f t="array" ref="Q94">INDEX(Q$75:Q$84,$AI94,1)*(1-$AH94)+INDEX(Q$75:Q$84,$AJ94,1)*($AH94)</f>
        <v>0.47535714285714281</v>
      </c>
      <c r="R94" s="1002" cm="1">
        <f t="array" ref="R94">INDEX(R$75:R$84,$AI94,1)*(1-$AH94)+INDEX(R$75:R$84,$AJ94,1)*($AH94)</f>
        <v>0.53607142857142853</v>
      </c>
      <c r="S94" s="996" cm="1">
        <f t="array" ref="S94">INDEX([0]!i_pasture_stage_p6z,$J94+1,ROUNDDOWN((ROW($J94)-ROW($J$75))/i_p6_len,0)+1)</f>
        <v>1</v>
      </c>
      <c r="T94" s="1002" cm="1">
        <f t="array" ref="T94">INDEX(T$75:T$84,$AI94,1)*(1-$AH94)+INDEX(T$75:T$84,$AJ94,1)*($AH94)</f>
        <v>0.3</v>
      </c>
      <c r="U94" s="996" cm="1">
        <f t="array" ref="U94">INDEX(U$75:U$84,$AI94,1)*(1-$AH94)+INDEX(U$75:U$84,$AJ94,1)*($AH94)</f>
        <v>10</v>
      </c>
      <c r="V94" s="1002" cm="1">
        <f t="array" ref="V94">INDEX(V$75:V$84,$AI94,1)*(1-$AH94)+INDEX(V$75:V$84,$AJ94,1)*($AH94)</f>
        <v>0.12142857142857143</v>
      </c>
      <c r="W94" s="484"/>
      <c r="X94" s="484"/>
      <c r="Y94" s="484"/>
      <c r="Z94" s="484"/>
      <c r="AA94" s="484"/>
      <c r="AB94" s="484"/>
      <c r="AC94" s="484"/>
      <c r="AD94" s="484"/>
      <c r="AE94" s="484"/>
      <c r="AF94" s="484"/>
      <c r="AG94" s="484"/>
      <c r="AH94" s="415">
        <f t="shared" si="6"/>
        <v>0.2857142857142857</v>
      </c>
      <c r="AI94" s="415">
        <f t="shared" si="4"/>
        <v>10</v>
      </c>
      <c r="AJ94" s="415">
        <f t="shared" si="7"/>
        <v>9</v>
      </c>
      <c r="AK94" s="415"/>
      <c r="AL94" s="415"/>
      <c r="AM94" s="415"/>
      <c r="AN94" s="415"/>
      <c r="AO94" s="410"/>
      <c r="AP94" s="395"/>
      <c r="AQ94" s="383"/>
      <c r="AR94" s="383"/>
      <c r="AS94" s="383"/>
    </row>
    <row r="95" spans="1:45" hidden="1" outlineLevel="2" x14ac:dyDescent="0.25">
      <c r="A95" s="383"/>
      <c r="B95" s="392"/>
      <c r="C95" s="385">
        <f t="shared" ref="C95" si="8">INT($C$40)+2</f>
        <v>3</v>
      </c>
      <c r="D95" s="410"/>
      <c r="E95" s="467"/>
      <c r="F95" s="467"/>
      <c r="G95" s="410"/>
      <c r="H95" s="431"/>
      <c r="I95" s="669" t="s">
        <v>780</v>
      </c>
      <c r="J95" s="669">
        <v>0</v>
      </c>
      <c r="K95" s="670">
        <f>Periods!H21</f>
        <v>43572</v>
      </c>
      <c r="L95" s="682">
        <f t="shared" ca="1" si="1"/>
        <v>21</v>
      </c>
      <c r="M95" s="671"/>
      <c r="N95" s="672"/>
      <c r="O95" s="999" cm="1">
        <f t="array" ref="O95">INDEX(O$75:O$84,$AI95,1)*(1-$AH95)+INDEX(O$75:O$84,$AJ95,1)*($AH95)</f>
        <v>200</v>
      </c>
      <c r="P95" s="999" cm="1">
        <f t="array" ref="P95">INDEX(P$75:P$84,$AI95,1)*(1-$AH95)+INDEX(P$75:P$84,$AJ95,1)*($AH95)</f>
        <v>335</v>
      </c>
      <c r="Q95" s="1004" cm="1">
        <f t="array" ref="Q95">INDEX(Q$75:Q$84,$AI95,1)*(1-$AH95)+INDEX(Q$75:Q$84,$AJ95,1)*($AH95)</f>
        <v>0.81</v>
      </c>
      <c r="R95" s="1004" cm="1">
        <f t="array" ref="R95">INDEX(R$75:R$84,$AI95,1)*(1-$AH95)+INDEX(R$75:R$84,$AJ95,1)*($AH95)</f>
        <v>0.81</v>
      </c>
      <c r="S95" s="997" cm="1">
        <f t="array" ref="S95">INDEX([0]!i_pasture_stage_p6z,$J95+1,ROUNDDOWN((ROW($J95)-ROW($J$75))/i_p6_len,0)+1)</f>
        <v>0</v>
      </c>
      <c r="T95" s="1004" cm="1">
        <f t="array" ref="T95">INDEX(T$75:T$84,$AI95,1)*(1-$AH95)+INDEX(T$75:T$84,$AJ95,1)*($AH95)</f>
        <v>0.3</v>
      </c>
      <c r="U95" s="997" cm="1">
        <f t="array" ref="U95">INDEX(U$75:U$84,$AI95,1)*(1-$AH95)+INDEX(U$75:U$84,$AJ95,1)*($AH95)</f>
        <v>10</v>
      </c>
      <c r="V95" s="1004" cm="1">
        <f t="array" ref="V95">INDEX(V$75:V$84,$AI95,1)*(1-$AH95)+INDEX(V$75:V$84,$AJ95,1)*($AH95)</f>
        <v>0.1</v>
      </c>
      <c r="W95" s="672"/>
      <c r="X95" s="672"/>
      <c r="Y95" s="672"/>
      <c r="Z95" s="672"/>
      <c r="AA95" s="672"/>
      <c r="AB95" s="672"/>
      <c r="AC95" s="672"/>
      <c r="AD95" s="672"/>
      <c r="AE95" s="672"/>
      <c r="AF95" s="672"/>
      <c r="AG95" s="672"/>
      <c r="AH95" s="415">
        <f t="shared" si="6"/>
        <v>0</v>
      </c>
      <c r="AI95" s="415">
        <f t="shared" si="4"/>
        <v>1</v>
      </c>
      <c r="AJ95" s="415">
        <f t="shared" si="7"/>
        <v>1</v>
      </c>
      <c r="AK95" s="415"/>
      <c r="AL95" s="415"/>
      <c r="AM95" s="415"/>
      <c r="AN95" s="415"/>
      <c r="AO95" s="410"/>
      <c r="AP95" s="395"/>
      <c r="AQ95" s="383"/>
      <c r="AR95" s="383"/>
      <c r="AS95" s="383"/>
    </row>
    <row r="96" spans="1:45" hidden="1" outlineLevel="3" collapsed="1" x14ac:dyDescent="0.25">
      <c r="A96" s="383"/>
      <c r="B96" s="392"/>
      <c r="C96" s="385">
        <f t="shared" si="5"/>
        <v>4</v>
      </c>
      <c r="D96" s="410"/>
      <c r="E96" s="467"/>
      <c r="F96" s="467"/>
      <c r="G96" s="410"/>
      <c r="H96" s="431"/>
      <c r="I96" s="431"/>
      <c r="J96" s="431">
        <v>1</v>
      </c>
      <c r="K96" s="623">
        <f>Periods!H22</f>
        <v>43593</v>
      </c>
      <c r="L96" s="624">
        <f t="shared" ca="1" si="1"/>
        <v>35</v>
      </c>
      <c r="M96" s="447"/>
      <c r="N96" s="415"/>
      <c r="O96" s="1000" cm="1">
        <f t="array" ref="O96">INDEX(O$75:O$84,$AI96,1)*(1-$AH96)+INDEX(O$75:O$84,$AJ96,1)*($AH96)</f>
        <v>200</v>
      </c>
      <c r="P96" s="1000" cm="1">
        <f t="array" ref="P96">INDEX(P$75:P$84,$AI96,1)*(1-$AH96)+INDEX(P$75:P$84,$AJ96,1)*($AH96)</f>
        <v>455</v>
      </c>
      <c r="Q96" s="1001" cm="1">
        <f t="array" ref="Q96">INDEX(Q$75:Q$84,$AI96,1)*(1-$AH96)+INDEX(Q$75:Q$84,$AJ96,1)*($AH96)</f>
        <v>0.81</v>
      </c>
      <c r="R96" s="1001" cm="1">
        <f t="array" ref="R96">INDEX(R$75:R$84,$AI96,1)*(1-$AH96)+INDEX(R$75:R$84,$AJ96,1)*($AH96)</f>
        <v>0.81</v>
      </c>
      <c r="S96" s="995" cm="1">
        <f t="array" ref="S96">INDEX([0]!i_pasture_stage_p6z,$J96+1,ROUNDDOWN((ROW($J96)-ROW($J$75))/i_p6_len,0)+1)</f>
        <v>1</v>
      </c>
      <c r="T96" s="1001" cm="1">
        <f t="array" ref="T96">INDEX(T$75:T$84,$AI96,1)*(1-$AH96)+INDEX(T$75:T$84,$AJ96,1)*($AH96)</f>
        <v>0.3</v>
      </c>
      <c r="U96" s="995" cm="1">
        <f t="array" ref="U96">INDEX(U$75:U$84,$AI96,1)*(1-$AH96)+INDEX(U$75:U$84,$AJ96,1)*($AH96)</f>
        <v>10</v>
      </c>
      <c r="V96" s="1001" cm="1">
        <f t="array" ref="V96">INDEX(V$75:V$84,$AI96,1)*(1-$AH96)+INDEX(V$75:V$84,$AJ96,1)*($AH96)</f>
        <v>8.0952380952380956E-2</v>
      </c>
      <c r="W96" s="415"/>
      <c r="X96" s="415"/>
      <c r="Y96" s="415"/>
      <c r="Z96" s="415"/>
      <c r="AA96" s="415"/>
      <c r="AB96" s="415"/>
      <c r="AC96" s="415"/>
      <c r="AD96" s="415"/>
      <c r="AE96" s="415"/>
      <c r="AF96" s="415"/>
      <c r="AG96" s="415"/>
      <c r="AH96" s="415">
        <f t="shared" si="6"/>
        <v>0.61904761904761907</v>
      </c>
      <c r="AI96" s="415">
        <f t="shared" si="4"/>
        <v>2</v>
      </c>
      <c r="AJ96" s="415">
        <f t="shared" si="7"/>
        <v>1</v>
      </c>
      <c r="AK96" s="415"/>
      <c r="AL96" s="415"/>
      <c r="AM96" s="415"/>
      <c r="AN96" s="415"/>
      <c r="AO96" s="410"/>
      <c r="AP96" s="395"/>
      <c r="AQ96" s="383"/>
      <c r="AR96" s="383"/>
      <c r="AS96" s="383"/>
    </row>
    <row r="97" spans="1:45" hidden="1" outlineLevel="3" x14ac:dyDescent="0.25">
      <c r="A97" s="383"/>
      <c r="B97" s="392"/>
      <c r="C97" s="385">
        <f t="shared" si="5"/>
        <v>4</v>
      </c>
      <c r="D97" s="410"/>
      <c r="E97" s="467"/>
      <c r="F97" s="467"/>
      <c r="G97" s="410"/>
      <c r="H97" s="431"/>
      <c r="I97" s="431"/>
      <c r="J97" s="431">
        <v>2</v>
      </c>
      <c r="K97" s="623">
        <f>Periods!H23</f>
        <v>43628</v>
      </c>
      <c r="L97" s="624">
        <f t="shared" ca="1" si="1"/>
        <v>56</v>
      </c>
      <c r="M97" s="447"/>
      <c r="N97" s="415"/>
      <c r="O97" s="1000" cm="1">
        <f t="array" ref="O97">INDEX(O$75:O$84,$AI97,1)*(1-$AH97)+INDEX(O$75:O$84,$AJ97,1)*($AH97)</f>
        <v>217.75</v>
      </c>
      <c r="P97" s="1000" cm="1">
        <f t="array" ref="P97">INDEX(P$75:P$84,$AI97,1)*(1-$AH97)+INDEX(P$75:P$84,$AJ97,1)*($AH97)</f>
        <v>800</v>
      </c>
      <c r="Q97" s="1001" cm="1">
        <f t="array" ref="Q97">INDEX(Q$75:Q$84,$AI97,1)*(1-$AH97)+INDEX(Q$75:Q$84,$AJ97,1)*($AH97)</f>
        <v>0.81</v>
      </c>
      <c r="R97" s="1001" cm="1">
        <f t="array" ref="R97">INDEX(R$75:R$84,$AI97,1)*(1-$AH97)+INDEX(R$75:R$84,$AJ97,1)*($AH97)</f>
        <v>0.81</v>
      </c>
      <c r="S97" s="995" cm="1">
        <f t="array" ref="S97">INDEX([0]!i_pasture_stage_p6z,$J97+1,ROUNDDOWN((ROW($J97)-ROW($J$75))/i_p6_len,0)+1)</f>
        <v>1</v>
      </c>
      <c r="T97" s="1001" cm="1">
        <f t="array" ref="T97">INDEX(T$75:T$84,$AI97,1)*(1-$AH97)+INDEX(T$75:T$84,$AJ97,1)*($AH97)</f>
        <v>0.3</v>
      </c>
      <c r="U97" s="995" cm="1">
        <f t="array" ref="U97">INDEX(U$75:U$84,$AI97,1)*(1-$AH97)+INDEX(U$75:U$84,$AJ97,1)*($AH97)</f>
        <v>10</v>
      </c>
      <c r="V97" s="1001" cm="1">
        <f t="array" ref="V97">INDEX(V$75:V$84,$AI97,1)*(1-$AH97)+INDEX(V$75:V$84,$AJ97,1)*($AH97)</f>
        <v>0</v>
      </c>
      <c r="W97" s="415"/>
      <c r="X97" s="415"/>
      <c r="Y97" s="415"/>
      <c r="Z97" s="415"/>
      <c r="AA97" s="415"/>
      <c r="AB97" s="415"/>
      <c r="AC97" s="415"/>
      <c r="AD97" s="415"/>
      <c r="AE97" s="415"/>
      <c r="AF97" s="415"/>
      <c r="AG97" s="415"/>
      <c r="AH97" s="415">
        <f t="shared" si="6"/>
        <v>0</v>
      </c>
      <c r="AI97" s="415">
        <f t="shared" si="4"/>
        <v>3</v>
      </c>
      <c r="AJ97" s="415">
        <f t="shared" si="7"/>
        <v>2</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3</v>
      </c>
      <c r="K98" s="623">
        <f>Periods!H24</f>
        <v>43684</v>
      </c>
      <c r="L98" s="624">
        <f t="shared" ca="1" si="1"/>
        <v>49</v>
      </c>
      <c r="M98" s="447"/>
      <c r="N98" s="415"/>
      <c r="O98" s="1000" cm="1">
        <f t="array" ref="O98">INDEX(O$75:O$84,$AI98,1)*(1-$AH98)+INDEX(O$75:O$84,$AJ98,1)*($AH98)</f>
        <v>250</v>
      </c>
      <c r="P98" s="1000" cm="1">
        <f t="array" ref="P98">INDEX(P$75:P$84,$AI98,1)*(1-$AH98)+INDEX(P$75:P$84,$AJ98,1)*($AH98)</f>
        <v>1600</v>
      </c>
      <c r="Q98" s="1001" cm="1">
        <f t="array" ref="Q98">INDEX(Q$75:Q$84,$AI98,1)*(1-$AH98)+INDEX(Q$75:Q$84,$AJ98,1)*($AH98)</f>
        <v>0.8</v>
      </c>
      <c r="R98" s="1001" cm="1">
        <f t="array" ref="R98">INDEX(R$75:R$84,$AI98,1)*(1-$AH98)+INDEX(R$75:R$84,$AJ98,1)*($AH98)</f>
        <v>0.8</v>
      </c>
      <c r="S98" s="995" cm="1">
        <f t="array" ref="S98">INDEX([0]!i_pasture_stage_p6z,$J98+1,ROUNDDOWN((ROW($J98)-ROW($J$75))/i_p6_len,0)+1)</f>
        <v>1</v>
      </c>
      <c r="T98" s="1001" cm="1">
        <f t="array" ref="T98">INDEX(T$75:T$84,$AI98,1)*(1-$AH98)+INDEX(T$75:T$84,$AJ98,1)*($AH98)</f>
        <v>0.3</v>
      </c>
      <c r="U98" s="995" cm="1">
        <f t="array" ref="U98">INDEX(U$75:U$84,$AI98,1)*(1-$AH98)+INDEX(U$75:U$84,$AJ98,1)*($AH98)</f>
        <v>10</v>
      </c>
      <c r="V98" s="1001" cm="1">
        <f t="array" ref="V98">INDEX(V$75:V$84,$AI98,1)*(1-$AH98)+INDEX(V$75:V$84,$AJ98,1)*($AH98)</f>
        <v>0</v>
      </c>
      <c r="W98" s="415"/>
      <c r="X98" s="415"/>
      <c r="Y98" s="415"/>
      <c r="Z98" s="415"/>
      <c r="AA98" s="415"/>
      <c r="AB98" s="415"/>
      <c r="AC98" s="415"/>
      <c r="AD98" s="415"/>
      <c r="AE98" s="415"/>
      <c r="AF98" s="415"/>
      <c r="AG98" s="415"/>
      <c r="AH98" s="415">
        <f t="shared" si="6"/>
        <v>0</v>
      </c>
      <c r="AI98" s="415">
        <f t="shared" si="4"/>
        <v>4</v>
      </c>
      <c r="AJ98" s="415">
        <f t="shared" si="7"/>
        <v>3</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4</v>
      </c>
      <c r="K99" s="623">
        <f>Periods!H25</f>
        <v>43733</v>
      </c>
      <c r="L99" s="624">
        <f t="shared" ca="1" si="1"/>
        <v>20</v>
      </c>
      <c r="M99" s="447"/>
      <c r="N99" s="415"/>
      <c r="O99" s="1000" cm="1">
        <f t="array" ref="O99">INDEX(O$75:O$84,$AI99,1)*(1-$AH99)+INDEX(O$75:O$84,$AJ99,1)*($AH99)</f>
        <v>250</v>
      </c>
      <c r="P99" s="1000" cm="1">
        <f t="array" ref="P99">INDEX(P$75:P$84,$AI99,1)*(1-$AH99)+INDEX(P$75:P$84,$AJ99,1)*($AH99)</f>
        <v>4500</v>
      </c>
      <c r="Q99" s="1001" cm="1">
        <f t="array" ref="Q99">INDEX(Q$75:Q$84,$AI99,1)*(1-$AH99)+INDEX(Q$75:Q$84,$AJ99,1)*($AH99)</f>
        <v>0.76</v>
      </c>
      <c r="R99" s="1001" cm="1">
        <f t="array" ref="R99">INDEX(R$75:R$84,$AI99,1)*(1-$AH99)+INDEX(R$75:R$84,$AJ99,1)*($AH99)</f>
        <v>0.78</v>
      </c>
      <c r="S99" s="995" cm="1">
        <f t="array" ref="S99">INDEX([0]!i_pasture_stage_p6z,$J99+1,ROUNDDOWN((ROW($J99)-ROW($J$75))/i_p6_len,0)+1)</f>
        <v>1</v>
      </c>
      <c r="T99" s="1001" cm="1">
        <f t="array" ref="T99">INDEX(T$75:T$84,$AI99,1)*(1-$AH99)+INDEX(T$75:T$84,$AJ99,1)*($AH99)</f>
        <v>0.3</v>
      </c>
      <c r="U99" s="995" cm="1">
        <f t="array" ref="U99">INDEX(U$75:U$84,$AI99,1)*(1-$AH99)+INDEX(U$75:U$84,$AJ99,1)*($AH99)</f>
        <v>10</v>
      </c>
      <c r="V99" s="1001" cm="1">
        <f t="array" ref="V99">INDEX(V$75:V$84,$AI99,1)*(1-$AH99)+INDEX(V$75:V$84,$AJ99,1)*($AH99)</f>
        <v>0</v>
      </c>
      <c r="W99" s="415"/>
      <c r="X99" s="415"/>
      <c r="Y99" s="415"/>
      <c r="Z99" s="415"/>
      <c r="AA99" s="415"/>
      <c r="AB99" s="415"/>
      <c r="AC99" s="415"/>
      <c r="AD99" s="415"/>
      <c r="AE99" s="415"/>
      <c r="AF99" s="415"/>
      <c r="AG99" s="415"/>
      <c r="AH99" s="415">
        <f t="shared" si="6"/>
        <v>0</v>
      </c>
      <c r="AI99" s="415">
        <f t="shared" si="4"/>
        <v>5</v>
      </c>
      <c r="AJ99" s="415">
        <f t="shared" si="7"/>
        <v>4</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5</v>
      </c>
      <c r="K100" s="623">
        <f>Periods!H26</f>
        <v>43753</v>
      </c>
      <c r="L100" s="624">
        <f t="shared" ca="1" si="1"/>
        <v>16</v>
      </c>
      <c r="M100" s="447"/>
      <c r="N100" s="415"/>
      <c r="O100" s="1000" cm="1">
        <f t="array" ref="O100">INDEX(O$75:O$84,$AI100,1)*(1-$AH100)+INDEX(O$75:O$84,$AJ100,1)*($AH100)</f>
        <v>361.11111111111109</v>
      </c>
      <c r="P100" s="1000" cm="1">
        <f t="array" ref="P100">INDEX(P$75:P$84,$AI100,1)*(1-$AH100)+INDEX(P$75:P$84,$AJ100,1)*($AH100)</f>
        <v>3744.4444444444443</v>
      </c>
      <c r="Q100" s="1001" cm="1">
        <f t="array" ref="Q100">INDEX(Q$75:Q$84,$AI100,1)*(1-$AH100)+INDEX(Q$75:Q$84,$AJ100,1)*($AH100)</f>
        <v>0.66666666666666674</v>
      </c>
      <c r="R100" s="1001" cm="1">
        <f t="array" ref="R100">INDEX(R$75:R$84,$AI100,1)*(1-$AH100)+INDEX(R$75:R$84,$AJ100,1)*($AH100)</f>
        <v>0.73444444444444446</v>
      </c>
      <c r="S100" s="995" cm="1">
        <f t="array" ref="S100">INDEX([0]!i_pasture_stage_p6z,$J100+1,ROUNDDOWN((ROW($J100)-ROW($J$75))/i_p6_len,0)+1)</f>
        <v>1</v>
      </c>
      <c r="T100" s="1001" cm="1">
        <f t="array" ref="T100">INDEX(T$75:T$84,$AI100,1)*(1-$AH100)+INDEX(T$75:T$84,$AJ100,1)*($AH100)</f>
        <v>0.3</v>
      </c>
      <c r="U100" s="995" cm="1">
        <f t="array" ref="U100">INDEX(U$75:U$84,$AI100,1)*(1-$AH100)+INDEX(U$75:U$84,$AJ100,1)*($AH100)</f>
        <v>10</v>
      </c>
      <c r="V100" s="1001" cm="1">
        <f t="array" ref="V100">INDEX(V$75:V$84,$AI100,1)*(1-$AH100)+INDEX(V$75:V$84,$AJ100,1)*($AH100)</f>
        <v>0</v>
      </c>
      <c r="W100" s="415"/>
      <c r="X100" s="415"/>
      <c r="Y100" s="415"/>
      <c r="Z100" s="415"/>
      <c r="AA100" s="415"/>
      <c r="AB100" s="415"/>
      <c r="AC100" s="415"/>
      <c r="AD100" s="415"/>
      <c r="AE100" s="415"/>
      <c r="AF100" s="415"/>
      <c r="AG100" s="415"/>
      <c r="AH100" s="415">
        <f t="shared" si="6"/>
        <v>0.55555555555555558</v>
      </c>
      <c r="AI100" s="415">
        <f t="shared" si="4"/>
        <v>6</v>
      </c>
      <c r="AJ100" s="415">
        <f t="shared" si="7"/>
        <v>5</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6</v>
      </c>
      <c r="K101" s="623">
        <f>Periods!H27</f>
        <v>43769</v>
      </c>
      <c r="L101" s="624">
        <f t="shared" ca="1" si="1"/>
        <v>83</v>
      </c>
      <c r="M101" s="447"/>
      <c r="N101" s="415"/>
      <c r="O101" s="1000" cm="1">
        <f t="array" ref="O101">INDEX(O$75:O$84,$AI101,1)*(1-$AH101)+INDEX(O$75:O$84,$AJ101,1)*($AH101)</f>
        <v>450</v>
      </c>
      <c r="P101" s="1000" cm="1">
        <f t="array" ref="P101">INDEX(P$75:P$84,$AI101,1)*(1-$AH101)+INDEX(P$75:P$84,$AJ101,1)*($AH101)</f>
        <v>3140</v>
      </c>
      <c r="Q101" s="1001" cm="1">
        <f t="array" ref="Q101">INDEX(Q$75:Q$84,$AI101,1)*(1-$AH101)+INDEX(Q$75:Q$84,$AJ101,1)*($AH101)</f>
        <v>0.59200000000000008</v>
      </c>
      <c r="R101" s="1001" cm="1">
        <f t="array" ref="R101">INDEX(R$75:R$84,$AI101,1)*(1-$AH101)+INDEX(R$75:R$84,$AJ101,1)*($AH101)</f>
        <v>0.69800000000000006</v>
      </c>
      <c r="S101" s="995" cm="1">
        <f t="array" ref="S101">INDEX([0]!i_pasture_stage_p6z,$J101+1,ROUNDDOWN((ROW($J101)-ROW($J$75))/i_p6_len,0)+1)</f>
        <v>1</v>
      </c>
      <c r="T101" s="1001" cm="1">
        <f t="array" ref="T101">INDEX(T$75:T$84,$AI101,1)*(1-$AH101)+INDEX(T$75:T$84,$AJ101,1)*($AH101)</f>
        <v>0.3</v>
      </c>
      <c r="U101" s="995" cm="1">
        <f t="array" ref="U101">INDEX(U$75:U$84,$AI101,1)*(1-$AH101)+INDEX(U$75:U$84,$AJ101,1)*($AH101)</f>
        <v>10</v>
      </c>
      <c r="V101" s="1001" cm="1">
        <f t="array" ref="V101">INDEX(V$75:V$84,$AI101,1)*(1-$AH101)+INDEX(V$75:V$84,$AJ101,1)*($AH101)</f>
        <v>0</v>
      </c>
      <c r="W101" s="415"/>
      <c r="X101" s="415"/>
      <c r="Y101" s="415"/>
      <c r="Z101" s="415"/>
      <c r="AA101" s="415"/>
      <c r="AB101" s="415"/>
      <c r="AC101" s="415"/>
      <c r="AD101" s="415"/>
      <c r="AE101" s="415"/>
      <c r="AF101" s="415"/>
      <c r="AG101" s="415"/>
      <c r="AH101" s="415">
        <f t="shared" si="6"/>
        <v>0.2</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7</v>
      </c>
      <c r="K102" s="623">
        <f>Periods!H28</f>
        <v>43852</v>
      </c>
      <c r="L102" s="624">
        <f t="shared" ca="1" si="1"/>
        <v>39</v>
      </c>
      <c r="M102" s="447"/>
      <c r="N102" s="415"/>
      <c r="O102" s="1000" cm="1">
        <f t="array" ref="O102">INDEX(O$75:O$84,$AI102,1)*(1-$AH102)+INDEX(O$75:O$84,$AJ102,1)*($AH102)</f>
        <v>350</v>
      </c>
      <c r="P102" s="1000" cm="1">
        <f t="array" ref="P102">INDEX(P$75:P$84,$AI102,1)*(1-$AH102)+INDEX(P$75:P$84,$AJ102,1)*($AH102)</f>
        <v>1450</v>
      </c>
      <c r="Q102" s="1001" cm="1">
        <f t="array" ref="Q102">INDEX(Q$75:Q$84,$AI102,1)*(1-$AH102)+INDEX(Q$75:Q$84,$AJ102,1)*($AH102)</f>
        <v>0.5</v>
      </c>
      <c r="R102" s="1001" cm="1">
        <f t="array" ref="R102">INDEX(R$75:R$84,$AI102,1)*(1-$AH102)+INDEX(R$75:R$84,$AJ102,1)*($AH102)</f>
        <v>0.59250000000000003</v>
      </c>
      <c r="S102" s="995" cm="1">
        <f t="array" ref="S102">INDEX([0]!i_pasture_stage_p6z,$J102+1,ROUNDDOWN((ROW($J102)-ROW($J$75))/i_p6_len,0)+1)</f>
        <v>1</v>
      </c>
      <c r="T102" s="1001" cm="1">
        <f t="array" ref="T102">INDEX(T$75:T$84,$AI102,1)*(1-$AH102)+INDEX(T$75:T$84,$AJ102,1)*($AH102)</f>
        <v>0.3</v>
      </c>
      <c r="U102" s="995" cm="1">
        <f t="array" ref="U102">INDEX(U$75:U$84,$AI102,1)*(1-$AH102)+INDEX(U$75:U$84,$AJ102,1)*($AH102)</f>
        <v>10</v>
      </c>
      <c r="V102" s="1001" cm="1">
        <f t="array" ref="V102">INDEX(V$75:V$84,$AI102,1)*(1-$AH102)+INDEX(V$75:V$84,$AJ102,1)*($AH102)</f>
        <v>0</v>
      </c>
      <c r="W102" s="415"/>
      <c r="X102" s="415"/>
      <c r="Y102" s="415"/>
      <c r="Z102" s="415"/>
      <c r="AA102" s="415"/>
      <c r="AB102" s="415"/>
      <c r="AC102" s="415"/>
      <c r="AD102" s="415"/>
      <c r="AE102" s="415"/>
      <c r="AF102" s="415"/>
      <c r="AG102" s="415"/>
      <c r="AH102" s="415">
        <f t="shared" si="6"/>
        <v>0</v>
      </c>
      <c r="AI102" s="415">
        <f t="shared" si="4"/>
        <v>8</v>
      </c>
      <c r="AJ102" s="415">
        <f t="shared" si="7"/>
        <v>7</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8</v>
      </c>
      <c r="K103" s="623">
        <f>Periods!H29</f>
        <v>43891</v>
      </c>
      <c r="L103" s="624">
        <f t="shared" ca="1" si="1"/>
        <v>31</v>
      </c>
      <c r="M103" s="447"/>
      <c r="N103" s="415"/>
      <c r="O103" s="1000" cm="1">
        <f t="array" ref="O103">INDEX(O$75:O$84,$AI103,1)*(1-$AH103)+INDEX(O$75:O$84,$AJ103,1)*($AH103)</f>
        <v>233</v>
      </c>
      <c r="P103" s="1000" cm="1">
        <f t="array" ref="P103">INDEX(P$75:P$84,$AI103,1)*(1-$AH103)+INDEX(P$75:P$84,$AJ103,1)*($AH103)</f>
        <v>865</v>
      </c>
      <c r="Q103" s="1001" cm="1">
        <f t="array" ref="Q103">INDEX(Q$75:Q$84,$AI103,1)*(1-$AH103)+INDEX(Q$75:Q$84,$AJ103,1)*($AH103)</f>
        <v>0.48635</v>
      </c>
      <c r="R103" s="1001" cm="1">
        <f t="array" ref="R103">INDEX(R$75:R$84,$AI103,1)*(1-$AH103)+INDEX(R$75:R$84,$AJ103,1)*($AH103)</f>
        <v>0.56520000000000004</v>
      </c>
      <c r="S103" s="995" cm="1">
        <f t="array" ref="S103">INDEX([0]!i_pasture_stage_p6z,$J103+1,ROUNDDOWN((ROW($J103)-ROW($J$75))/i_p6_len,0)+1)</f>
        <v>1</v>
      </c>
      <c r="T103" s="1001" cm="1">
        <f t="array" ref="T103">INDEX(T$75:T$84,$AI103,1)*(1-$AH103)+INDEX(T$75:T$84,$AJ103,1)*($AH103)</f>
        <v>0.3</v>
      </c>
      <c r="U103" s="995" cm="1">
        <f t="array" ref="U103">INDEX(U$75:U$84,$AI103,1)*(1-$AH103)+INDEX(U$75:U$84,$AJ103,1)*($AH103)</f>
        <v>10</v>
      </c>
      <c r="V103" s="1001" cm="1">
        <f t="array" ref="V103">INDEX(V$75:V$84,$AI103,1)*(1-$AH103)+INDEX(V$75:V$84,$AJ103,1)*($AH103)</f>
        <v>3.9000000000000007E-2</v>
      </c>
      <c r="W103" s="415"/>
      <c r="X103" s="415"/>
      <c r="Y103" s="415"/>
      <c r="Z103" s="415"/>
      <c r="AA103" s="415"/>
      <c r="AB103" s="415"/>
      <c r="AC103" s="415"/>
      <c r="AD103" s="415"/>
      <c r="AE103" s="415"/>
      <c r="AF103" s="415"/>
      <c r="AG103" s="415"/>
      <c r="AH103" s="415">
        <f t="shared" si="6"/>
        <v>0.22</v>
      </c>
      <c r="AI103" s="415">
        <f t="shared" si="4"/>
        <v>9</v>
      </c>
      <c r="AJ103" s="415">
        <f t="shared" si="7"/>
        <v>8</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83"/>
      <c r="J104" s="483">
        <v>9</v>
      </c>
      <c r="K104" s="662">
        <f>Periods!H30</f>
        <v>43922</v>
      </c>
      <c r="L104" s="681">
        <f t="shared" ca="1" si="1"/>
        <v>15</v>
      </c>
      <c r="M104" s="663"/>
      <c r="N104" s="484"/>
      <c r="O104" s="1003" cm="1">
        <f t="array" ref="O104">INDEX(O$75:O$84,$AI104,1)*(1-$AH104)+INDEX(O$75:O$84,$AJ104,1)*($AH104)</f>
        <v>200</v>
      </c>
      <c r="P104" s="1003" cm="1">
        <f t="array" ref="P104">INDEX(P$75:P$84,$AI104,1)*(1-$AH104)+INDEX(P$75:P$84,$AJ104,1)*($AH104)</f>
        <v>512.85714285714289</v>
      </c>
      <c r="Q104" s="1002" cm="1">
        <f t="array" ref="Q104">INDEX(Q$75:Q$84,$AI104,1)*(1-$AH104)+INDEX(Q$75:Q$84,$AJ104,1)*($AH104)</f>
        <v>0.47535714285714281</v>
      </c>
      <c r="R104" s="1002" cm="1">
        <f t="array" ref="R104">INDEX(R$75:R$84,$AI104,1)*(1-$AH104)+INDEX(R$75:R$84,$AJ104,1)*($AH104)</f>
        <v>0.53607142857142853</v>
      </c>
      <c r="S104" s="996" cm="1">
        <f t="array" ref="S104">INDEX([0]!i_pasture_stage_p6z,$J104+1,ROUNDDOWN((ROW($J104)-ROW($J$75))/i_p6_len,0)+1)</f>
        <v>1</v>
      </c>
      <c r="T104" s="1002" cm="1">
        <f t="array" ref="T104">INDEX(T$75:T$84,$AI104,1)*(1-$AH104)+INDEX(T$75:T$84,$AJ104,1)*($AH104)</f>
        <v>0.3</v>
      </c>
      <c r="U104" s="996" cm="1">
        <f t="array" ref="U104">INDEX(U$75:U$84,$AI104,1)*(1-$AH104)+INDEX(U$75:U$84,$AJ104,1)*($AH104)</f>
        <v>10</v>
      </c>
      <c r="V104" s="1002" cm="1">
        <f t="array" ref="V104">INDEX(V$75:V$84,$AI104,1)*(1-$AH104)+INDEX(V$75:V$84,$AJ104,1)*($AH104)</f>
        <v>0.12142857142857143</v>
      </c>
      <c r="W104" s="484"/>
      <c r="X104" s="484"/>
      <c r="Y104" s="484"/>
      <c r="Z104" s="484"/>
      <c r="AA104" s="484"/>
      <c r="AB104" s="484"/>
      <c r="AC104" s="484"/>
      <c r="AD104" s="484"/>
      <c r="AE104" s="484"/>
      <c r="AF104" s="484"/>
      <c r="AG104" s="484"/>
      <c r="AH104" s="415">
        <f t="shared" si="6"/>
        <v>0.2857142857142857</v>
      </c>
      <c r="AI104" s="415">
        <f t="shared" si="4"/>
        <v>10</v>
      </c>
      <c r="AJ104" s="415">
        <f t="shared" si="7"/>
        <v>9</v>
      </c>
      <c r="AK104" s="415"/>
      <c r="AL104" s="415"/>
      <c r="AM104" s="415"/>
      <c r="AN104" s="415"/>
      <c r="AO104" s="410"/>
      <c r="AP104" s="395"/>
      <c r="AQ104" s="383"/>
      <c r="AR104" s="383"/>
      <c r="AS104" s="383"/>
    </row>
    <row r="105" spans="1:45" hidden="1" outlineLevel="2" x14ac:dyDescent="0.25">
      <c r="A105" s="383"/>
      <c r="B105" s="392"/>
      <c r="C105" s="385">
        <f t="shared" ref="C105" si="9">INT($C$40)+2</f>
        <v>3</v>
      </c>
      <c r="D105" s="410"/>
      <c r="E105" s="467"/>
      <c r="F105" s="467"/>
      <c r="G105" s="410"/>
      <c r="H105" s="431"/>
      <c r="I105" s="669" t="s">
        <v>781</v>
      </c>
      <c r="J105" s="669">
        <v>0</v>
      </c>
      <c r="K105" s="985">
        <f>Periods!I21</f>
        <v>43572</v>
      </c>
      <c r="L105" s="682">
        <f t="shared" ca="1" si="1"/>
        <v>21</v>
      </c>
      <c r="M105" s="671"/>
      <c r="N105" s="672"/>
      <c r="O105" s="999" cm="1">
        <f t="array" ref="O105">INDEX(O$75:O$84,$AI105,1)*(1-$AH105)+INDEX(O$75:O$84,$AJ105,1)*($AH105)</f>
        <v>200</v>
      </c>
      <c r="P105" s="999" cm="1">
        <f t="array" ref="P105">INDEX(P$75:P$84,$AI105,1)*(1-$AH105)+INDEX(P$75:P$84,$AJ105,1)*($AH105)</f>
        <v>335</v>
      </c>
      <c r="Q105" s="1004" cm="1">
        <f t="array" ref="Q105">INDEX(Q$75:Q$84,$AI105,1)*(1-$AH105)+INDEX(Q$75:Q$84,$AJ105,1)*($AH105)</f>
        <v>0.81</v>
      </c>
      <c r="R105" s="1004" cm="1">
        <f t="array" ref="R105">INDEX(R$75:R$84,$AI105,1)*(1-$AH105)+INDEX(R$75:R$84,$AJ105,1)*($AH105)</f>
        <v>0.81</v>
      </c>
      <c r="S105" s="997" cm="1">
        <f t="array" ref="S105">INDEX([0]!i_pasture_stage_p6z,$J105+1,ROUNDDOWN((ROW($J105)-ROW($J$75))/i_p6_len,0)+1)</f>
        <v>0</v>
      </c>
      <c r="T105" s="1004" cm="1">
        <f t="array" ref="T105">INDEX(T$75:T$84,$AI105,1)*(1-$AH105)+INDEX(T$75:T$84,$AJ105,1)*($AH105)</f>
        <v>0.3</v>
      </c>
      <c r="U105" s="997" cm="1">
        <f t="array" ref="U105">INDEX(U$75:U$84,$AI105,1)*(1-$AH105)+INDEX(U$75:U$84,$AJ105,1)*($AH105)</f>
        <v>10</v>
      </c>
      <c r="V105" s="1004" cm="1">
        <f t="array" ref="V105">INDEX(V$75:V$84,$AI105,1)*(1-$AH105)+INDEX(V$75:V$84,$AJ105,1)*($AH105)</f>
        <v>0.1</v>
      </c>
      <c r="W105" s="672"/>
      <c r="X105" s="672"/>
      <c r="Y105" s="672"/>
      <c r="Z105" s="672"/>
      <c r="AA105" s="672"/>
      <c r="AB105" s="672"/>
      <c r="AC105" s="672"/>
      <c r="AD105" s="672"/>
      <c r="AE105" s="672"/>
      <c r="AF105" s="672"/>
      <c r="AG105" s="672"/>
      <c r="AH105" s="415">
        <f t="shared" si="6"/>
        <v>0</v>
      </c>
      <c r="AI105" s="415">
        <f t="shared" si="4"/>
        <v>1</v>
      </c>
      <c r="AJ105" s="415">
        <f t="shared" si="7"/>
        <v>1</v>
      </c>
      <c r="AK105" s="415"/>
      <c r="AL105" s="415"/>
      <c r="AM105" s="415"/>
      <c r="AN105" s="415"/>
      <c r="AO105" s="410"/>
      <c r="AP105" s="395"/>
      <c r="AQ105" s="383"/>
      <c r="AR105" s="383"/>
      <c r="AS105" s="383"/>
    </row>
    <row r="106" spans="1:45" hidden="1" outlineLevel="3" collapsed="1" x14ac:dyDescent="0.25">
      <c r="A106" s="383"/>
      <c r="B106" s="392"/>
      <c r="C106" s="385">
        <f t="shared" si="5"/>
        <v>4</v>
      </c>
      <c r="D106" s="410"/>
      <c r="E106" s="467"/>
      <c r="F106" s="467"/>
      <c r="G106" s="410"/>
      <c r="H106" s="431"/>
      <c r="I106" s="431"/>
      <c r="J106" s="431">
        <v>1</v>
      </c>
      <c r="K106" s="623">
        <f>Periods!I22</f>
        <v>43593</v>
      </c>
      <c r="L106" s="624">
        <f t="shared" ca="1" si="1"/>
        <v>35</v>
      </c>
      <c r="M106" s="447"/>
      <c r="N106" s="415"/>
      <c r="O106" s="1000" cm="1">
        <f t="array" ref="O106">INDEX(O$75:O$84,$AI106,1)*(1-$AH106)+INDEX(O$75:O$84,$AJ106,1)*($AH106)</f>
        <v>200</v>
      </c>
      <c r="P106" s="1000" cm="1">
        <f t="array" ref="P106">INDEX(P$75:P$84,$AI106,1)*(1-$AH106)+INDEX(P$75:P$84,$AJ106,1)*($AH106)</f>
        <v>455</v>
      </c>
      <c r="Q106" s="1001" cm="1">
        <f t="array" ref="Q106">INDEX(Q$75:Q$84,$AI106,1)*(1-$AH106)+INDEX(Q$75:Q$84,$AJ106,1)*($AH106)</f>
        <v>0.81</v>
      </c>
      <c r="R106" s="1001" cm="1">
        <f t="array" ref="R106">INDEX(R$75:R$84,$AI106,1)*(1-$AH106)+INDEX(R$75:R$84,$AJ106,1)*($AH106)</f>
        <v>0.81</v>
      </c>
      <c r="S106" s="995" cm="1">
        <f t="array" ref="S106">INDEX([0]!i_pasture_stage_p6z,$J106+1,ROUNDDOWN((ROW($J106)-ROW($J$75))/i_p6_len,0)+1)</f>
        <v>1</v>
      </c>
      <c r="T106" s="1001" cm="1">
        <f t="array" ref="T106">INDEX(T$75:T$84,$AI106,1)*(1-$AH106)+INDEX(T$75:T$84,$AJ106,1)*($AH106)</f>
        <v>0.3</v>
      </c>
      <c r="U106" s="995" cm="1">
        <f t="array" ref="U106">INDEX(U$75:U$84,$AI106,1)*(1-$AH106)+INDEX(U$75:U$84,$AJ106,1)*($AH106)</f>
        <v>10</v>
      </c>
      <c r="V106" s="1001" cm="1">
        <f t="array" ref="V106">INDEX(V$75:V$84,$AI106,1)*(1-$AH106)+INDEX(V$75:V$84,$AJ106,1)*($AH106)</f>
        <v>8.0952380952380956E-2</v>
      </c>
      <c r="W106" s="415"/>
      <c r="X106" s="415"/>
      <c r="Y106" s="415"/>
      <c r="Z106" s="415"/>
      <c r="AA106" s="415"/>
      <c r="AB106" s="415"/>
      <c r="AC106" s="415"/>
      <c r="AD106" s="415"/>
      <c r="AE106" s="415"/>
      <c r="AF106" s="415"/>
      <c r="AG106" s="415"/>
      <c r="AH106" s="415">
        <f t="shared" si="6"/>
        <v>0.61904761904761907</v>
      </c>
      <c r="AI106" s="415">
        <f t="shared" si="4"/>
        <v>2</v>
      </c>
      <c r="AJ106" s="415">
        <f t="shared" si="7"/>
        <v>1</v>
      </c>
      <c r="AK106" s="415"/>
      <c r="AL106" s="415"/>
      <c r="AM106" s="415"/>
      <c r="AN106" s="415"/>
      <c r="AO106" s="410"/>
      <c r="AP106" s="395"/>
      <c r="AQ106" s="383"/>
      <c r="AR106" s="383"/>
      <c r="AS106" s="383"/>
    </row>
    <row r="107" spans="1:45" hidden="1" outlineLevel="3" x14ac:dyDescent="0.25">
      <c r="A107" s="383"/>
      <c r="B107" s="392"/>
      <c r="C107" s="385">
        <f t="shared" si="5"/>
        <v>4</v>
      </c>
      <c r="D107" s="410"/>
      <c r="E107" s="467"/>
      <c r="F107" s="467"/>
      <c r="G107" s="410"/>
      <c r="H107" s="431"/>
      <c r="I107" s="431"/>
      <c r="J107" s="431">
        <v>2</v>
      </c>
      <c r="K107" s="623">
        <f>Periods!I23</f>
        <v>43628</v>
      </c>
      <c r="L107" s="624">
        <f t="shared" ref="L107:L138" ca="1" si="10">IF(K108-K107&gt;0,K108-K107,OFFSET(K108,-i_p6_len,0)+365-K107)</f>
        <v>56</v>
      </c>
      <c r="M107" s="447"/>
      <c r="N107" s="415"/>
      <c r="O107" s="1000" cm="1">
        <f t="array" ref="O107">INDEX(O$75:O$84,$AI107,1)*(1-$AH107)+INDEX(O$75:O$84,$AJ107,1)*($AH107)</f>
        <v>217.75</v>
      </c>
      <c r="P107" s="1000" cm="1">
        <f t="array" ref="P107">INDEX(P$75:P$84,$AI107,1)*(1-$AH107)+INDEX(P$75:P$84,$AJ107,1)*($AH107)</f>
        <v>800</v>
      </c>
      <c r="Q107" s="1001" cm="1">
        <f t="array" ref="Q107">INDEX(Q$75:Q$84,$AI107,1)*(1-$AH107)+INDEX(Q$75:Q$84,$AJ107,1)*($AH107)</f>
        <v>0.81</v>
      </c>
      <c r="R107" s="1001" cm="1">
        <f t="array" ref="R107">INDEX(R$75:R$84,$AI107,1)*(1-$AH107)+INDEX(R$75:R$84,$AJ107,1)*($AH107)</f>
        <v>0.81</v>
      </c>
      <c r="S107" s="995" cm="1">
        <f t="array" ref="S107">INDEX([0]!i_pasture_stage_p6z,$J107+1,ROUNDDOWN((ROW($J107)-ROW($J$75))/i_p6_len,0)+1)</f>
        <v>1</v>
      </c>
      <c r="T107" s="1001" cm="1">
        <f t="array" ref="T107">INDEX(T$75:T$84,$AI107,1)*(1-$AH107)+INDEX(T$75:T$84,$AJ107,1)*($AH107)</f>
        <v>0.3</v>
      </c>
      <c r="U107" s="995" cm="1">
        <f t="array" ref="U107">INDEX(U$75:U$84,$AI107,1)*(1-$AH107)+INDEX(U$75:U$84,$AJ107,1)*($AH107)</f>
        <v>10</v>
      </c>
      <c r="V107" s="1001" cm="1">
        <f t="array" ref="V107">INDEX(V$75:V$84,$AI107,1)*(1-$AH107)+INDEX(V$75:V$84,$AJ107,1)*($AH107)</f>
        <v>0</v>
      </c>
      <c r="W107" s="415"/>
      <c r="X107" s="415"/>
      <c r="Y107" s="415"/>
      <c r="Z107" s="415"/>
      <c r="AA107" s="415"/>
      <c r="AB107" s="415"/>
      <c r="AC107" s="415"/>
      <c r="AD107" s="415"/>
      <c r="AE107" s="415"/>
      <c r="AF107" s="415"/>
      <c r="AG107" s="415"/>
      <c r="AH107" s="415">
        <f t="shared" si="6"/>
        <v>0</v>
      </c>
      <c r="AI107" s="415">
        <f t="shared" si="4"/>
        <v>3</v>
      </c>
      <c r="AJ107" s="415">
        <f t="shared" si="7"/>
        <v>2</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3</v>
      </c>
      <c r="K108" s="623">
        <f>Periods!I24</f>
        <v>43684</v>
      </c>
      <c r="L108" s="624">
        <f t="shared" ca="1" si="10"/>
        <v>49</v>
      </c>
      <c r="M108" s="447"/>
      <c r="N108" s="415"/>
      <c r="O108" s="1000" cm="1">
        <f t="array" ref="O108">INDEX(O$75:O$84,$AI108,1)*(1-$AH108)+INDEX(O$75:O$84,$AJ108,1)*($AH108)</f>
        <v>250</v>
      </c>
      <c r="P108" s="1000" cm="1">
        <f t="array" ref="P108">INDEX(P$75:P$84,$AI108,1)*(1-$AH108)+INDEX(P$75:P$84,$AJ108,1)*($AH108)</f>
        <v>1600</v>
      </c>
      <c r="Q108" s="1001" cm="1">
        <f t="array" ref="Q108">INDEX(Q$75:Q$84,$AI108,1)*(1-$AH108)+INDEX(Q$75:Q$84,$AJ108,1)*($AH108)</f>
        <v>0.8</v>
      </c>
      <c r="R108" s="1001" cm="1">
        <f t="array" ref="R108">INDEX(R$75:R$84,$AI108,1)*(1-$AH108)+INDEX(R$75:R$84,$AJ108,1)*($AH108)</f>
        <v>0.8</v>
      </c>
      <c r="S108" s="995" cm="1">
        <f t="array" ref="S108">INDEX([0]!i_pasture_stage_p6z,$J108+1,ROUNDDOWN((ROW($J108)-ROW($J$75))/i_p6_len,0)+1)</f>
        <v>1</v>
      </c>
      <c r="T108" s="1001" cm="1">
        <f t="array" ref="T108">INDEX(T$75:T$84,$AI108,1)*(1-$AH108)+INDEX(T$75:T$84,$AJ108,1)*($AH108)</f>
        <v>0.3</v>
      </c>
      <c r="U108" s="995" cm="1">
        <f t="array" ref="U108">INDEX(U$75:U$84,$AI108,1)*(1-$AH108)+INDEX(U$75:U$84,$AJ108,1)*($AH108)</f>
        <v>10</v>
      </c>
      <c r="V108" s="1001" cm="1">
        <f t="array" ref="V108">INDEX(V$75:V$84,$AI108,1)*(1-$AH108)+INDEX(V$75:V$84,$AJ108,1)*($AH108)</f>
        <v>0</v>
      </c>
      <c r="W108" s="415"/>
      <c r="X108" s="415"/>
      <c r="Y108" s="415"/>
      <c r="Z108" s="415"/>
      <c r="AA108" s="415"/>
      <c r="AB108" s="415"/>
      <c r="AC108" s="415"/>
      <c r="AD108" s="415"/>
      <c r="AE108" s="415"/>
      <c r="AF108" s="415"/>
      <c r="AG108" s="415"/>
      <c r="AH108" s="415">
        <f t="shared" si="6"/>
        <v>0</v>
      </c>
      <c r="AI108" s="415">
        <f t="shared" si="4"/>
        <v>4</v>
      </c>
      <c r="AJ108" s="415">
        <f t="shared" si="7"/>
        <v>3</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4</v>
      </c>
      <c r="K109" s="623">
        <f>Periods!I25</f>
        <v>43733</v>
      </c>
      <c r="L109" s="624">
        <f t="shared" ca="1" si="10"/>
        <v>20</v>
      </c>
      <c r="M109" s="447"/>
      <c r="N109" s="415"/>
      <c r="O109" s="1000" cm="1">
        <f t="array" ref="O109">INDEX(O$75:O$84,$AI109,1)*(1-$AH109)+INDEX(O$75:O$84,$AJ109,1)*($AH109)</f>
        <v>250</v>
      </c>
      <c r="P109" s="1000" cm="1">
        <f t="array" ref="P109">INDEX(P$75:P$84,$AI109,1)*(1-$AH109)+INDEX(P$75:P$84,$AJ109,1)*($AH109)</f>
        <v>4500</v>
      </c>
      <c r="Q109" s="1001" cm="1">
        <f t="array" ref="Q109">INDEX(Q$75:Q$84,$AI109,1)*(1-$AH109)+INDEX(Q$75:Q$84,$AJ109,1)*($AH109)</f>
        <v>0.76</v>
      </c>
      <c r="R109" s="1001" cm="1">
        <f t="array" ref="R109">INDEX(R$75:R$84,$AI109,1)*(1-$AH109)+INDEX(R$75:R$84,$AJ109,1)*($AH109)</f>
        <v>0.78</v>
      </c>
      <c r="S109" s="995" cm="1">
        <f t="array" ref="S109">INDEX([0]!i_pasture_stage_p6z,$J109+1,ROUNDDOWN((ROW($J109)-ROW($J$75))/i_p6_len,0)+1)</f>
        <v>1</v>
      </c>
      <c r="T109" s="1001" cm="1">
        <f t="array" ref="T109">INDEX(T$75:T$84,$AI109,1)*(1-$AH109)+INDEX(T$75:T$84,$AJ109,1)*($AH109)</f>
        <v>0.3</v>
      </c>
      <c r="U109" s="995" cm="1">
        <f t="array" ref="U109">INDEX(U$75:U$84,$AI109,1)*(1-$AH109)+INDEX(U$75:U$84,$AJ109,1)*($AH109)</f>
        <v>10</v>
      </c>
      <c r="V109" s="1001" cm="1">
        <f t="array" ref="V109">INDEX(V$75:V$84,$AI109,1)*(1-$AH109)+INDEX(V$75:V$84,$AJ109,1)*($AH109)</f>
        <v>0</v>
      </c>
      <c r="W109" s="415"/>
      <c r="X109" s="415"/>
      <c r="Y109" s="415"/>
      <c r="Z109" s="415"/>
      <c r="AA109" s="415"/>
      <c r="AB109" s="415"/>
      <c r="AC109" s="415"/>
      <c r="AD109" s="415"/>
      <c r="AE109" s="415"/>
      <c r="AF109" s="415"/>
      <c r="AG109" s="415"/>
      <c r="AH109" s="415">
        <f t="shared" si="6"/>
        <v>0</v>
      </c>
      <c r="AI109" s="415">
        <f t="shared" si="4"/>
        <v>5</v>
      </c>
      <c r="AJ109" s="415">
        <f t="shared" si="7"/>
        <v>4</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5</v>
      </c>
      <c r="K110" s="623">
        <f>Periods!I26</f>
        <v>43753</v>
      </c>
      <c r="L110" s="624">
        <f t="shared" ca="1" si="10"/>
        <v>31</v>
      </c>
      <c r="M110" s="447"/>
      <c r="N110" s="415"/>
      <c r="O110" s="1000" cm="1">
        <f t="array" ref="O110">INDEX(O$75:O$84,$AI110,1)*(1-$AH110)+INDEX(O$75:O$84,$AJ110,1)*($AH110)</f>
        <v>361.11111111111109</v>
      </c>
      <c r="P110" s="1000" cm="1">
        <f t="array" ref="P110">INDEX(P$75:P$84,$AI110,1)*(1-$AH110)+INDEX(P$75:P$84,$AJ110,1)*($AH110)</f>
        <v>3744.4444444444443</v>
      </c>
      <c r="Q110" s="1001" cm="1">
        <f t="array" ref="Q110">INDEX(Q$75:Q$84,$AI110,1)*(1-$AH110)+INDEX(Q$75:Q$84,$AJ110,1)*($AH110)</f>
        <v>0.66666666666666674</v>
      </c>
      <c r="R110" s="1001" cm="1">
        <f t="array" ref="R110">INDEX(R$75:R$84,$AI110,1)*(1-$AH110)+INDEX(R$75:R$84,$AJ110,1)*($AH110)</f>
        <v>0.73444444444444446</v>
      </c>
      <c r="S110" s="995" cm="1">
        <f t="array" ref="S110">INDEX([0]!i_pasture_stage_p6z,$J110+1,ROUNDDOWN((ROW($J110)-ROW($J$75))/i_p6_len,0)+1)</f>
        <v>1</v>
      </c>
      <c r="T110" s="1001" cm="1">
        <f t="array" ref="T110">INDEX(T$75:T$84,$AI110,1)*(1-$AH110)+INDEX(T$75:T$84,$AJ110,1)*($AH110)</f>
        <v>0.3</v>
      </c>
      <c r="U110" s="995" cm="1">
        <f t="array" ref="U110">INDEX(U$75:U$84,$AI110,1)*(1-$AH110)+INDEX(U$75:U$84,$AJ110,1)*($AH110)</f>
        <v>10</v>
      </c>
      <c r="V110" s="1001" cm="1">
        <f t="array" ref="V110">INDEX(V$75:V$84,$AI110,1)*(1-$AH110)+INDEX(V$75:V$84,$AJ110,1)*($AH110)</f>
        <v>0</v>
      </c>
      <c r="W110" s="415"/>
      <c r="X110" s="415"/>
      <c r="Y110" s="415"/>
      <c r="Z110" s="415"/>
      <c r="AA110" s="415"/>
      <c r="AB110" s="415"/>
      <c r="AC110" s="415"/>
      <c r="AD110" s="415"/>
      <c r="AE110" s="415"/>
      <c r="AF110" s="415"/>
      <c r="AG110" s="415"/>
      <c r="AH110" s="415">
        <f t="shared" si="6"/>
        <v>0.55555555555555558</v>
      </c>
      <c r="AI110" s="415">
        <f t="shared" si="4"/>
        <v>6</v>
      </c>
      <c r="AJ110" s="415">
        <f t="shared" si="7"/>
        <v>5</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6</v>
      </c>
      <c r="K111" s="623">
        <f>Periods!I27</f>
        <v>43784</v>
      </c>
      <c r="L111" s="624">
        <f t="shared" ca="1" si="10"/>
        <v>68</v>
      </c>
      <c r="M111" s="447"/>
      <c r="N111" s="415"/>
      <c r="O111" s="1000" cm="1">
        <f t="array" ref="O111">INDEX(O$75:O$84,$AI111,1)*(1-$AH111)+INDEX(O$75:O$84,$AJ111,1)*($AH111)</f>
        <v>500</v>
      </c>
      <c r="P111" s="1000" cm="1">
        <f t="array" ref="P111">INDEX(P$75:P$84,$AI111,1)*(1-$AH111)+INDEX(P$75:P$84,$AJ111,1)*($AH111)</f>
        <v>2727.4193548387098</v>
      </c>
      <c r="Q111" s="1001" cm="1">
        <f t="array" ref="Q111">INDEX(Q$75:Q$84,$AI111,1)*(1-$AH111)+INDEX(Q$75:Q$84,$AJ111,1)*($AH111)</f>
        <v>0.54419354838709677</v>
      </c>
      <c r="R111" s="1001" cm="1">
        <f t="array" ref="R111">INDEX(R$75:R$84,$AI111,1)*(1-$AH111)+INDEX(R$75:R$84,$AJ111,1)*($AH111)</f>
        <v>0.67072580645161295</v>
      </c>
      <c r="S111" s="995" cm="1">
        <f t="array" ref="S111">INDEX([0]!i_pasture_stage_p6z,$J111+1,ROUNDDOWN((ROW($J111)-ROW($J$75))/i_p6_len,0)+1)</f>
        <v>1</v>
      </c>
      <c r="T111" s="1001" cm="1">
        <f t="array" ref="T111">INDEX(T$75:T$84,$AI111,1)*(1-$AH111)+INDEX(T$75:T$84,$AJ111,1)*($AH111)</f>
        <v>0.3</v>
      </c>
      <c r="U111" s="995" cm="1">
        <f t="array" ref="U111">INDEX(U$75:U$84,$AI111,1)*(1-$AH111)+INDEX(U$75:U$84,$AJ111,1)*($AH111)</f>
        <v>10</v>
      </c>
      <c r="V111" s="1001" cm="1">
        <f t="array" ref="V111">INDEX(V$75:V$84,$AI111,1)*(1-$AH111)+INDEX(V$75:V$84,$AJ111,1)*($AH111)</f>
        <v>0</v>
      </c>
      <c r="W111" s="415"/>
      <c r="X111" s="415"/>
      <c r="Y111" s="415"/>
      <c r="Z111" s="415"/>
      <c r="AA111" s="415"/>
      <c r="AB111" s="415"/>
      <c r="AC111" s="415"/>
      <c r="AD111" s="415"/>
      <c r="AE111" s="415"/>
      <c r="AF111" s="415"/>
      <c r="AG111" s="415"/>
      <c r="AH111" s="415">
        <f t="shared" si="6"/>
        <v>0.80645161290322576</v>
      </c>
      <c r="AI111" s="415">
        <f t="shared" si="4"/>
        <v>7</v>
      </c>
      <c r="AJ111" s="415">
        <f t="shared" si="7"/>
        <v>6</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7</v>
      </c>
      <c r="K112" s="623">
        <f>Periods!I28</f>
        <v>43852</v>
      </c>
      <c r="L112" s="624">
        <f t="shared" ca="1" si="10"/>
        <v>39</v>
      </c>
      <c r="M112" s="447"/>
      <c r="N112" s="415"/>
      <c r="O112" s="1000" cm="1">
        <f t="array" ref="O112">INDEX(O$75:O$84,$AI112,1)*(1-$AH112)+INDEX(O$75:O$84,$AJ112,1)*($AH112)</f>
        <v>350</v>
      </c>
      <c r="P112" s="1000" cm="1">
        <f t="array" ref="P112">INDEX(P$75:P$84,$AI112,1)*(1-$AH112)+INDEX(P$75:P$84,$AJ112,1)*($AH112)</f>
        <v>1450</v>
      </c>
      <c r="Q112" s="1001" cm="1">
        <f t="array" ref="Q112">INDEX(Q$75:Q$84,$AI112,1)*(1-$AH112)+INDEX(Q$75:Q$84,$AJ112,1)*($AH112)</f>
        <v>0.5</v>
      </c>
      <c r="R112" s="1001" cm="1">
        <f t="array" ref="R112">INDEX(R$75:R$84,$AI112,1)*(1-$AH112)+INDEX(R$75:R$84,$AJ112,1)*($AH112)</f>
        <v>0.59250000000000003</v>
      </c>
      <c r="S112" s="995" cm="1">
        <f t="array" ref="S112">INDEX([0]!i_pasture_stage_p6z,$J112+1,ROUNDDOWN((ROW($J112)-ROW($J$75))/i_p6_len,0)+1)</f>
        <v>1</v>
      </c>
      <c r="T112" s="1001" cm="1">
        <f t="array" ref="T112">INDEX(T$75:T$84,$AI112,1)*(1-$AH112)+INDEX(T$75:T$84,$AJ112,1)*($AH112)</f>
        <v>0.3</v>
      </c>
      <c r="U112" s="995" cm="1">
        <f t="array" ref="U112">INDEX(U$75:U$84,$AI112,1)*(1-$AH112)+INDEX(U$75:U$84,$AJ112,1)*($AH112)</f>
        <v>10</v>
      </c>
      <c r="V112" s="1001" cm="1">
        <f t="array" ref="V112">INDEX(V$75:V$84,$AI112,1)*(1-$AH112)+INDEX(V$75:V$84,$AJ112,1)*($AH112)</f>
        <v>0</v>
      </c>
      <c r="W112" s="415"/>
      <c r="X112" s="415"/>
      <c r="Y112" s="415"/>
      <c r="Z112" s="415"/>
      <c r="AA112" s="415"/>
      <c r="AB112" s="415"/>
      <c r="AC112" s="415"/>
      <c r="AD112" s="415"/>
      <c r="AE112" s="415"/>
      <c r="AF112" s="415"/>
      <c r="AG112" s="415"/>
      <c r="AH112" s="415">
        <f t="shared" si="6"/>
        <v>0</v>
      </c>
      <c r="AI112" s="415">
        <f t="shared" si="4"/>
        <v>8</v>
      </c>
      <c r="AJ112" s="415">
        <f t="shared" si="7"/>
        <v>7</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8</v>
      </c>
      <c r="K113" s="623">
        <f>Periods!I29</f>
        <v>43891</v>
      </c>
      <c r="L113" s="624">
        <f t="shared" ca="1" si="10"/>
        <v>31</v>
      </c>
      <c r="M113" s="447"/>
      <c r="N113" s="415"/>
      <c r="O113" s="1000" cm="1">
        <f t="array" ref="O113">INDEX(O$75:O$84,$AI113,1)*(1-$AH113)+INDEX(O$75:O$84,$AJ113,1)*($AH113)</f>
        <v>233</v>
      </c>
      <c r="P113" s="1000" cm="1">
        <f t="array" ref="P113">INDEX(P$75:P$84,$AI113,1)*(1-$AH113)+INDEX(P$75:P$84,$AJ113,1)*($AH113)</f>
        <v>865</v>
      </c>
      <c r="Q113" s="1001" cm="1">
        <f t="array" ref="Q113">INDEX(Q$75:Q$84,$AI113,1)*(1-$AH113)+INDEX(Q$75:Q$84,$AJ113,1)*($AH113)</f>
        <v>0.48635</v>
      </c>
      <c r="R113" s="1001" cm="1">
        <f t="array" ref="R113">INDEX(R$75:R$84,$AI113,1)*(1-$AH113)+INDEX(R$75:R$84,$AJ113,1)*($AH113)</f>
        <v>0.56520000000000004</v>
      </c>
      <c r="S113" s="995" cm="1">
        <f t="array" ref="S113">INDEX([0]!i_pasture_stage_p6z,$J113+1,ROUNDDOWN((ROW($J113)-ROW($J$75))/i_p6_len,0)+1)</f>
        <v>1</v>
      </c>
      <c r="T113" s="1001" cm="1">
        <f t="array" ref="T113">INDEX(T$75:T$84,$AI113,1)*(1-$AH113)+INDEX(T$75:T$84,$AJ113,1)*($AH113)</f>
        <v>0.3</v>
      </c>
      <c r="U113" s="995" cm="1">
        <f t="array" ref="U113">INDEX(U$75:U$84,$AI113,1)*(1-$AH113)+INDEX(U$75:U$84,$AJ113,1)*($AH113)</f>
        <v>10</v>
      </c>
      <c r="V113" s="1001" cm="1">
        <f t="array" ref="V113">INDEX(V$75:V$84,$AI113,1)*(1-$AH113)+INDEX(V$75:V$84,$AJ113,1)*($AH113)</f>
        <v>3.9000000000000007E-2</v>
      </c>
      <c r="W113" s="415"/>
      <c r="X113" s="415"/>
      <c r="Y113" s="415"/>
      <c r="Z113" s="415"/>
      <c r="AA113" s="415"/>
      <c r="AB113" s="415"/>
      <c r="AC113" s="415"/>
      <c r="AD113" s="415"/>
      <c r="AE113" s="415"/>
      <c r="AF113" s="415"/>
      <c r="AG113" s="415"/>
      <c r="AH113" s="415">
        <f t="shared" si="6"/>
        <v>0.22</v>
      </c>
      <c r="AI113" s="415">
        <f t="shared" si="4"/>
        <v>9</v>
      </c>
      <c r="AJ113" s="415">
        <f t="shared" si="7"/>
        <v>8</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83"/>
      <c r="J114" s="483">
        <v>9</v>
      </c>
      <c r="K114" s="662">
        <f>Periods!I30</f>
        <v>43922</v>
      </c>
      <c r="L114" s="681">
        <f t="shared" ca="1" si="10"/>
        <v>15</v>
      </c>
      <c r="M114" s="663"/>
      <c r="N114" s="484"/>
      <c r="O114" s="1003" cm="1">
        <f t="array" ref="O114">INDEX(O$75:O$84,$AI114,1)*(1-$AH114)+INDEX(O$75:O$84,$AJ114,1)*($AH114)</f>
        <v>200</v>
      </c>
      <c r="P114" s="1003" cm="1">
        <f t="array" ref="P114">INDEX(P$75:P$84,$AI114,1)*(1-$AH114)+INDEX(P$75:P$84,$AJ114,1)*($AH114)</f>
        <v>512.85714285714289</v>
      </c>
      <c r="Q114" s="1002" cm="1">
        <f t="array" ref="Q114">INDEX(Q$75:Q$84,$AI114,1)*(1-$AH114)+INDEX(Q$75:Q$84,$AJ114,1)*($AH114)</f>
        <v>0.47535714285714281</v>
      </c>
      <c r="R114" s="1002" cm="1">
        <f t="array" ref="R114">INDEX(R$75:R$84,$AI114,1)*(1-$AH114)+INDEX(R$75:R$84,$AJ114,1)*($AH114)</f>
        <v>0.53607142857142853</v>
      </c>
      <c r="S114" s="996" cm="1">
        <f t="array" ref="S114">INDEX([0]!i_pasture_stage_p6z,$J114+1,ROUNDDOWN((ROW($J114)-ROW($J$75))/i_p6_len,0)+1)</f>
        <v>1</v>
      </c>
      <c r="T114" s="1002" cm="1">
        <f t="array" ref="T114">INDEX(T$75:T$84,$AI114,1)*(1-$AH114)+INDEX(T$75:T$84,$AJ114,1)*($AH114)</f>
        <v>0.3</v>
      </c>
      <c r="U114" s="996" cm="1">
        <f t="array" ref="U114">INDEX(U$75:U$84,$AI114,1)*(1-$AH114)+INDEX(U$75:U$84,$AJ114,1)*($AH114)</f>
        <v>10</v>
      </c>
      <c r="V114" s="1002" cm="1">
        <f t="array" ref="V114">INDEX(V$75:V$84,$AI114,1)*(1-$AH114)+INDEX(V$75:V$84,$AJ114,1)*($AH114)</f>
        <v>0.12142857142857143</v>
      </c>
      <c r="W114" s="484"/>
      <c r="X114" s="484"/>
      <c r="Y114" s="484"/>
      <c r="Z114" s="484"/>
      <c r="AA114" s="484"/>
      <c r="AB114" s="484"/>
      <c r="AC114" s="484"/>
      <c r="AD114" s="484"/>
      <c r="AE114" s="484"/>
      <c r="AF114" s="484"/>
      <c r="AG114" s="484"/>
      <c r="AH114" s="415">
        <f t="shared" si="6"/>
        <v>0.2857142857142857</v>
      </c>
      <c r="AI114" s="415">
        <f t="shared" si="4"/>
        <v>10</v>
      </c>
      <c r="AJ114" s="415">
        <f t="shared" si="7"/>
        <v>9</v>
      </c>
      <c r="AK114" s="415"/>
      <c r="AL114" s="415"/>
      <c r="AM114" s="415"/>
      <c r="AN114" s="415"/>
      <c r="AO114" s="410"/>
      <c r="AP114" s="395"/>
      <c r="AQ114" s="383"/>
      <c r="AR114" s="383"/>
      <c r="AS114" s="383"/>
    </row>
    <row r="115" spans="1:45" hidden="1" outlineLevel="2" x14ac:dyDescent="0.25">
      <c r="A115" s="383"/>
      <c r="B115" s="392"/>
      <c r="C115" s="385">
        <f t="shared" ref="C115" si="11">INT($C$40)+2</f>
        <v>3</v>
      </c>
      <c r="D115" s="410"/>
      <c r="E115" s="467"/>
      <c r="F115" s="467"/>
      <c r="G115" s="410"/>
      <c r="H115" s="431"/>
      <c r="I115" s="669" t="s">
        <v>782</v>
      </c>
      <c r="J115" s="669">
        <v>0</v>
      </c>
      <c r="K115" s="670">
        <f>Periods!J21</f>
        <v>43572</v>
      </c>
      <c r="L115" s="682">
        <f t="shared" ca="1" si="10"/>
        <v>21</v>
      </c>
      <c r="M115" s="671"/>
      <c r="N115" s="672"/>
      <c r="O115" s="999" cm="1">
        <f t="array" ref="O115">INDEX(O$75:O$84,$AI115,1)*(1-$AH115)+INDEX(O$75:O$84,$AJ115,1)*($AH115)</f>
        <v>200</v>
      </c>
      <c r="P115" s="999" cm="1">
        <f t="array" ref="P115">INDEX(P$75:P$84,$AI115,1)*(1-$AH115)+INDEX(P$75:P$84,$AJ115,1)*($AH115)</f>
        <v>335</v>
      </c>
      <c r="Q115" s="1004" cm="1">
        <f t="array" ref="Q115">INDEX(Q$75:Q$84,$AI115,1)*(1-$AH115)+INDEX(Q$75:Q$84,$AJ115,1)*($AH115)</f>
        <v>0.81</v>
      </c>
      <c r="R115" s="1004" cm="1">
        <f t="array" ref="R115">INDEX(R$75:R$84,$AI115,1)*(1-$AH115)+INDEX(R$75:R$84,$AJ115,1)*($AH115)</f>
        <v>0.81</v>
      </c>
      <c r="S115" s="997" cm="1">
        <f t="array" ref="S115">INDEX([0]!i_pasture_stage_p6z,$J115+1,ROUNDDOWN((ROW($J115)-ROW($J$75))/i_p6_len,0)+1)</f>
        <v>0</v>
      </c>
      <c r="T115" s="1004" cm="1">
        <f t="array" ref="T115">INDEX(T$75:T$84,$AI115,1)*(1-$AH115)+INDEX(T$75:T$84,$AJ115,1)*($AH115)</f>
        <v>0.3</v>
      </c>
      <c r="U115" s="997" cm="1">
        <f t="array" ref="U115">INDEX(U$75:U$84,$AI115,1)*(1-$AH115)+INDEX(U$75:U$84,$AJ115,1)*($AH115)</f>
        <v>10</v>
      </c>
      <c r="V115" s="1004" cm="1">
        <f t="array" ref="V115">INDEX(V$75:V$84,$AI115,1)*(1-$AH115)+INDEX(V$75:V$84,$AJ115,1)*($AH115)</f>
        <v>0.1</v>
      </c>
      <c r="W115" s="672"/>
      <c r="X115" s="672"/>
      <c r="Y115" s="672"/>
      <c r="Z115" s="672"/>
      <c r="AA115" s="672"/>
      <c r="AB115" s="672"/>
      <c r="AC115" s="672"/>
      <c r="AD115" s="672"/>
      <c r="AE115" s="672"/>
      <c r="AF115" s="672"/>
      <c r="AG115" s="672"/>
      <c r="AH115" s="415">
        <f t="shared" si="6"/>
        <v>0</v>
      </c>
      <c r="AI115" s="415">
        <f t="shared" si="4"/>
        <v>1</v>
      </c>
      <c r="AJ115" s="415">
        <f t="shared" si="7"/>
        <v>1</v>
      </c>
      <c r="AK115" s="415"/>
      <c r="AL115" s="415"/>
      <c r="AM115" s="415"/>
      <c r="AN115" s="415"/>
      <c r="AO115" s="410"/>
      <c r="AP115" s="395"/>
      <c r="AQ115" s="383"/>
      <c r="AR115" s="383"/>
      <c r="AS115" s="383"/>
    </row>
    <row r="116" spans="1:45" hidden="1" outlineLevel="3" collapsed="1" x14ac:dyDescent="0.25">
      <c r="A116" s="383"/>
      <c r="B116" s="392"/>
      <c r="C116" s="385">
        <f t="shared" si="5"/>
        <v>4</v>
      </c>
      <c r="D116" s="410"/>
      <c r="E116" s="467"/>
      <c r="F116" s="467"/>
      <c r="G116" s="410"/>
      <c r="H116" s="431"/>
      <c r="I116" s="431"/>
      <c r="J116" s="431">
        <v>1</v>
      </c>
      <c r="K116" s="623">
        <f>Periods!J22</f>
        <v>43593</v>
      </c>
      <c r="L116" s="624">
        <f t="shared" ca="1" si="10"/>
        <v>35</v>
      </c>
      <c r="M116" s="447"/>
      <c r="N116" s="415"/>
      <c r="O116" s="1000" cm="1">
        <f t="array" ref="O116">INDEX(O$75:O$84,$AI116,1)*(1-$AH116)+INDEX(O$75:O$84,$AJ116,1)*($AH116)</f>
        <v>200</v>
      </c>
      <c r="P116" s="1000" cm="1">
        <f t="array" ref="P116">INDEX(P$75:P$84,$AI116,1)*(1-$AH116)+INDEX(P$75:P$84,$AJ116,1)*($AH116)</f>
        <v>455</v>
      </c>
      <c r="Q116" s="1001" cm="1">
        <f t="array" ref="Q116">INDEX(Q$75:Q$84,$AI116,1)*(1-$AH116)+INDEX(Q$75:Q$84,$AJ116,1)*($AH116)</f>
        <v>0.81</v>
      </c>
      <c r="R116" s="1001" cm="1">
        <f t="array" ref="R116">INDEX(R$75:R$84,$AI116,1)*(1-$AH116)+INDEX(R$75:R$84,$AJ116,1)*($AH116)</f>
        <v>0.81</v>
      </c>
      <c r="S116" s="995" cm="1">
        <f t="array" ref="S116">INDEX([0]!i_pasture_stage_p6z,$J116+1,ROUNDDOWN((ROW($J116)-ROW($J$75))/i_p6_len,0)+1)</f>
        <v>1</v>
      </c>
      <c r="T116" s="1001" cm="1">
        <f t="array" ref="T116">INDEX(T$75:T$84,$AI116,1)*(1-$AH116)+INDEX(T$75:T$84,$AJ116,1)*($AH116)</f>
        <v>0.3</v>
      </c>
      <c r="U116" s="995" cm="1">
        <f t="array" ref="U116">INDEX(U$75:U$84,$AI116,1)*(1-$AH116)+INDEX(U$75:U$84,$AJ116,1)*($AH116)</f>
        <v>10</v>
      </c>
      <c r="V116" s="1001" cm="1">
        <f t="array" ref="V116">INDEX(V$75:V$84,$AI116,1)*(1-$AH116)+INDEX(V$75:V$84,$AJ116,1)*($AH116)</f>
        <v>8.0952380952380956E-2</v>
      </c>
      <c r="W116" s="415"/>
      <c r="X116" s="415"/>
      <c r="Y116" s="415"/>
      <c r="Z116" s="415"/>
      <c r="AA116" s="415"/>
      <c r="AB116" s="415"/>
      <c r="AC116" s="415"/>
      <c r="AD116" s="415"/>
      <c r="AE116" s="415"/>
      <c r="AF116" s="415"/>
      <c r="AG116" s="415"/>
      <c r="AH116" s="415">
        <f t="shared" si="6"/>
        <v>0.61904761904761907</v>
      </c>
      <c r="AI116" s="415">
        <f t="shared" si="4"/>
        <v>2</v>
      </c>
      <c r="AJ116" s="415">
        <f t="shared" si="7"/>
        <v>1</v>
      </c>
      <c r="AK116" s="415"/>
      <c r="AL116" s="415"/>
      <c r="AM116" s="415"/>
      <c r="AN116" s="415"/>
      <c r="AO116" s="410"/>
      <c r="AP116" s="395"/>
      <c r="AQ116" s="383"/>
      <c r="AR116" s="383"/>
      <c r="AS116" s="383"/>
    </row>
    <row r="117" spans="1:45" hidden="1" outlineLevel="3" x14ac:dyDescent="0.25">
      <c r="A117" s="383"/>
      <c r="B117" s="392"/>
      <c r="C117" s="385">
        <f t="shared" si="5"/>
        <v>4</v>
      </c>
      <c r="D117" s="410"/>
      <c r="E117" s="467"/>
      <c r="F117" s="467"/>
      <c r="G117" s="410"/>
      <c r="H117" s="431"/>
      <c r="I117" s="431"/>
      <c r="J117" s="431">
        <v>2</v>
      </c>
      <c r="K117" s="623">
        <f>Periods!J23</f>
        <v>43628</v>
      </c>
      <c r="L117" s="624">
        <f t="shared" ca="1" si="10"/>
        <v>56</v>
      </c>
      <c r="M117" s="447"/>
      <c r="N117" s="415"/>
      <c r="O117" s="1000" cm="1">
        <f t="array" ref="O117">INDEX(O$75:O$84,$AI117,1)*(1-$AH117)+INDEX(O$75:O$84,$AJ117,1)*($AH117)</f>
        <v>217.75</v>
      </c>
      <c r="P117" s="1000" cm="1">
        <f t="array" ref="P117">INDEX(P$75:P$84,$AI117,1)*(1-$AH117)+INDEX(P$75:P$84,$AJ117,1)*($AH117)</f>
        <v>800</v>
      </c>
      <c r="Q117" s="1001" cm="1">
        <f t="array" ref="Q117">INDEX(Q$75:Q$84,$AI117,1)*(1-$AH117)+INDEX(Q$75:Q$84,$AJ117,1)*($AH117)</f>
        <v>0.81</v>
      </c>
      <c r="R117" s="1001" cm="1">
        <f t="array" ref="R117">INDEX(R$75:R$84,$AI117,1)*(1-$AH117)+INDEX(R$75:R$84,$AJ117,1)*($AH117)</f>
        <v>0.81</v>
      </c>
      <c r="S117" s="995" cm="1">
        <f t="array" ref="S117">INDEX([0]!i_pasture_stage_p6z,$J117+1,ROUNDDOWN((ROW($J117)-ROW($J$75))/i_p6_len,0)+1)</f>
        <v>1</v>
      </c>
      <c r="T117" s="1001" cm="1">
        <f t="array" ref="T117">INDEX(T$75:T$84,$AI117,1)*(1-$AH117)+INDEX(T$75:T$84,$AJ117,1)*($AH117)</f>
        <v>0.3</v>
      </c>
      <c r="U117" s="995" cm="1">
        <f t="array" ref="U117">INDEX(U$75:U$84,$AI117,1)*(1-$AH117)+INDEX(U$75:U$84,$AJ117,1)*($AH117)</f>
        <v>10</v>
      </c>
      <c r="V117" s="1001" cm="1">
        <f t="array" ref="V117">INDEX(V$75:V$84,$AI117,1)*(1-$AH117)+INDEX(V$75:V$84,$AJ117,1)*($AH117)</f>
        <v>0</v>
      </c>
      <c r="W117" s="415"/>
      <c r="X117" s="415"/>
      <c r="Y117" s="415"/>
      <c r="Z117" s="415"/>
      <c r="AA117" s="415"/>
      <c r="AB117" s="415"/>
      <c r="AC117" s="415"/>
      <c r="AD117" s="415"/>
      <c r="AE117" s="415"/>
      <c r="AF117" s="415"/>
      <c r="AG117" s="415"/>
      <c r="AH117" s="415">
        <f t="shared" si="6"/>
        <v>0</v>
      </c>
      <c r="AI117" s="415">
        <f t="shared" ref="AI117:AI148" si="12">IF($K117&lt;INDEX(i_break_date,ROUNDDOWN((ROW($I117)-ROW($I$75))/i_p6_len,0)+1,1),i_p6_len,IFERROR(IFERROR(MATCH($K117,$K$75:$K$84,0),MATCH($K117,$K$75:$K$84,1)+1),1))</f>
        <v>3</v>
      </c>
      <c r="AJ117" s="415">
        <f t="shared" si="7"/>
        <v>2</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3</v>
      </c>
      <c r="K118" s="623">
        <f>Periods!J24</f>
        <v>43684</v>
      </c>
      <c r="L118" s="624">
        <f t="shared" ca="1" si="10"/>
        <v>49</v>
      </c>
      <c r="M118" s="447"/>
      <c r="N118" s="415"/>
      <c r="O118" s="1000" cm="1">
        <f t="array" ref="O118">INDEX(O$75:O$84,$AI118,1)*(1-$AH118)+INDEX(O$75:O$84,$AJ118,1)*($AH118)</f>
        <v>250</v>
      </c>
      <c r="P118" s="1000" cm="1">
        <f t="array" ref="P118">INDEX(P$75:P$84,$AI118,1)*(1-$AH118)+INDEX(P$75:P$84,$AJ118,1)*($AH118)</f>
        <v>1600</v>
      </c>
      <c r="Q118" s="1001" cm="1">
        <f t="array" ref="Q118">INDEX(Q$75:Q$84,$AI118,1)*(1-$AH118)+INDEX(Q$75:Q$84,$AJ118,1)*($AH118)</f>
        <v>0.8</v>
      </c>
      <c r="R118" s="1001" cm="1">
        <f t="array" ref="R118">INDEX(R$75:R$84,$AI118,1)*(1-$AH118)+INDEX(R$75:R$84,$AJ118,1)*($AH118)</f>
        <v>0.8</v>
      </c>
      <c r="S118" s="995" cm="1">
        <f t="array" ref="S118">INDEX([0]!i_pasture_stage_p6z,$J118+1,ROUNDDOWN((ROW($J118)-ROW($J$75))/i_p6_len,0)+1)</f>
        <v>1</v>
      </c>
      <c r="T118" s="1001" cm="1">
        <f t="array" ref="T118">INDEX(T$75:T$84,$AI118,1)*(1-$AH118)+INDEX(T$75:T$84,$AJ118,1)*($AH118)</f>
        <v>0.3</v>
      </c>
      <c r="U118" s="995" cm="1">
        <f t="array" ref="U118">INDEX(U$75:U$84,$AI118,1)*(1-$AH118)+INDEX(U$75:U$84,$AJ118,1)*($AH118)</f>
        <v>10</v>
      </c>
      <c r="V118" s="1001" cm="1">
        <f t="array" ref="V118">INDEX(V$75:V$84,$AI118,1)*(1-$AH118)+INDEX(V$75:V$84,$AJ118,1)*($AH118)</f>
        <v>0</v>
      </c>
      <c r="W118" s="415"/>
      <c r="X118" s="415"/>
      <c r="Y118" s="415"/>
      <c r="Z118" s="415"/>
      <c r="AA118" s="415"/>
      <c r="AB118" s="415"/>
      <c r="AC118" s="415"/>
      <c r="AD118" s="415"/>
      <c r="AE118" s="415"/>
      <c r="AF118" s="415"/>
      <c r="AG118" s="415"/>
      <c r="AH118" s="415">
        <f t="shared" si="6"/>
        <v>0</v>
      </c>
      <c r="AI118" s="415">
        <f t="shared" si="12"/>
        <v>4</v>
      </c>
      <c r="AJ118" s="415">
        <f t="shared" si="7"/>
        <v>3</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4</v>
      </c>
      <c r="K119" s="623">
        <f>Periods!J25</f>
        <v>43733</v>
      </c>
      <c r="L119" s="624">
        <f t="shared" ca="1" si="10"/>
        <v>20</v>
      </c>
      <c r="M119" s="447"/>
      <c r="N119" s="415"/>
      <c r="O119" s="1000" cm="1">
        <f t="array" ref="O119">INDEX(O$75:O$84,$AI119,1)*(1-$AH119)+INDEX(O$75:O$84,$AJ119,1)*($AH119)</f>
        <v>250</v>
      </c>
      <c r="P119" s="1000" cm="1">
        <f t="array" ref="P119">INDEX(P$75:P$84,$AI119,1)*(1-$AH119)+INDEX(P$75:P$84,$AJ119,1)*($AH119)</f>
        <v>4500</v>
      </c>
      <c r="Q119" s="1001" cm="1">
        <f t="array" ref="Q119">INDEX(Q$75:Q$84,$AI119,1)*(1-$AH119)+INDEX(Q$75:Q$84,$AJ119,1)*($AH119)</f>
        <v>0.76</v>
      </c>
      <c r="R119" s="1001" cm="1">
        <f t="array" ref="R119">INDEX(R$75:R$84,$AI119,1)*(1-$AH119)+INDEX(R$75:R$84,$AJ119,1)*($AH119)</f>
        <v>0.78</v>
      </c>
      <c r="S119" s="995" cm="1">
        <f t="array" ref="S119">INDEX([0]!i_pasture_stage_p6z,$J119+1,ROUNDDOWN((ROW($J119)-ROW($J$75))/i_p6_len,0)+1)</f>
        <v>1</v>
      </c>
      <c r="T119" s="1001" cm="1">
        <f t="array" ref="T119">INDEX(T$75:T$84,$AI119,1)*(1-$AH119)+INDEX(T$75:T$84,$AJ119,1)*($AH119)</f>
        <v>0.3</v>
      </c>
      <c r="U119" s="995" cm="1">
        <f t="array" ref="U119">INDEX(U$75:U$84,$AI119,1)*(1-$AH119)+INDEX(U$75:U$84,$AJ119,1)*($AH119)</f>
        <v>10</v>
      </c>
      <c r="V119" s="1001" cm="1">
        <f t="array" ref="V119">INDEX(V$75:V$84,$AI119,1)*(1-$AH119)+INDEX(V$75:V$84,$AJ119,1)*($AH119)</f>
        <v>0</v>
      </c>
      <c r="W119" s="415"/>
      <c r="X119" s="415"/>
      <c r="Y119" s="415"/>
      <c r="Z119" s="415"/>
      <c r="AA119" s="415"/>
      <c r="AB119" s="415"/>
      <c r="AC119" s="415"/>
      <c r="AD119" s="415"/>
      <c r="AE119" s="415"/>
      <c r="AF119" s="415"/>
      <c r="AG119" s="415"/>
      <c r="AH119" s="415">
        <f t="shared" si="6"/>
        <v>0</v>
      </c>
      <c r="AI119" s="415">
        <f t="shared" si="12"/>
        <v>5</v>
      </c>
      <c r="AJ119" s="415">
        <f t="shared" si="7"/>
        <v>4</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5</v>
      </c>
      <c r="K120" s="623">
        <f>Periods!J26</f>
        <v>43753</v>
      </c>
      <c r="L120" s="624">
        <f t="shared" ca="1" si="10"/>
        <v>13</v>
      </c>
      <c r="M120" s="447"/>
      <c r="N120" s="415"/>
      <c r="O120" s="1000" cm="1">
        <f t="array" ref="O120">INDEX(O$75:O$84,$AI120,1)*(1-$AH120)+INDEX(O$75:O$84,$AJ120,1)*($AH120)</f>
        <v>361.11111111111109</v>
      </c>
      <c r="P120" s="1000" cm="1">
        <f t="array" ref="P120">INDEX(P$75:P$84,$AI120,1)*(1-$AH120)+INDEX(P$75:P$84,$AJ120,1)*($AH120)</f>
        <v>3744.4444444444443</v>
      </c>
      <c r="Q120" s="1001" cm="1">
        <f t="array" ref="Q120">INDEX(Q$75:Q$84,$AI120,1)*(1-$AH120)+INDEX(Q$75:Q$84,$AJ120,1)*($AH120)</f>
        <v>0.66666666666666674</v>
      </c>
      <c r="R120" s="1001" cm="1">
        <f t="array" ref="R120">INDEX(R$75:R$84,$AI120,1)*(1-$AH120)+INDEX(R$75:R$84,$AJ120,1)*($AH120)</f>
        <v>0.73444444444444446</v>
      </c>
      <c r="S120" s="995" cm="1">
        <f t="array" ref="S120">INDEX([0]!i_pasture_stage_p6z,$J120+1,ROUNDDOWN((ROW($J120)-ROW($J$75))/i_p6_len,0)+1)</f>
        <v>1</v>
      </c>
      <c r="T120" s="1001" cm="1">
        <f t="array" ref="T120">INDEX(T$75:T$84,$AI120,1)*(1-$AH120)+INDEX(T$75:T$84,$AJ120,1)*($AH120)</f>
        <v>0.3</v>
      </c>
      <c r="U120" s="995" cm="1">
        <f t="array" ref="U120">INDEX(U$75:U$84,$AI120,1)*(1-$AH120)+INDEX(U$75:U$84,$AJ120,1)*($AH120)</f>
        <v>10</v>
      </c>
      <c r="V120" s="1001" cm="1">
        <f t="array" ref="V120">INDEX(V$75:V$84,$AI120,1)*(1-$AH120)+INDEX(V$75:V$84,$AJ120,1)*($AH120)</f>
        <v>0</v>
      </c>
      <c r="W120" s="415"/>
      <c r="X120" s="415"/>
      <c r="Y120" s="415"/>
      <c r="Z120" s="415"/>
      <c r="AA120" s="415"/>
      <c r="AB120" s="415"/>
      <c r="AC120" s="415"/>
      <c r="AD120" s="415"/>
      <c r="AE120" s="415"/>
      <c r="AF120" s="415"/>
      <c r="AG120" s="415"/>
      <c r="AH120" s="415">
        <f t="shared" si="6"/>
        <v>0.55555555555555558</v>
      </c>
      <c r="AI120" s="415">
        <f t="shared" si="12"/>
        <v>6</v>
      </c>
      <c r="AJ120" s="415">
        <f t="shared" si="7"/>
        <v>5</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6</v>
      </c>
      <c r="K121" s="623">
        <f>Periods!J27</f>
        <v>43766</v>
      </c>
      <c r="L121" s="624">
        <f t="shared" ca="1" si="10"/>
        <v>86</v>
      </c>
      <c r="M121" s="447"/>
      <c r="N121" s="415"/>
      <c r="O121" s="1000" cm="1">
        <f t="array" ref="O121">INDEX(O$75:O$84,$AI121,1)*(1-$AH121)+INDEX(O$75:O$84,$AJ121,1)*($AH121)</f>
        <v>433.33333333333337</v>
      </c>
      <c r="P121" s="1000" cm="1">
        <f t="array" ref="P121">INDEX(P$75:P$84,$AI121,1)*(1-$AH121)+INDEX(P$75:P$84,$AJ121,1)*($AH121)</f>
        <v>3253.3333333333335</v>
      </c>
      <c r="Q121" s="1001" cm="1">
        <f t="array" ref="Q121">INDEX(Q$75:Q$84,$AI121,1)*(1-$AH121)+INDEX(Q$75:Q$84,$AJ121,1)*($AH121)</f>
        <v>0.60600000000000009</v>
      </c>
      <c r="R121" s="1001" cm="1">
        <f t="array" ref="R121">INDEX(R$75:R$84,$AI121,1)*(1-$AH121)+INDEX(R$75:R$84,$AJ121,1)*($AH121)</f>
        <v>0.70483333333333331</v>
      </c>
      <c r="S121" s="995" cm="1">
        <f t="array" ref="S121">INDEX([0]!i_pasture_stage_p6z,$J121+1,ROUNDDOWN((ROW($J121)-ROW($J$75))/i_p6_len,0)+1)</f>
        <v>1</v>
      </c>
      <c r="T121" s="1001" cm="1">
        <f t="array" ref="T121">INDEX(T$75:T$84,$AI121,1)*(1-$AH121)+INDEX(T$75:T$84,$AJ121,1)*($AH121)</f>
        <v>0.3</v>
      </c>
      <c r="U121" s="995" cm="1">
        <f t="array" ref="U121">INDEX(U$75:U$84,$AI121,1)*(1-$AH121)+INDEX(U$75:U$84,$AJ121,1)*($AH121)</f>
        <v>10</v>
      </c>
      <c r="V121" s="1001" cm="1">
        <f t="array" ref="V121">INDEX(V$75:V$84,$AI121,1)*(1-$AH121)+INDEX(V$75:V$84,$AJ121,1)*($AH121)</f>
        <v>0</v>
      </c>
      <c r="W121" s="415"/>
      <c r="X121" s="415"/>
      <c r="Y121" s="415"/>
      <c r="Z121" s="415"/>
      <c r="AA121" s="415"/>
      <c r="AB121" s="415"/>
      <c r="AC121" s="415"/>
      <c r="AD121" s="415"/>
      <c r="AE121" s="415"/>
      <c r="AF121" s="415"/>
      <c r="AG121" s="415"/>
      <c r="AH121" s="415">
        <f t="shared" si="6"/>
        <v>0.26666666666666666</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7</v>
      </c>
      <c r="K122" s="623">
        <f>Periods!J28</f>
        <v>43852</v>
      </c>
      <c r="L122" s="624">
        <f t="shared" ca="1" si="10"/>
        <v>39</v>
      </c>
      <c r="M122" s="447"/>
      <c r="N122" s="415"/>
      <c r="O122" s="1000" cm="1">
        <f t="array" ref="O122">INDEX(O$75:O$84,$AI122,1)*(1-$AH122)+INDEX(O$75:O$84,$AJ122,1)*($AH122)</f>
        <v>350</v>
      </c>
      <c r="P122" s="1000" cm="1">
        <f t="array" ref="P122">INDEX(P$75:P$84,$AI122,1)*(1-$AH122)+INDEX(P$75:P$84,$AJ122,1)*($AH122)</f>
        <v>1450</v>
      </c>
      <c r="Q122" s="1001" cm="1">
        <f t="array" ref="Q122">INDEX(Q$75:Q$84,$AI122,1)*(1-$AH122)+INDEX(Q$75:Q$84,$AJ122,1)*($AH122)</f>
        <v>0.5</v>
      </c>
      <c r="R122" s="1001" cm="1">
        <f t="array" ref="R122">INDEX(R$75:R$84,$AI122,1)*(1-$AH122)+INDEX(R$75:R$84,$AJ122,1)*($AH122)</f>
        <v>0.59250000000000003</v>
      </c>
      <c r="S122" s="995" cm="1">
        <f t="array" ref="S122">INDEX([0]!i_pasture_stage_p6z,$J122+1,ROUNDDOWN((ROW($J122)-ROW($J$75))/i_p6_len,0)+1)</f>
        <v>1</v>
      </c>
      <c r="T122" s="1001" cm="1">
        <f t="array" ref="T122">INDEX(T$75:T$84,$AI122,1)*(1-$AH122)+INDEX(T$75:T$84,$AJ122,1)*($AH122)</f>
        <v>0.3</v>
      </c>
      <c r="U122" s="995" cm="1">
        <f t="array" ref="U122">INDEX(U$75:U$84,$AI122,1)*(1-$AH122)+INDEX(U$75:U$84,$AJ122,1)*($AH122)</f>
        <v>10</v>
      </c>
      <c r="V122" s="1001" cm="1">
        <f t="array" ref="V122">INDEX(V$75:V$84,$AI122,1)*(1-$AH122)+INDEX(V$75:V$84,$AJ122,1)*($AH122)</f>
        <v>0</v>
      </c>
      <c r="W122" s="415"/>
      <c r="X122" s="415"/>
      <c r="Y122" s="415"/>
      <c r="Z122" s="415"/>
      <c r="AA122" s="415"/>
      <c r="AB122" s="415"/>
      <c r="AC122" s="415"/>
      <c r="AD122" s="415"/>
      <c r="AE122" s="415"/>
      <c r="AF122" s="415"/>
      <c r="AG122" s="415"/>
      <c r="AH122" s="415">
        <f t="shared" si="6"/>
        <v>0</v>
      </c>
      <c r="AI122" s="415">
        <f t="shared" si="12"/>
        <v>8</v>
      </c>
      <c r="AJ122" s="415">
        <f t="shared" si="7"/>
        <v>7</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8</v>
      </c>
      <c r="K123" s="623">
        <f>Periods!J29</f>
        <v>43891</v>
      </c>
      <c r="L123" s="624">
        <f t="shared" ca="1" si="10"/>
        <v>31</v>
      </c>
      <c r="M123" s="447"/>
      <c r="N123" s="415"/>
      <c r="O123" s="1000" cm="1">
        <f t="array" ref="O123">INDEX(O$75:O$84,$AI123,1)*(1-$AH123)+INDEX(O$75:O$84,$AJ123,1)*($AH123)</f>
        <v>233</v>
      </c>
      <c r="P123" s="1000" cm="1">
        <f t="array" ref="P123">INDEX(P$75:P$84,$AI123,1)*(1-$AH123)+INDEX(P$75:P$84,$AJ123,1)*($AH123)</f>
        <v>865</v>
      </c>
      <c r="Q123" s="1001" cm="1">
        <f t="array" ref="Q123">INDEX(Q$75:Q$84,$AI123,1)*(1-$AH123)+INDEX(Q$75:Q$84,$AJ123,1)*($AH123)</f>
        <v>0.48635</v>
      </c>
      <c r="R123" s="1001" cm="1">
        <f t="array" ref="R123">INDEX(R$75:R$84,$AI123,1)*(1-$AH123)+INDEX(R$75:R$84,$AJ123,1)*($AH123)</f>
        <v>0.56520000000000004</v>
      </c>
      <c r="S123" s="995" cm="1">
        <f t="array" ref="S123">INDEX([0]!i_pasture_stage_p6z,$J123+1,ROUNDDOWN((ROW($J123)-ROW($J$75))/i_p6_len,0)+1)</f>
        <v>1</v>
      </c>
      <c r="T123" s="1001" cm="1">
        <f t="array" ref="T123">INDEX(T$75:T$84,$AI123,1)*(1-$AH123)+INDEX(T$75:T$84,$AJ123,1)*($AH123)</f>
        <v>0.3</v>
      </c>
      <c r="U123" s="995" cm="1">
        <f t="array" ref="U123">INDEX(U$75:U$84,$AI123,1)*(1-$AH123)+INDEX(U$75:U$84,$AJ123,1)*($AH123)</f>
        <v>10</v>
      </c>
      <c r="V123" s="1001" cm="1">
        <f t="array" ref="V123">INDEX(V$75:V$84,$AI123,1)*(1-$AH123)+INDEX(V$75:V$84,$AJ123,1)*($AH123)</f>
        <v>3.9000000000000007E-2</v>
      </c>
      <c r="W123" s="415"/>
      <c r="X123" s="415"/>
      <c r="Y123" s="415"/>
      <c r="Z123" s="415"/>
      <c r="AA123" s="415"/>
      <c r="AB123" s="415"/>
      <c r="AC123" s="415"/>
      <c r="AD123" s="415"/>
      <c r="AE123" s="415"/>
      <c r="AF123" s="415"/>
      <c r="AG123" s="415"/>
      <c r="AH123" s="415">
        <f t="shared" si="6"/>
        <v>0.22</v>
      </c>
      <c r="AI123" s="415">
        <f t="shared" si="12"/>
        <v>9</v>
      </c>
      <c r="AJ123" s="415">
        <f t="shared" si="7"/>
        <v>8</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83"/>
      <c r="J124" s="483">
        <v>9</v>
      </c>
      <c r="K124" s="662">
        <f>Periods!J30</f>
        <v>43922</v>
      </c>
      <c r="L124" s="681">
        <f t="shared" ca="1" si="10"/>
        <v>15</v>
      </c>
      <c r="M124" s="663"/>
      <c r="N124" s="484"/>
      <c r="O124" s="1003" cm="1">
        <f t="array" ref="O124">INDEX(O$75:O$84,$AI124,1)*(1-$AH124)+INDEX(O$75:O$84,$AJ124,1)*($AH124)</f>
        <v>200</v>
      </c>
      <c r="P124" s="1003" cm="1">
        <f t="array" ref="P124">INDEX(P$75:P$84,$AI124,1)*(1-$AH124)+INDEX(P$75:P$84,$AJ124,1)*($AH124)</f>
        <v>512.85714285714289</v>
      </c>
      <c r="Q124" s="1002" cm="1">
        <f t="array" ref="Q124">INDEX(Q$75:Q$84,$AI124,1)*(1-$AH124)+INDEX(Q$75:Q$84,$AJ124,1)*($AH124)</f>
        <v>0.47535714285714281</v>
      </c>
      <c r="R124" s="1002" cm="1">
        <f t="array" ref="R124">INDEX(R$75:R$84,$AI124,1)*(1-$AH124)+INDEX(R$75:R$84,$AJ124,1)*($AH124)</f>
        <v>0.53607142857142853</v>
      </c>
      <c r="S124" s="996" cm="1">
        <f t="array" ref="S124">INDEX([0]!i_pasture_stage_p6z,$J124+1,ROUNDDOWN((ROW($J124)-ROW($J$75))/i_p6_len,0)+1)</f>
        <v>1</v>
      </c>
      <c r="T124" s="1002" cm="1">
        <f t="array" ref="T124">INDEX(T$75:T$84,$AI124,1)*(1-$AH124)+INDEX(T$75:T$84,$AJ124,1)*($AH124)</f>
        <v>0.3</v>
      </c>
      <c r="U124" s="996" cm="1">
        <f t="array" ref="U124">INDEX(U$75:U$84,$AI124,1)*(1-$AH124)+INDEX(U$75:U$84,$AJ124,1)*($AH124)</f>
        <v>10</v>
      </c>
      <c r="V124" s="1002" cm="1">
        <f t="array" ref="V124">INDEX(V$75:V$84,$AI124,1)*(1-$AH124)+INDEX(V$75:V$84,$AJ124,1)*($AH124)</f>
        <v>0.12142857142857143</v>
      </c>
      <c r="W124" s="484"/>
      <c r="X124" s="484"/>
      <c r="Y124" s="484"/>
      <c r="Z124" s="484"/>
      <c r="AA124" s="484"/>
      <c r="AB124" s="484"/>
      <c r="AC124" s="484"/>
      <c r="AD124" s="484"/>
      <c r="AE124" s="484"/>
      <c r="AF124" s="484"/>
      <c r="AG124" s="484"/>
      <c r="AH124" s="415">
        <f t="shared" si="6"/>
        <v>0.2857142857142857</v>
      </c>
      <c r="AI124" s="415">
        <f t="shared" si="12"/>
        <v>10</v>
      </c>
      <c r="AJ124" s="415">
        <f t="shared" si="7"/>
        <v>9</v>
      </c>
      <c r="AK124" s="415"/>
      <c r="AL124" s="415"/>
      <c r="AM124" s="415"/>
      <c r="AN124" s="415"/>
      <c r="AO124" s="410"/>
      <c r="AP124" s="395"/>
      <c r="AQ124" s="383"/>
      <c r="AR124" s="383"/>
      <c r="AS124" s="383"/>
    </row>
    <row r="125" spans="1:45" hidden="1" outlineLevel="2" x14ac:dyDescent="0.25">
      <c r="A125" s="383"/>
      <c r="B125" s="392"/>
      <c r="C125" s="385">
        <f t="shared" ref="C125" si="13">INT($C$40)+2</f>
        <v>3</v>
      </c>
      <c r="D125" s="410"/>
      <c r="E125" s="467"/>
      <c r="F125" s="467"/>
      <c r="G125" s="410"/>
      <c r="H125" s="431"/>
      <c r="I125" s="669" t="s">
        <v>783</v>
      </c>
      <c r="J125" s="669">
        <v>0</v>
      </c>
      <c r="K125" s="670">
        <f>Periods!K21</f>
        <v>43572</v>
      </c>
      <c r="L125" s="682">
        <f t="shared" ca="1" si="10"/>
        <v>21</v>
      </c>
      <c r="M125" s="671"/>
      <c r="N125" s="672"/>
      <c r="O125" s="999" cm="1">
        <f t="array" ref="O125">INDEX(O$75:O$84,$AI125,1)*(1-$AH125)+INDEX(O$75:O$84,$AJ125,1)*($AH125)</f>
        <v>200</v>
      </c>
      <c r="P125" s="999" cm="1">
        <f t="array" ref="P125">INDEX(P$75:P$84,$AI125,1)*(1-$AH125)+INDEX(P$75:P$84,$AJ125,1)*($AH125)</f>
        <v>438</v>
      </c>
      <c r="Q125" s="1004" cm="1">
        <f t="array" ref="Q125">INDEX(Q$75:Q$84,$AI125,1)*(1-$AH125)+INDEX(Q$75:Q$84,$AJ125,1)*($AH125)</f>
        <v>0.47249999999999998</v>
      </c>
      <c r="R125" s="1004" cm="1">
        <f t="array" ref="R125">INDEX(R$75:R$84,$AI125,1)*(1-$AH125)+INDEX(R$75:R$84,$AJ125,1)*($AH125)</f>
        <v>0.52749999999999997</v>
      </c>
      <c r="S125" s="997" cm="1">
        <f t="array" ref="S125">INDEX([0]!i_pasture_stage_p6z,$J125+1,ROUNDDOWN((ROW($J125)-ROW($J$75))/i_p6_len,0)+1)</f>
        <v>1</v>
      </c>
      <c r="T125" s="1004" cm="1">
        <f t="array" ref="T125">INDEX(T$75:T$84,$AI125,1)*(1-$AH125)+INDEX(T$75:T$84,$AJ125,1)*($AH125)</f>
        <v>0.3</v>
      </c>
      <c r="U125" s="997" cm="1">
        <f t="array" ref="U125">INDEX(U$75:U$84,$AI125,1)*(1-$AH125)+INDEX(U$75:U$84,$AJ125,1)*($AH125)</f>
        <v>10</v>
      </c>
      <c r="V125" s="1004" cm="1">
        <f t="array" ref="V125">INDEX(V$75:V$84,$AI125,1)*(1-$AH125)+INDEX(V$75:V$84,$AJ125,1)*($AH125)</f>
        <v>0.15</v>
      </c>
      <c r="W125" s="672"/>
      <c r="X125" s="672"/>
      <c r="Y125" s="672"/>
      <c r="Z125" s="672"/>
      <c r="AA125" s="672"/>
      <c r="AB125" s="672"/>
      <c r="AC125" s="672"/>
      <c r="AD125" s="672"/>
      <c r="AE125" s="672"/>
      <c r="AF125" s="672"/>
      <c r="AG125" s="672"/>
      <c r="AH125" s="415">
        <f t="shared" si="6"/>
        <v>0</v>
      </c>
      <c r="AI125" s="415">
        <f t="shared" si="12"/>
        <v>10</v>
      </c>
      <c r="AJ125" s="415">
        <f t="shared" si="7"/>
        <v>9</v>
      </c>
      <c r="AK125" s="415"/>
      <c r="AL125" s="415"/>
      <c r="AM125" s="415"/>
      <c r="AN125" s="415"/>
      <c r="AO125" s="410"/>
      <c r="AP125" s="395"/>
      <c r="AQ125" s="383"/>
      <c r="AR125" s="383"/>
      <c r="AS125" s="383"/>
    </row>
    <row r="126" spans="1:45" hidden="1" outlineLevel="3" collapsed="1" x14ac:dyDescent="0.25">
      <c r="A126" s="383"/>
      <c r="B126" s="392"/>
      <c r="C126" s="385">
        <f t="shared" si="5"/>
        <v>4</v>
      </c>
      <c r="D126" s="410"/>
      <c r="E126" s="467"/>
      <c r="F126" s="467"/>
      <c r="G126" s="410"/>
      <c r="H126" s="431"/>
      <c r="I126" s="431"/>
      <c r="J126" s="431">
        <v>1</v>
      </c>
      <c r="K126" s="623">
        <f>Periods!K22</f>
        <v>43593</v>
      </c>
      <c r="L126" s="624">
        <f t="shared" ca="1" si="10"/>
        <v>35</v>
      </c>
      <c r="M126" s="447"/>
      <c r="N126" s="415"/>
      <c r="O126" s="1000" cm="1">
        <f t="array" ref="O126">INDEX(O$75:O$84,$AI126,1)*(1-$AH126)+INDEX(O$75:O$84,$AJ126,1)*($AH126)</f>
        <v>200</v>
      </c>
      <c r="P126" s="1000" cm="1">
        <f t="array" ref="P126">INDEX(P$75:P$84,$AI126,1)*(1-$AH126)+INDEX(P$75:P$84,$AJ126,1)*($AH126)</f>
        <v>455</v>
      </c>
      <c r="Q126" s="1001" cm="1">
        <f t="array" ref="Q126">INDEX(Q$75:Q$84,$AI126,1)*(1-$AH126)+INDEX(Q$75:Q$84,$AJ126,1)*($AH126)</f>
        <v>0.81</v>
      </c>
      <c r="R126" s="1001" cm="1">
        <f t="array" ref="R126">INDEX(R$75:R$84,$AI126,1)*(1-$AH126)+INDEX(R$75:R$84,$AJ126,1)*($AH126)</f>
        <v>0.81</v>
      </c>
      <c r="S126" s="995" cm="1">
        <f t="array" ref="S126">INDEX([0]!i_pasture_stage_p6z,$J126+1,ROUNDDOWN((ROW($J126)-ROW($J$75))/i_p6_len,0)+1)</f>
        <v>0</v>
      </c>
      <c r="T126" s="1001" cm="1">
        <f t="array" ref="T126">INDEX(T$75:T$84,$AI126,1)*(1-$AH126)+INDEX(T$75:T$84,$AJ126,1)*($AH126)</f>
        <v>0.3</v>
      </c>
      <c r="U126" s="995" cm="1">
        <f t="array" ref="U126">INDEX(U$75:U$84,$AI126,1)*(1-$AH126)+INDEX(U$75:U$84,$AJ126,1)*($AH126)</f>
        <v>10</v>
      </c>
      <c r="V126" s="1001" cm="1">
        <f t="array" ref="V126">INDEX(V$75:V$84,$AI126,1)*(1-$AH126)+INDEX(V$75:V$84,$AJ126,1)*($AH126)</f>
        <v>8.0952380952380956E-2</v>
      </c>
      <c r="W126" s="415"/>
      <c r="X126" s="415"/>
      <c r="Y126" s="415"/>
      <c r="Z126" s="415"/>
      <c r="AA126" s="415"/>
      <c r="AB126" s="415"/>
      <c r="AC126" s="415"/>
      <c r="AD126" s="415"/>
      <c r="AE126" s="415"/>
      <c r="AF126" s="415"/>
      <c r="AG126" s="415"/>
      <c r="AH126" s="415">
        <f t="shared" si="6"/>
        <v>0.61904761904761907</v>
      </c>
      <c r="AI126" s="415">
        <f t="shared" si="12"/>
        <v>2</v>
      </c>
      <c r="AJ126" s="415">
        <f t="shared" si="7"/>
        <v>1</v>
      </c>
      <c r="AK126" s="415"/>
      <c r="AL126" s="415"/>
      <c r="AM126" s="415"/>
      <c r="AN126" s="415"/>
      <c r="AO126" s="410"/>
      <c r="AP126" s="395"/>
      <c r="AQ126" s="383"/>
      <c r="AR126" s="383"/>
      <c r="AS126" s="383"/>
    </row>
    <row r="127" spans="1:45" hidden="1" outlineLevel="3" x14ac:dyDescent="0.25">
      <c r="A127" s="383"/>
      <c r="B127" s="392"/>
      <c r="C127" s="385">
        <f t="shared" si="5"/>
        <v>4</v>
      </c>
      <c r="D127" s="410"/>
      <c r="E127" s="467"/>
      <c r="F127" s="467"/>
      <c r="G127" s="410"/>
      <c r="H127" s="431"/>
      <c r="I127" s="431"/>
      <c r="J127" s="431">
        <v>2</v>
      </c>
      <c r="K127" s="623">
        <f>Periods!K23</f>
        <v>43628</v>
      </c>
      <c r="L127" s="624">
        <f t="shared" ca="1" si="10"/>
        <v>56</v>
      </c>
      <c r="M127" s="447"/>
      <c r="N127" s="415"/>
      <c r="O127" s="1000" cm="1">
        <f t="array" ref="O127">INDEX(O$75:O$84,$AI127,1)*(1-$AH127)+INDEX(O$75:O$84,$AJ127,1)*($AH127)</f>
        <v>217.75</v>
      </c>
      <c r="P127" s="1000" cm="1">
        <f t="array" ref="P127">INDEX(P$75:P$84,$AI127,1)*(1-$AH127)+INDEX(P$75:P$84,$AJ127,1)*($AH127)</f>
        <v>800</v>
      </c>
      <c r="Q127" s="1001" cm="1">
        <f t="array" ref="Q127">INDEX(Q$75:Q$84,$AI127,1)*(1-$AH127)+INDEX(Q$75:Q$84,$AJ127,1)*($AH127)</f>
        <v>0.81</v>
      </c>
      <c r="R127" s="1001" cm="1">
        <f t="array" ref="R127">INDEX(R$75:R$84,$AI127,1)*(1-$AH127)+INDEX(R$75:R$84,$AJ127,1)*($AH127)</f>
        <v>0.81</v>
      </c>
      <c r="S127" s="995" cm="1">
        <f t="array" ref="S127">INDEX([0]!i_pasture_stage_p6z,$J127+1,ROUNDDOWN((ROW($J127)-ROW($J$75))/i_p6_len,0)+1)</f>
        <v>1</v>
      </c>
      <c r="T127" s="1001" cm="1">
        <f t="array" ref="T127">INDEX(T$75:T$84,$AI127,1)*(1-$AH127)+INDEX(T$75:T$84,$AJ127,1)*($AH127)</f>
        <v>0.3</v>
      </c>
      <c r="U127" s="995" cm="1">
        <f t="array" ref="U127">INDEX(U$75:U$84,$AI127,1)*(1-$AH127)+INDEX(U$75:U$84,$AJ127,1)*($AH127)</f>
        <v>10</v>
      </c>
      <c r="V127" s="1001" cm="1">
        <f t="array" ref="V127">INDEX(V$75:V$84,$AI127,1)*(1-$AH127)+INDEX(V$75:V$84,$AJ127,1)*($AH127)</f>
        <v>0</v>
      </c>
      <c r="W127" s="415"/>
      <c r="X127" s="415"/>
      <c r="Y127" s="415"/>
      <c r="Z127" s="415"/>
      <c r="AA127" s="415"/>
      <c r="AB127" s="415"/>
      <c r="AC127" s="415"/>
      <c r="AD127" s="415"/>
      <c r="AE127" s="415"/>
      <c r="AF127" s="415"/>
      <c r="AG127" s="415"/>
      <c r="AH127" s="415">
        <f t="shared" si="6"/>
        <v>0</v>
      </c>
      <c r="AI127" s="415">
        <f t="shared" si="12"/>
        <v>3</v>
      </c>
      <c r="AJ127" s="415">
        <f t="shared" si="7"/>
        <v>2</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3</v>
      </c>
      <c r="K128" s="623">
        <f>Periods!K24</f>
        <v>43684</v>
      </c>
      <c r="L128" s="624">
        <f t="shared" ca="1" si="10"/>
        <v>49</v>
      </c>
      <c r="M128" s="447"/>
      <c r="N128" s="415"/>
      <c r="O128" s="1000" cm="1">
        <f t="array" ref="O128">INDEX(O$75:O$84,$AI128,1)*(1-$AH128)+INDEX(O$75:O$84,$AJ128,1)*($AH128)</f>
        <v>250</v>
      </c>
      <c r="P128" s="1000" cm="1">
        <f t="array" ref="P128">INDEX(P$75:P$84,$AI128,1)*(1-$AH128)+INDEX(P$75:P$84,$AJ128,1)*($AH128)</f>
        <v>1600</v>
      </c>
      <c r="Q128" s="1001" cm="1">
        <f t="array" ref="Q128">INDEX(Q$75:Q$84,$AI128,1)*(1-$AH128)+INDEX(Q$75:Q$84,$AJ128,1)*($AH128)</f>
        <v>0.8</v>
      </c>
      <c r="R128" s="1001" cm="1">
        <f t="array" ref="R128">INDEX(R$75:R$84,$AI128,1)*(1-$AH128)+INDEX(R$75:R$84,$AJ128,1)*($AH128)</f>
        <v>0.8</v>
      </c>
      <c r="S128" s="995" cm="1">
        <f t="array" ref="S128">INDEX([0]!i_pasture_stage_p6z,$J128+1,ROUNDDOWN((ROW($J128)-ROW($J$75))/i_p6_len,0)+1)</f>
        <v>1</v>
      </c>
      <c r="T128" s="1001" cm="1">
        <f t="array" ref="T128">INDEX(T$75:T$84,$AI128,1)*(1-$AH128)+INDEX(T$75:T$84,$AJ128,1)*($AH128)</f>
        <v>0.3</v>
      </c>
      <c r="U128" s="995" cm="1">
        <f t="array" ref="U128">INDEX(U$75:U$84,$AI128,1)*(1-$AH128)+INDEX(U$75:U$84,$AJ128,1)*($AH128)</f>
        <v>10</v>
      </c>
      <c r="V128" s="1001" cm="1">
        <f t="array" ref="V128">INDEX(V$75:V$84,$AI128,1)*(1-$AH128)+INDEX(V$75:V$84,$AJ128,1)*($AH128)</f>
        <v>0</v>
      </c>
      <c r="W128" s="415"/>
      <c r="X128" s="415"/>
      <c r="Y128" s="415"/>
      <c r="Z128" s="415"/>
      <c r="AA128" s="415"/>
      <c r="AB128" s="415"/>
      <c r="AC128" s="415"/>
      <c r="AD128" s="415"/>
      <c r="AE128" s="415"/>
      <c r="AF128" s="415"/>
      <c r="AG128" s="415"/>
      <c r="AH128" s="415">
        <f t="shared" si="6"/>
        <v>0</v>
      </c>
      <c r="AI128" s="415">
        <f t="shared" si="12"/>
        <v>4</v>
      </c>
      <c r="AJ128" s="415">
        <f t="shared" si="7"/>
        <v>3</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4</v>
      </c>
      <c r="K129" s="623">
        <f>Periods!K25</f>
        <v>43733</v>
      </c>
      <c r="L129" s="624">
        <f t="shared" ca="1" si="10"/>
        <v>20</v>
      </c>
      <c r="M129" s="447"/>
      <c r="N129" s="415"/>
      <c r="O129" s="1000" cm="1">
        <f t="array" ref="O129">INDEX(O$75:O$84,$AI129,1)*(1-$AH129)+INDEX(O$75:O$84,$AJ129,1)*($AH129)</f>
        <v>250</v>
      </c>
      <c r="P129" s="1000" cm="1">
        <f t="array" ref="P129">INDEX(P$75:P$84,$AI129,1)*(1-$AH129)+INDEX(P$75:P$84,$AJ129,1)*($AH129)</f>
        <v>4500</v>
      </c>
      <c r="Q129" s="1001" cm="1">
        <f t="array" ref="Q129">INDEX(Q$75:Q$84,$AI129,1)*(1-$AH129)+INDEX(Q$75:Q$84,$AJ129,1)*($AH129)</f>
        <v>0.76</v>
      </c>
      <c r="R129" s="1001" cm="1">
        <f t="array" ref="R129">INDEX(R$75:R$84,$AI129,1)*(1-$AH129)+INDEX(R$75:R$84,$AJ129,1)*($AH129)</f>
        <v>0.78</v>
      </c>
      <c r="S129" s="995" cm="1">
        <f t="array" ref="S129">INDEX([0]!i_pasture_stage_p6z,$J129+1,ROUNDDOWN((ROW($J129)-ROW($J$75))/i_p6_len,0)+1)</f>
        <v>1</v>
      </c>
      <c r="T129" s="1001" cm="1">
        <f t="array" ref="T129">INDEX(T$75:T$84,$AI129,1)*(1-$AH129)+INDEX(T$75:T$84,$AJ129,1)*($AH129)</f>
        <v>0.3</v>
      </c>
      <c r="U129" s="995" cm="1">
        <f t="array" ref="U129">INDEX(U$75:U$84,$AI129,1)*(1-$AH129)+INDEX(U$75:U$84,$AJ129,1)*($AH129)</f>
        <v>10</v>
      </c>
      <c r="V129" s="1001" cm="1">
        <f t="array" ref="V129">INDEX(V$75:V$84,$AI129,1)*(1-$AH129)+INDEX(V$75:V$84,$AJ129,1)*($AH129)</f>
        <v>0</v>
      </c>
      <c r="W129" s="415"/>
      <c r="X129" s="415"/>
      <c r="Y129" s="415"/>
      <c r="Z129" s="415"/>
      <c r="AA129" s="415"/>
      <c r="AB129" s="415"/>
      <c r="AC129" s="415"/>
      <c r="AD129" s="415"/>
      <c r="AE129" s="415"/>
      <c r="AF129" s="415"/>
      <c r="AG129" s="415"/>
      <c r="AH129" s="415">
        <f t="shared" si="6"/>
        <v>0</v>
      </c>
      <c r="AI129" s="415">
        <f t="shared" si="12"/>
        <v>5</v>
      </c>
      <c r="AJ129" s="415">
        <f t="shared" si="7"/>
        <v>4</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5</v>
      </c>
      <c r="K130" s="623">
        <f>Periods!K26</f>
        <v>43753</v>
      </c>
      <c r="L130" s="624">
        <f t="shared" ca="1" si="10"/>
        <v>36</v>
      </c>
      <c r="M130" s="447"/>
      <c r="N130" s="415"/>
      <c r="O130" s="1000" cm="1">
        <f t="array" ref="O130">INDEX(O$75:O$84,$AI130,1)*(1-$AH130)+INDEX(O$75:O$84,$AJ130,1)*($AH130)</f>
        <v>361.11111111111109</v>
      </c>
      <c r="P130" s="1000" cm="1">
        <f t="array" ref="P130">INDEX(P$75:P$84,$AI130,1)*(1-$AH130)+INDEX(P$75:P$84,$AJ130,1)*($AH130)</f>
        <v>3744.4444444444443</v>
      </c>
      <c r="Q130" s="1001" cm="1">
        <f t="array" ref="Q130">INDEX(Q$75:Q$84,$AI130,1)*(1-$AH130)+INDEX(Q$75:Q$84,$AJ130,1)*($AH130)</f>
        <v>0.66666666666666674</v>
      </c>
      <c r="R130" s="1001" cm="1">
        <f t="array" ref="R130">INDEX(R$75:R$84,$AI130,1)*(1-$AH130)+INDEX(R$75:R$84,$AJ130,1)*($AH130)</f>
        <v>0.73444444444444446</v>
      </c>
      <c r="S130" s="995" cm="1">
        <f t="array" ref="S130">INDEX([0]!i_pasture_stage_p6z,$J130+1,ROUNDDOWN((ROW($J130)-ROW($J$75))/i_p6_len,0)+1)</f>
        <v>1</v>
      </c>
      <c r="T130" s="1001" cm="1">
        <f t="array" ref="T130">INDEX(T$75:T$84,$AI130,1)*(1-$AH130)+INDEX(T$75:T$84,$AJ130,1)*($AH130)</f>
        <v>0.3</v>
      </c>
      <c r="U130" s="995" cm="1">
        <f t="array" ref="U130">INDEX(U$75:U$84,$AI130,1)*(1-$AH130)+INDEX(U$75:U$84,$AJ130,1)*($AH130)</f>
        <v>10</v>
      </c>
      <c r="V130" s="1001" cm="1">
        <f t="array" ref="V130">INDEX(V$75:V$84,$AI130,1)*(1-$AH130)+INDEX(V$75:V$84,$AJ130,1)*($AH130)</f>
        <v>0</v>
      </c>
      <c r="W130" s="415"/>
      <c r="X130" s="415"/>
      <c r="Y130" s="415"/>
      <c r="Z130" s="415"/>
      <c r="AA130" s="415"/>
      <c r="AB130" s="415"/>
      <c r="AC130" s="415"/>
      <c r="AD130" s="415"/>
      <c r="AE130" s="415"/>
      <c r="AF130" s="415"/>
      <c r="AG130" s="415"/>
      <c r="AH130" s="415">
        <f t="shared" si="6"/>
        <v>0.55555555555555558</v>
      </c>
      <c r="AI130" s="415">
        <f t="shared" si="12"/>
        <v>6</v>
      </c>
      <c r="AJ130" s="415">
        <f t="shared" si="7"/>
        <v>5</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6</v>
      </c>
      <c r="K131" s="623">
        <f>Periods!K27</f>
        <v>43789</v>
      </c>
      <c r="L131" s="624">
        <f t="shared" ca="1" si="10"/>
        <v>63</v>
      </c>
      <c r="M131" s="447"/>
      <c r="N131" s="415"/>
      <c r="O131" s="1000" cm="1">
        <f t="array" ref="O131">INDEX(O$75:O$84,$AI131,1)*(1-$AH131)+INDEX(O$75:O$84,$AJ131,1)*($AH131)</f>
        <v>500</v>
      </c>
      <c r="P131" s="1000" cm="1">
        <f t="array" ref="P131">INDEX(P$75:P$84,$AI131,1)*(1-$AH131)+INDEX(P$75:P$84,$AJ131,1)*($AH131)</f>
        <v>2666.9354838709678</v>
      </c>
      <c r="Q131" s="1001" cm="1">
        <f t="array" ref="Q131">INDEX(Q$75:Q$84,$AI131,1)*(1-$AH131)+INDEX(Q$75:Q$84,$AJ131,1)*($AH131)</f>
        <v>0.53935483870967749</v>
      </c>
      <c r="R131" s="1001" cm="1">
        <f t="array" ref="R131">INDEX(R$75:R$84,$AI131,1)*(1-$AH131)+INDEX(R$75:R$84,$AJ131,1)*($AH131)</f>
        <v>0.66508064516129028</v>
      </c>
      <c r="S131" s="995" cm="1">
        <f t="array" ref="S131">INDEX([0]!i_pasture_stage_p6z,$J131+1,ROUNDDOWN((ROW($J131)-ROW($J$75))/i_p6_len,0)+1)</f>
        <v>1</v>
      </c>
      <c r="T131" s="1001" cm="1">
        <f t="array" ref="T131">INDEX(T$75:T$84,$AI131,1)*(1-$AH131)+INDEX(T$75:T$84,$AJ131,1)*($AH131)</f>
        <v>0.3</v>
      </c>
      <c r="U131" s="995" cm="1">
        <f t="array" ref="U131">INDEX(U$75:U$84,$AI131,1)*(1-$AH131)+INDEX(U$75:U$84,$AJ131,1)*($AH131)</f>
        <v>10</v>
      </c>
      <c r="V131" s="1001" cm="1">
        <f t="array" ref="V131">INDEX(V$75:V$84,$AI131,1)*(1-$AH131)+INDEX(V$75:V$84,$AJ131,1)*($AH131)</f>
        <v>0</v>
      </c>
      <c r="W131" s="415"/>
      <c r="X131" s="415"/>
      <c r="Y131" s="415"/>
      <c r="Z131" s="415"/>
      <c r="AA131" s="415"/>
      <c r="AB131" s="415"/>
      <c r="AC131" s="415"/>
      <c r="AD131" s="415"/>
      <c r="AE131" s="415"/>
      <c r="AF131" s="415"/>
      <c r="AG131" s="415"/>
      <c r="AH131" s="415">
        <f t="shared" si="6"/>
        <v>0.64516129032258063</v>
      </c>
      <c r="AI131" s="415">
        <f t="shared" si="12"/>
        <v>7</v>
      </c>
      <c r="AJ131" s="415">
        <f t="shared" si="7"/>
        <v>6</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7</v>
      </c>
      <c r="K132" s="623">
        <f>Periods!K28</f>
        <v>43852</v>
      </c>
      <c r="L132" s="624">
        <f t="shared" ca="1" si="10"/>
        <v>39</v>
      </c>
      <c r="M132" s="447"/>
      <c r="N132" s="415"/>
      <c r="O132" s="1000" cm="1">
        <f t="array" ref="O132">INDEX(O$75:O$84,$AI132,1)*(1-$AH132)+INDEX(O$75:O$84,$AJ132,1)*($AH132)</f>
        <v>350</v>
      </c>
      <c r="P132" s="1000" cm="1">
        <f t="array" ref="P132">INDEX(P$75:P$84,$AI132,1)*(1-$AH132)+INDEX(P$75:P$84,$AJ132,1)*($AH132)</f>
        <v>1450</v>
      </c>
      <c r="Q132" s="1001" cm="1">
        <f t="array" ref="Q132">INDEX(Q$75:Q$84,$AI132,1)*(1-$AH132)+INDEX(Q$75:Q$84,$AJ132,1)*($AH132)</f>
        <v>0.5</v>
      </c>
      <c r="R132" s="1001" cm="1">
        <f t="array" ref="R132">INDEX(R$75:R$84,$AI132,1)*(1-$AH132)+INDEX(R$75:R$84,$AJ132,1)*($AH132)</f>
        <v>0.59250000000000003</v>
      </c>
      <c r="S132" s="995" cm="1">
        <f t="array" ref="S132">INDEX([0]!i_pasture_stage_p6z,$J132+1,ROUNDDOWN((ROW($J132)-ROW($J$75))/i_p6_len,0)+1)</f>
        <v>1</v>
      </c>
      <c r="T132" s="1001" cm="1">
        <f t="array" ref="T132">INDEX(T$75:T$84,$AI132,1)*(1-$AH132)+INDEX(T$75:T$84,$AJ132,1)*($AH132)</f>
        <v>0.3</v>
      </c>
      <c r="U132" s="995" cm="1">
        <f t="array" ref="U132">INDEX(U$75:U$84,$AI132,1)*(1-$AH132)+INDEX(U$75:U$84,$AJ132,1)*($AH132)</f>
        <v>10</v>
      </c>
      <c r="V132" s="1001" cm="1">
        <f t="array" ref="V132">INDEX(V$75:V$84,$AI132,1)*(1-$AH132)+INDEX(V$75:V$84,$AJ132,1)*($AH132)</f>
        <v>0</v>
      </c>
      <c r="W132" s="415"/>
      <c r="X132" s="415"/>
      <c r="Y132" s="415"/>
      <c r="Z132" s="415"/>
      <c r="AA132" s="415"/>
      <c r="AB132" s="415"/>
      <c r="AC132" s="415"/>
      <c r="AD132" s="415"/>
      <c r="AE132" s="415"/>
      <c r="AF132" s="415"/>
      <c r="AG132" s="415"/>
      <c r="AH132" s="415">
        <f t="shared" si="6"/>
        <v>0</v>
      </c>
      <c r="AI132" s="415">
        <f t="shared" si="12"/>
        <v>8</v>
      </c>
      <c r="AJ132" s="415">
        <f t="shared" si="7"/>
        <v>7</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8</v>
      </c>
      <c r="K133" s="623">
        <f>Periods!K29</f>
        <v>43891</v>
      </c>
      <c r="L133" s="624">
        <f t="shared" ca="1" si="10"/>
        <v>31</v>
      </c>
      <c r="M133" s="447"/>
      <c r="N133" s="415"/>
      <c r="O133" s="1000" cm="1">
        <f t="array" ref="O133">INDEX(O$75:O$84,$AI133,1)*(1-$AH133)+INDEX(O$75:O$84,$AJ133,1)*($AH133)</f>
        <v>233</v>
      </c>
      <c r="P133" s="1000" cm="1">
        <f t="array" ref="P133">INDEX(P$75:P$84,$AI133,1)*(1-$AH133)+INDEX(P$75:P$84,$AJ133,1)*($AH133)</f>
        <v>865</v>
      </c>
      <c r="Q133" s="1001" cm="1">
        <f t="array" ref="Q133">INDEX(Q$75:Q$84,$AI133,1)*(1-$AH133)+INDEX(Q$75:Q$84,$AJ133,1)*($AH133)</f>
        <v>0.48635</v>
      </c>
      <c r="R133" s="1001" cm="1">
        <f t="array" ref="R133">INDEX(R$75:R$84,$AI133,1)*(1-$AH133)+INDEX(R$75:R$84,$AJ133,1)*($AH133)</f>
        <v>0.56520000000000004</v>
      </c>
      <c r="S133" s="995" cm="1">
        <f t="array" ref="S133">INDEX([0]!i_pasture_stage_p6z,$J133+1,ROUNDDOWN((ROW($J133)-ROW($J$75))/i_p6_len,0)+1)</f>
        <v>1</v>
      </c>
      <c r="T133" s="1001" cm="1">
        <f t="array" ref="T133">INDEX(T$75:T$84,$AI133,1)*(1-$AH133)+INDEX(T$75:T$84,$AJ133,1)*($AH133)</f>
        <v>0.3</v>
      </c>
      <c r="U133" s="995" cm="1">
        <f t="array" ref="U133">INDEX(U$75:U$84,$AI133,1)*(1-$AH133)+INDEX(U$75:U$84,$AJ133,1)*($AH133)</f>
        <v>10</v>
      </c>
      <c r="V133" s="1001" cm="1">
        <f t="array" ref="V133">INDEX(V$75:V$84,$AI133,1)*(1-$AH133)+INDEX(V$75:V$84,$AJ133,1)*($AH133)</f>
        <v>3.9000000000000007E-2</v>
      </c>
      <c r="W133" s="415"/>
      <c r="X133" s="415"/>
      <c r="Y133" s="415"/>
      <c r="Z133" s="415"/>
      <c r="AA133" s="415"/>
      <c r="AB133" s="415"/>
      <c r="AC133" s="415"/>
      <c r="AD133" s="415"/>
      <c r="AE133" s="415"/>
      <c r="AF133" s="415"/>
      <c r="AG133" s="415"/>
      <c r="AH133" s="415">
        <f t="shared" si="6"/>
        <v>0.22</v>
      </c>
      <c r="AI133" s="415">
        <f t="shared" si="12"/>
        <v>9</v>
      </c>
      <c r="AJ133" s="415">
        <f t="shared" si="7"/>
        <v>8</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83"/>
      <c r="J134" s="483">
        <v>9</v>
      </c>
      <c r="K134" s="662">
        <f>Periods!K30</f>
        <v>43922</v>
      </c>
      <c r="L134" s="681">
        <f t="shared" ca="1" si="10"/>
        <v>15</v>
      </c>
      <c r="M134" s="663"/>
      <c r="N134" s="484"/>
      <c r="O134" s="1003" cm="1">
        <f t="array" ref="O134">INDEX(O$75:O$84,$AI134,1)*(1-$AH134)+INDEX(O$75:O$84,$AJ134,1)*($AH134)</f>
        <v>200</v>
      </c>
      <c r="P134" s="1003" cm="1">
        <f t="array" ref="P134">INDEX(P$75:P$84,$AI134,1)*(1-$AH134)+INDEX(P$75:P$84,$AJ134,1)*($AH134)</f>
        <v>512.85714285714289</v>
      </c>
      <c r="Q134" s="1002" cm="1">
        <f t="array" ref="Q134">INDEX(Q$75:Q$84,$AI134,1)*(1-$AH134)+INDEX(Q$75:Q$84,$AJ134,1)*($AH134)</f>
        <v>0.47535714285714281</v>
      </c>
      <c r="R134" s="1002" cm="1">
        <f t="array" ref="R134">INDEX(R$75:R$84,$AI134,1)*(1-$AH134)+INDEX(R$75:R$84,$AJ134,1)*($AH134)</f>
        <v>0.53607142857142853</v>
      </c>
      <c r="S134" s="996" cm="1">
        <f t="array" ref="S134">INDEX([0]!i_pasture_stage_p6z,$J134+1,ROUNDDOWN((ROW($J134)-ROW($J$75))/i_p6_len,0)+1)</f>
        <v>1</v>
      </c>
      <c r="T134" s="1002" cm="1">
        <f t="array" ref="T134">INDEX(T$75:T$84,$AI134,1)*(1-$AH134)+INDEX(T$75:T$84,$AJ134,1)*($AH134)</f>
        <v>0.3</v>
      </c>
      <c r="U134" s="996" cm="1">
        <f t="array" ref="U134">INDEX(U$75:U$84,$AI134,1)*(1-$AH134)+INDEX(U$75:U$84,$AJ134,1)*($AH134)</f>
        <v>10</v>
      </c>
      <c r="V134" s="1002" cm="1">
        <f t="array" ref="V134">INDEX(V$75:V$84,$AI134,1)*(1-$AH134)+INDEX(V$75:V$84,$AJ134,1)*($AH134)</f>
        <v>0.12142857142857143</v>
      </c>
      <c r="W134" s="484"/>
      <c r="X134" s="484"/>
      <c r="Y134" s="484"/>
      <c r="Z134" s="484"/>
      <c r="AA134" s="484"/>
      <c r="AB134" s="484"/>
      <c r="AC134" s="484"/>
      <c r="AD134" s="484"/>
      <c r="AE134" s="484"/>
      <c r="AF134" s="484"/>
      <c r="AG134" s="484"/>
      <c r="AH134" s="415">
        <f t="shared" si="6"/>
        <v>0.2857142857142857</v>
      </c>
      <c r="AI134" s="415">
        <f t="shared" si="12"/>
        <v>10</v>
      </c>
      <c r="AJ134" s="415">
        <f t="shared" si="7"/>
        <v>9</v>
      </c>
      <c r="AK134" s="415"/>
      <c r="AL134" s="415"/>
      <c r="AM134" s="415"/>
      <c r="AN134" s="415"/>
      <c r="AO134" s="410"/>
      <c r="AP134" s="395"/>
      <c r="AQ134" s="383"/>
      <c r="AR134" s="383"/>
      <c r="AS134" s="383"/>
    </row>
    <row r="135" spans="1:45" hidden="1" outlineLevel="2" x14ac:dyDescent="0.25">
      <c r="A135" s="383"/>
      <c r="B135" s="392"/>
      <c r="C135" s="385">
        <f t="shared" ref="C135" si="14">INT($C$40)+2</f>
        <v>3</v>
      </c>
      <c r="D135" s="410"/>
      <c r="E135" s="467"/>
      <c r="F135" s="467"/>
      <c r="G135" s="410"/>
      <c r="H135" s="431"/>
      <c r="I135" s="669" t="s">
        <v>784</v>
      </c>
      <c r="J135" s="669">
        <v>0</v>
      </c>
      <c r="K135" s="670">
        <f>Periods!L21</f>
        <v>43572</v>
      </c>
      <c r="L135" s="682">
        <f t="shared" ca="1" si="10"/>
        <v>21</v>
      </c>
      <c r="M135" s="671"/>
      <c r="N135" s="672"/>
      <c r="O135" s="999" cm="1">
        <f t="array" ref="O135">INDEX(O$75:O$84,$AI135,1)*(1-$AH135)+INDEX(O$75:O$84,$AJ135,1)*($AH135)</f>
        <v>200</v>
      </c>
      <c r="P135" s="999" cm="1">
        <f t="array" ref="P135">INDEX(P$75:P$84,$AI135,1)*(1-$AH135)+INDEX(P$75:P$84,$AJ135,1)*($AH135)</f>
        <v>438</v>
      </c>
      <c r="Q135" s="1004" cm="1">
        <f t="array" ref="Q135">INDEX(Q$75:Q$84,$AI135,1)*(1-$AH135)+INDEX(Q$75:Q$84,$AJ135,1)*($AH135)</f>
        <v>0.47249999999999998</v>
      </c>
      <c r="R135" s="1004" cm="1">
        <f t="array" ref="R135">INDEX(R$75:R$84,$AI135,1)*(1-$AH135)+INDEX(R$75:R$84,$AJ135,1)*($AH135)</f>
        <v>0.52749999999999997</v>
      </c>
      <c r="S135" s="997" cm="1">
        <f t="array" ref="S135">INDEX([0]!i_pasture_stage_p6z,$J135+1,ROUNDDOWN((ROW($J135)-ROW($J$75))/i_p6_len,0)+1)</f>
        <v>1</v>
      </c>
      <c r="T135" s="1004" cm="1">
        <f t="array" ref="T135">INDEX(T$75:T$84,$AI135,1)*(1-$AH135)+INDEX(T$75:T$84,$AJ135,1)*($AH135)</f>
        <v>0.3</v>
      </c>
      <c r="U135" s="997" cm="1">
        <f t="array" ref="U135">INDEX(U$75:U$84,$AI135,1)*(1-$AH135)+INDEX(U$75:U$84,$AJ135,1)*($AH135)</f>
        <v>10</v>
      </c>
      <c r="V135" s="1004" cm="1">
        <f t="array" ref="V135">INDEX(V$75:V$84,$AI135,1)*(1-$AH135)+INDEX(V$75:V$84,$AJ135,1)*($AH135)</f>
        <v>0.15</v>
      </c>
      <c r="W135" s="672"/>
      <c r="X135" s="672"/>
      <c r="Y135" s="672"/>
      <c r="Z135" s="672"/>
      <c r="AA135" s="672"/>
      <c r="AB135" s="672"/>
      <c r="AC135" s="672"/>
      <c r="AD135" s="672"/>
      <c r="AE135" s="672"/>
      <c r="AF135" s="672"/>
      <c r="AG135" s="672"/>
      <c r="AH135" s="415">
        <f t="shared" si="6"/>
        <v>0</v>
      </c>
      <c r="AI135" s="415">
        <f t="shared" si="12"/>
        <v>10</v>
      </c>
      <c r="AJ135" s="415">
        <f t="shared" si="7"/>
        <v>9</v>
      </c>
      <c r="AK135" s="415"/>
      <c r="AL135" s="415"/>
      <c r="AM135" s="415"/>
      <c r="AN135" s="415"/>
      <c r="AO135" s="410"/>
      <c r="AP135" s="395"/>
      <c r="AQ135" s="383"/>
      <c r="AR135" s="383"/>
      <c r="AS135" s="383"/>
    </row>
    <row r="136" spans="1:45" hidden="1" outlineLevel="3" collapsed="1" x14ac:dyDescent="0.25">
      <c r="A136" s="383"/>
      <c r="B136" s="392"/>
      <c r="C136" s="385">
        <f t="shared" si="5"/>
        <v>4</v>
      </c>
      <c r="D136" s="410"/>
      <c r="E136" s="467"/>
      <c r="F136" s="467"/>
      <c r="G136" s="410"/>
      <c r="H136" s="431"/>
      <c r="I136" s="431"/>
      <c r="J136" s="431">
        <v>1</v>
      </c>
      <c r="K136" s="623">
        <f>Periods!L22</f>
        <v>43593</v>
      </c>
      <c r="L136" s="624">
        <f t="shared" ca="1" si="10"/>
        <v>35</v>
      </c>
      <c r="M136" s="447"/>
      <c r="N136" s="415"/>
      <c r="O136" s="1000" cm="1">
        <f t="array" ref="O136">INDEX(O$75:O$84,$AI136,1)*(1-$AH136)+INDEX(O$75:O$84,$AJ136,1)*($AH136)</f>
        <v>200</v>
      </c>
      <c r="P136" s="1000" cm="1">
        <f t="array" ref="P136">INDEX(P$75:P$84,$AI136,1)*(1-$AH136)+INDEX(P$75:P$84,$AJ136,1)*($AH136)</f>
        <v>455</v>
      </c>
      <c r="Q136" s="1001" cm="1">
        <f t="array" ref="Q136">INDEX(Q$75:Q$84,$AI136,1)*(1-$AH136)+INDEX(Q$75:Q$84,$AJ136,1)*($AH136)</f>
        <v>0.81</v>
      </c>
      <c r="R136" s="1001" cm="1">
        <f t="array" ref="R136">INDEX(R$75:R$84,$AI136,1)*(1-$AH136)+INDEX(R$75:R$84,$AJ136,1)*($AH136)</f>
        <v>0.81</v>
      </c>
      <c r="S136" s="995" cm="1">
        <f t="array" ref="S136">INDEX([0]!i_pasture_stage_p6z,$J136+1,ROUNDDOWN((ROW($J136)-ROW($J$75))/i_p6_len,0)+1)</f>
        <v>0</v>
      </c>
      <c r="T136" s="1001" cm="1">
        <f t="array" ref="T136">INDEX(T$75:T$84,$AI136,1)*(1-$AH136)+INDEX(T$75:T$84,$AJ136,1)*($AH136)</f>
        <v>0.3</v>
      </c>
      <c r="U136" s="995" cm="1">
        <f t="array" ref="U136">INDEX(U$75:U$84,$AI136,1)*(1-$AH136)+INDEX(U$75:U$84,$AJ136,1)*($AH136)</f>
        <v>10</v>
      </c>
      <c r="V136" s="1001" cm="1">
        <f t="array" ref="V136">INDEX(V$75:V$84,$AI136,1)*(1-$AH136)+INDEX(V$75:V$84,$AJ136,1)*($AH136)</f>
        <v>8.0952380952380956E-2</v>
      </c>
      <c r="W136" s="415"/>
      <c r="X136" s="415"/>
      <c r="Y136" s="415"/>
      <c r="Z136" s="415"/>
      <c r="AA136" s="415"/>
      <c r="AB136" s="415"/>
      <c r="AC136" s="415"/>
      <c r="AD136" s="415"/>
      <c r="AE136" s="415"/>
      <c r="AF136" s="415"/>
      <c r="AG136" s="415"/>
      <c r="AH136" s="415">
        <f t="shared" si="6"/>
        <v>0.61904761904761907</v>
      </c>
      <c r="AI136" s="415">
        <f t="shared" si="12"/>
        <v>2</v>
      </c>
      <c r="AJ136" s="415">
        <f t="shared" si="7"/>
        <v>1</v>
      </c>
      <c r="AK136" s="415"/>
      <c r="AL136" s="415"/>
      <c r="AM136" s="415"/>
      <c r="AN136" s="415"/>
      <c r="AO136" s="410"/>
      <c r="AP136" s="395"/>
      <c r="AQ136" s="383"/>
      <c r="AR136" s="383"/>
      <c r="AS136" s="383"/>
    </row>
    <row r="137" spans="1:45" hidden="1" outlineLevel="3" x14ac:dyDescent="0.25">
      <c r="A137" s="383"/>
      <c r="B137" s="392"/>
      <c r="C137" s="385">
        <f t="shared" si="5"/>
        <v>4</v>
      </c>
      <c r="D137" s="410"/>
      <c r="E137" s="467"/>
      <c r="F137" s="467"/>
      <c r="G137" s="410"/>
      <c r="H137" s="431"/>
      <c r="I137" s="431"/>
      <c r="J137" s="431">
        <v>2</v>
      </c>
      <c r="K137" s="623">
        <f>Periods!L23</f>
        <v>43628</v>
      </c>
      <c r="L137" s="624">
        <f t="shared" ca="1" si="10"/>
        <v>56</v>
      </c>
      <c r="M137" s="447"/>
      <c r="N137" s="415"/>
      <c r="O137" s="1000" cm="1">
        <f t="array" ref="O137">INDEX(O$75:O$84,$AI137,1)*(1-$AH137)+INDEX(O$75:O$84,$AJ137,1)*($AH137)</f>
        <v>217.75</v>
      </c>
      <c r="P137" s="1000" cm="1">
        <f t="array" ref="P137">INDEX(P$75:P$84,$AI137,1)*(1-$AH137)+INDEX(P$75:P$84,$AJ137,1)*($AH137)</f>
        <v>800</v>
      </c>
      <c r="Q137" s="1001" cm="1">
        <f t="array" ref="Q137">INDEX(Q$75:Q$84,$AI137,1)*(1-$AH137)+INDEX(Q$75:Q$84,$AJ137,1)*($AH137)</f>
        <v>0.81</v>
      </c>
      <c r="R137" s="1001" cm="1">
        <f t="array" ref="R137">INDEX(R$75:R$84,$AI137,1)*(1-$AH137)+INDEX(R$75:R$84,$AJ137,1)*($AH137)</f>
        <v>0.81</v>
      </c>
      <c r="S137" s="995" cm="1">
        <f t="array" ref="S137">INDEX([0]!i_pasture_stage_p6z,$J137+1,ROUNDDOWN((ROW($J137)-ROW($J$75))/i_p6_len,0)+1)</f>
        <v>1</v>
      </c>
      <c r="T137" s="1001" cm="1">
        <f t="array" ref="T137">INDEX(T$75:T$84,$AI137,1)*(1-$AH137)+INDEX(T$75:T$84,$AJ137,1)*($AH137)</f>
        <v>0.3</v>
      </c>
      <c r="U137" s="995" cm="1">
        <f t="array" ref="U137">INDEX(U$75:U$84,$AI137,1)*(1-$AH137)+INDEX(U$75:U$84,$AJ137,1)*($AH137)</f>
        <v>10</v>
      </c>
      <c r="V137" s="1001" cm="1">
        <f t="array" ref="V137">INDEX(V$75:V$84,$AI137,1)*(1-$AH137)+INDEX(V$75:V$84,$AJ137,1)*($AH137)</f>
        <v>0</v>
      </c>
      <c r="W137" s="415"/>
      <c r="X137" s="415"/>
      <c r="Y137" s="415"/>
      <c r="Z137" s="415"/>
      <c r="AA137" s="415"/>
      <c r="AB137" s="415"/>
      <c r="AC137" s="415"/>
      <c r="AD137" s="415"/>
      <c r="AE137" s="415"/>
      <c r="AF137" s="415"/>
      <c r="AG137" s="415"/>
      <c r="AH137" s="415">
        <f t="shared" si="6"/>
        <v>0</v>
      </c>
      <c r="AI137" s="415">
        <f t="shared" si="12"/>
        <v>3</v>
      </c>
      <c r="AJ137" s="415">
        <f t="shared" si="7"/>
        <v>2</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3</v>
      </c>
      <c r="K138" s="623">
        <f>Periods!L24</f>
        <v>43684</v>
      </c>
      <c r="L138" s="624">
        <f t="shared" ca="1" si="10"/>
        <v>49</v>
      </c>
      <c r="M138" s="447"/>
      <c r="N138" s="415"/>
      <c r="O138" s="1000" cm="1">
        <f t="array" ref="O138">INDEX(O$75:O$84,$AI138,1)*(1-$AH138)+INDEX(O$75:O$84,$AJ138,1)*($AH138)</f>
        <v>250</v>
      </c>
      <c r="P138" s="1000" cm="1">
        <f t="array" ref="P138">INDEX(P$75:P$84,$AI138,1)*(1-$AH138)+INDEX(P$75:P$84,$AJ138,1)*($AH138)</f>
        <v>1600</v>
      </c>
      <c r="Q138" s="1001" cm="1">
        <f t="array" ref="Q138">INDEX(Q$75:Q$84,$AI138,1)*(1-$AH138)+INDEX(Q$75:Q$84,$AJ138,1)*($AH138)</f>
        <v>0.8</v>
      </c>
      <c r="R138" s="1001" cm="1">
        <f t="array" ref="R138">INDEX(R$75:R$84,$AI138,1)*(1-$AH138)+INDEX(R$75:R$84,$AJ138,1)*($AH138)</f>
        <v>0.8</v>
      </c>
      <c r="S138" s="995" cm="1">
        <f t="array" ref="S138">INDEX([0]!i_pasture_stage_p6z,$J138+1,ROUNDDOWN((ROW($J138)-ROW($J$75))/i_p6_len,0)+1)</f>
        <v>1</v>
      </c>
      <c r="T138" s="1001" cm="1">
        <f t="array" ref="T138">INDEX(T$75:T$84,$AI138,1)*(1-$AH138)+INDEX(T$75:T$84,$AJ138,1)*($AH138)</f>
        <v>0.3</v>
      </c>
      <c r="U138" s="995" cm="1">
        <f t="array" ref="U138">INDEX(U$75:U$84,$AI138,1)*(1-$AH138)+INDEX(U$75:U$84,$AJ138,1)*($AH138)</f>
        <v>10</v>
      </c>
      <c r="V138" s="1001" cm="1">
        <f t="array" ref="V138">INDEX(V$75:V$84,$AI138,1)*(1-$AH138)+INDEX(V$75:V$84,$AJ138,1)*($AH138)</f>
        <v>0</v>
      </c>
      <c r="W138" s="415"/>
      <c r="X138" s="415"/>
      <c r="Y138" s="415"/>
      <c r="Z138" s="415"/>
      <c r="AA138" s="415"/>
      <c r="AB138" s="415"/>
      <c r="AC138" s="415"/>
      <c r="AD138" s="415"/>
      <c r="AE138" s="415"/>
      <c r="AF138" s="415"/>
      <c r="AG138" s="415"/>
      <c r="AH138" s="415">
        <f t="shared" si="6"/>
        <v>0</v>
      </c>
      <c r="AI138" s="415">
        <f t="shared" si="12"/>
        <v>4</v>
      </c>
      <c r="AJ138" s="415">
        <f t="shared" si="7"/>
        <v>3</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4</v>
      </c>
      <c r="K139" s="623">
        <f>Periods!L25</f>
        <v>43733</v>
      </c>
      <c r="L139" s="624">
        <f t="shared" ref="L139:L170" ca="1" si="15">IF(K140-K139&gt;0,K140-K139,OFFSET(K140,-i_p6_len,0)+365-K139)</f>
        <v>20</v>
      </c>
      <c r="M139" s="447"/>
      <c r="N139" s="415"/>
      <c r="O139" s="1000" cm="1">
        <f t="array" ref="O139">INDEX(O$75:O$84,$AI139,1)*(1-$AH139)+INDEX(O$75:O$84,$AJ139,1)*($AH139)</f>
        <v>250</v>
      </c>
      <c r="P139" s="1000" cm="1">
        <f t="array" ref="P139">INDEX(P$75:P$84,$AI139,1)*(1-$AH139)+INDEX(P$75:P$84,$AJ139,1)*($AH139)</f>
        <v>4500</v>
      </c>
      <c r="Q139" s="1001" cm="1">
        <f t="array" ref="Q139">INDEX(Q$75:Q$84,$AI139,1)*(1-$AH139)+INDEX(Q$75:Q$84,$AJ139,1)*($AH139)</f>
        <v>0.76</v>
      </c>
      <c r="R139" s="1001" cm="1">
        <f t="array" ref="R139">INDEX(R$75:R$84,$AI139,1)*(1-$AH139)+INDEX(R$75:R$84,$AJ139,1)*($AH139)</f>
        <v>0.78</v>
      </c>
      <c r="S139" s="995" cm="1">
        <f t="array" ref="S139">INDEX([0]!i_pasture_stage_p6z,$J139+1,ROUNDDOWN((ROW($J139)-ROW($J$75))/i_p6_len,0)+1)</f>
        <v>1</v>
      </c>
      <c r="T139" s="1001" cm="1">
        <f t="array" ref="T139">INDEX(T$75:T$84,$AI139,1)*(1-$AH139)+INDEX(T$75:T$84,$AJ139,1)*($AH139)</f>
        <v>0.3</v>
      </c>
      <c r="U139" s="995" cm="1">
        <f t="array" ref="U139">INDEX(U$75:U$84,$AI139,1)*(1-$AH139)+INDEX(U$75:U$84,$AJ139,1)*($AH139)</f>
        <v>10</v>
      </c>
      <c r="V139" s="1001" cm="1">
        <f t="array" ref="V139">INDEX(V$75:V$84,$AI139,1)*(1-$AH139)+INDEX(V$75:V$84,$AJ139,1)*($AH139)</f>
        <v>0</v>
      </c>
      <c r="W139" s="415"/>
      <c r="X139" s="415"/>
      <c r="Y139" s="415"/>
      <c r="Z139" s="415"/>
      <c r="AA139" s="415"/>
      <c r="AB139" s="415"/>
      <c r="AC139" s="415"/>
      <c r="AD139" s="415"/>
      <c r="AE139" s="415"/>
      <c r="AF139" s="415"/>
      <c r="AG139" s="415"/>
      <c r="AH139" s="415">
        <f t="shared" si="6"/>
        <v>0</v>
      </c>
      <c r="AI139" s="415">
        <f t="shared" si="12"/>
        <v>5</v>
      </c>
      <c r="AJ139" s="415">
        <f t="shared" si="7"/>
        <v>4</v>
      </c>
      <c r="AK139" s="415"/>
      <c r="AL139" s="415"/>
      <c r="AM139" s="415"/>
      <c r="AN139" s="415"/>
      <c r="AO139" s="410"/>
      <c r="AP139" s="395"/>
      <c r="AQ139" s="383"/>
      <c r="AR139" s="383"/>
      <c r="AS139" s="383"/>
    </row>
    <row r="140" spans="1:45" hidden="1" outlineLevel="3" x14ac:dyDescent="0.25">
      <c r="A140" s="383"/>
      <c r="B140" s="392"/>
      <c r="C140" s="385">
        <f t="shared" ref="C140:C174" si="16">INT($C$40)+3</f>
        <v>4</v>
      </c>
      <c r="D140" s="410"/>
      <c r="E140" s="467"/>
      <c r="F140" s="467"/>
      <c r="G140" s="410"/>
      <c r="H140" s="431"/>
      <c r="I140" s="431"/>
      <c r="J140" s="431">
        <v>5</v>
      </c>
      <c r="K140" s="623">
        <f>Periods!L26</f>
        <v>43753</v>
      </c>
      <c r="L140" s="624">
        <f t="shared" ca="1" si="15"/>
        <v>22</v>
      </c>
      <c r="M140" s="447"/>
      <c r="N140" s="415"/>
      <c r="O140" s="1000" cm="1">
        <f t="array" ref="O140">INDEX(O$75:O$84,$AI140,1)*(1-$AH140)+INDEX(O$75:O$84,$AJ140,1)*($AH140)</f>
        <v>361.11111111111109</v>
      </c>
      <c r="P140" s="1000" cm="1">
        <f t="array" ref="P140">INDEX(P$75:P$84,$AI140,1)*(1-$AH140)+INDEX(P$75:P$84,$AJ140,1)*($AH140)</f>
        <v>3744.4444444444443</v>
      </c>
      <c r="Q140" s="1001" cm="1">
        <f t="array" ref="Q140">INDEX(Q$75:Q$84,$AI140,1)*(1-$AH140)+INDEX(Q$75:Q$84,$AJ140,1)*($AH140)</f>
        <v>0.66666666666666674</v>
      </c>
      <c r="R140" s="1001" cm="1">
        <f t="array" ref="R140">INDEX(R$75:R$84,$AI140,1)*(1-$AH140)+INDEX(R$75:R$84,$AJ140,1)*($AH140)</f>
        <v>0.73444444444444446</v>
      </c>
      <c r="S140" s="995" cm="1">
        <f t="array" ref="S140">INDEX([0]!i_pasture_stage_p6z,$J140+1,ROUNDDOWN((ROW($J140)-ROW($J$75))/i_p6_len,0)+1)</f>
        <v>1</v>
      </c>
      <c r="T140" s="1001" cm="1">
        <f t="array" ref="T140">INDEX(T$75:T$84,$AI140,1)*(1-$AH140)+INDEX(T$75:T$84,$AJ140,1)*($AH140)</f>
        <v>0.3</v>
      </c>
      <c r="U140" s="995" cm="1">
        <f t="array" ref="U140">INDEX(U$75:U$84,$AI140,1)*(1-$AH140)+INDEX(U$75:U$84,$AJ140,1)*($AH140)</f>
        <v>10</v>
      </c>
      <c r="V140" s="1001" cm="1">
        <f t="array" ref="V140">INDEX(V$75:V$84,$AI140,1)*(1-$AH140)+INDEX(V$75:V$84,$AJ140,1)*($AH140)</f>
        <v>0</v>
      </c>
      <c r="W140" s="415"/>
      <c r="X140" s="415"/>
      <c r="Y140" s="415"/>
      <c r="Z140" s="415"/>
      <c r="AA140" s="415"/>
      <c r="AB140" s="415"/>
      <c r="AC140" s="415"/>
      <c r="AD140" s="415"/>
      <c r="AE140" s="415"/>
      <c r="AF140" s="415"/>
      <c r="AG140" s="415"/>
      <c r="AH140" s="415">
        <f t="shared" si="6"/>
        <v>0.55555555555555558</v>
      </c>
      <c r="AI140" s="415">
        <f t="shared" si="12"/>
        <v>6</v>
      </c>
      <c r="AJ140" s="415">
        <f t="shared" si="7"/>
        <v>5</v>
      </c>
      <c r="AK140" s="415"/>
      <c r="AL140" s="415"/>
      <c r="AM140" s="415"/>
      <c r="AN140" s="415"/>
      <c r="AO140" s="410"/>
      <c r="AP140" s="395"/>
      <c r="AQ140" s="383"/>
      <c r="AR140" s="383"/>
      <c r="AS140" s="383"/>
    </row>
    <row r="141" spans="1:45" hidden="1" outlineLevel="3" x14ac:dyDescent="0.25">
      <c r="A141" s="383"/>
      <c r="B141" s="392"/>
      <c r="C141" s="385">
        <f t="shared" si="16"/>
        <v>4</v>
      </c>
      <c r="D141" s="410"/>
      <c r="E141" s="467"/>
      <c r="F141" s="467"/>
      <c r="G141" s="410"/>
      <c r="H141" s="431"/>
      <c r="I141" s="431"/>
      <c r="J141" s="431">
        <v>6</v>
      </c>
      <c r="K141" s="623">
        <f>Periods!L27</f>
        <v>43775</v>
      </c>
      <c r="L141" s="624">
        <f t="shared" ca="1" si="15"/>
        <v>77</v>
      </c>
      <c r="M141" s="447"/>
      <c r="N141" s="415"/>
      <c r="O141" s="1000" cm="1">
        <f t="array" ref="O141">INDEX(O$75:O$84,$AI141,1)*(1-$AH141)+INDEX(O$75:O$84,$AJ141,1)*($AH141)</f>
        <v>483.33333333333337</v>
      </c>
      <c r="P141" s="1000" cm="1">
        <f t="array" ref="P141">INDEX(P$75:P$84,$AI141,1)*(1-$AH141)+INDEX(P$75:P$84,$AJ141,1)*($AH141)</f>
        <v>2913.3333333333335</v>
      </c>
      <c r="Q141" s="1001" cm="1">
        <f t="array" ref="Q141">INDEX(Q$75:Q$84,$AI141,1)*(1-$AH141)+INDEX(Q$75:Q$84,$AJ141,1)*($AH141)</f>
        <v>0.56400000000000006</v>
      </c>
      <c r="R141" s="1001" cm="1">
        <f t="array" ref="R141">INDEX(R$75:R$84,$AI141,1)*(1-$AH141)+INDEX(R$75:R$84,$AJ141,1)*($AH141)</f>
        <v>0.68433333333333335</v>
      </c>
      <c r="S141" s="995" cm="1">
        <f t="array" ref="S141">INDEX([0]!i_pasture_stage_p6z,$J141+1,ROUNDDOWN((ROW($J141)-ROW($J$75))/i_p6_len,0)+1)</f>
        <v>1</v>
      </c>
      <c r="T141" s="1001" cm="1">
        <f t="array" ref="T141">INDEX(T$75:T$84,$AI141,1)*(1-$AH141)+INDEX(T$75:T$84,$AJ141,1)*($AH141)</f>
        <v>0.3</v>
      </c>
      <c r="U141" s="995" cm="1">
        <f t="array" ref="U141">INDEX(U$75:U$84,$AI141,1)*(1-$AH141)+INDEX(U$75:U$84,$AJ141,1)*($AH141)</f>
        <v>10</v>
      </c>
      <c r="V141" s="1001" cm="1">
        <f t="array" ref="V141">INDEX(V$75:V$84,$AI141,1)*(1-$AH141)+INDEX(V$75:V$84,$AJ141,1)*($AH141)</f>
        <v>0</v>
      </c>
      <c r="W141" s="415"/>
      <c r="X141" s="415"/>
      <c r="Y141" s="415"/>
      <c r="Z141" s="415"/>
      <c r="AA141" s="415"/>
      <c r="AB141" s="415"/>
      <c r="AC141" s="415"/>
      <c r="AD141" s="415"/>
      <c r="AE141" s="415"/>
      <c r="AF141" s="415"/>
      <c r="AG141" s="415"/>
      <c r="AH141" s="415">
        <f t="shared" si="6"/>
        <v>6.6666666666666666E-2</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7</v>
      </c>
      <c r="K142" s="623">
        <f>Periods!L28</f>
        <v>43852</v>
      </c>
      <c r="L142" s="624">
        <f t="shared" ca="1" si="15"/>
        <v>39</v>
      </c>
      <c r="M142" s="447"/>
      <c r="N142" s="415"/>
      <c r="O142" s="1000" cm="1">
        <f t="array" ref="O142">INDEX(O$75:O$84,$AI142,1)*(1-$AH142)+INDEX(O$75:O$84,$AJ142,1)*($AH142)</f>
        <v>350</v>
      </c>
      <c r="P142" s="1000" cm="1">
        <f t="array" ref="P142">INDEX(P$75:P$84,$AI142,1)*(1-$AH142)+INDEX(P$75:P$84,$AJ142,1)*($AH142)</f>
        <v>1450</v>
      </c>
      <c r="Q142" s="1001" cm="1">
        <f t="array" ref="Q142">INDEX(Q$75:Q$84,$AI142,1)*(1-$AH142)+INDEX(Q$75:Q$84,$AJ142,1)*($AH142)</f>
        <v>0.5</v>
      </c>
      <c r="R142" s="1001" cm="1">
        <f t="array" ref="R142">INDEX(R$75:R$84,$AI142,1)*(1-$AH142)+INDEX(R$75:R$84,$AJ142,1)*($AH142)</f>
        <v>0.59250000000000003</v>
      </c>
      <c r="S142" s="995" cm="1">
        <f t="array" ref="S142">INDEX([0]!i_pasture_stage_p6z,$J142+1,ROUNDDOWN((ROW($J142)-ROW($J$75))/i_p6_len,0)+1)</f>
        <v>1</v>
      </c>
      <c r="T142" s="1001" cm="1">
        <f t="array" ref="T142">INDEX(T$75:T$84,$AI142,1)*(1-$AH142)+INDEX(T$75:T$84,$AJ142,1)*($AH142)</f>
        <v>0.3</v>
      </c>
      <c r="U142" s="995" cm="1">
        <f t="array" ref="U142">INDEX(U$75:U$84,$AI142,1)*(1-$AH142)+INDEX(U$75:U$84,$AJ142,1)*($AH142)</f>
        <v>10</v>
      </c>
      <c r="V142" s="1001" cm="1">
        <f t="array" ref="V142">INDEX(V$75:V$84,$AI142,1)*(1-$AH142)+INDEX(V$75:V$84,$AJ142,1)*($AH142)</f>
        <v>0</v>
      </c>
      <c r="W142" s="415"/>
      <c r="X142" s="415"/>
      <c r="Y142" s="415"/>
      <c r="Z142" s="415"/>
      <c r="AA142" s="415"/>
      <c r="AB142" s="415"/>
      <c r="AC142" s="415"/>
      <c r="AD142" s="415"/>
      <c r="AE142" s="415"/>
      <c r="AF142" s="415"/>
      <c r="AG142" s="415"/>
      <c r="AH142" s="415">
        <f t="shared" si="6"/>
        <v>0</v>
      </c>
      <c r="AI142" s="415">
        <f t="shared" si="12"/>
        <v>8</v>
      </c>
      <c r="AJ142" s="415">
        <f t="shared" si="7"/>
        <v>7</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8</v>
      </c>
      <c r="K143" s="623">
        <f>Periods!L29</f>
        <v>43891</v>
      </c>
      <c r="L143" s="624">
        <f t="shared" ca="1" si="15"/>
        <v>31</v>
      </c>
      <c r="M143" s="447"/>
      <c r="N143" s="415"/>
      <c r="O143" s="1000" cm="1">
        <f t="array" ref="O143">INDEX(O$75:O$84,$AI143,1)*(1-$AH143)+INDEX(O$75:O$84,$AJ143,1)*($AH143)</f>
        <v>233</v>
      </c>
      <c r="P143" s="1000" cm="1">
        <f t="array" ref="P143">INDEX(P$75:P$84,$AI143,1)*(1-$AH143)+INDEX(P$75:P$84,$AJ143,1)*($AH143)</f>
        <v>865</v>
      </c>
      <c r="Q143" s="1001" cm="1">
        <f t="array" ref="Q143">INDEX(Q$75:Q$84,$AI143,1)*(1-$AH143)+INDEX(Q$75:Q$84,$AJ143,1)*($AH143)</f>
        <v>0.48635</v>
      </c>
      <c r="R143" s="1001" cm="1">
        <f t="array" ref="R143">INDEX(R$75:R$84,$AI143,1)*(1-$AH143)+INDEX(R$75:R$84,$AJ143,1)*($AH143)</f>
        <v>0.56520000000000004</v>
      </c>
      <c r="S143" s="995" cm="1">
        <f t="array" ref="S143">INDEX([0]!i_pasture_stage_p6z,$J143+1,ROUNDDOWN((ROW($J143)-ROW($J$75))/i_p6_len,0)+1)</f>
        <v>1</v>
      </c>
      <c r="T143" s="1001" cm="1">
        <f t="array" ref="T143">INDEX(T$75:T$84,$AI143,1)*(1-$AH143)+INDEX(T$75:T$84,$AJ143,1)*($AH143)</f>
        <v>0.3</v>
      </c>
      <c r="U143" s="995" cm="1">
        <f t="array" ref="U143">INDEX(U$75:U$84,$AI143,1)*(1-$AH143)+INDEX(U$75:U$84,$AJ143,1)*($AH143)</f>
        <v>10</v>
      </c>
      <c r="V143" s="1001" cm="1">
        <f t="array" ref="V143">INDEX(V$75:V$84,$AI143,1)*(1-$AH143)+INDEX(V$75:V$84,$AJ143,1)*($AH143)</f>
        <v>3.9000000000000007E-2</v>
      </c>
      <c r="W143" s="415"/>
      <c r="X143" s="415"/>
      <c r="Y143" s="415"/>
      <c r="Z143" s="415"/>
      <c r="AA143" s="415"/>
      <c r="AB143" s="415"/>
      <c r="AC143" s="415"/>
      <c r="AD143" s="415"/>
      <c r="AE143" s="415"/>
      <c r="AF143" s="415"/>
      <c r="AG143" s="415"/>
      <c r="AH143" s="415">
        <f t="shared" si="6"/>
        <v>0.22</v>
      </c>
      <c r="AI143" s="415">
        <f t="shared" si="12"/>
        <v>9</v>
      </c>
      <c r="AJ143" s="415">
        <f t="shared" si="7"/>
        <v>8</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83"/>
      <c r="J144" s="483">
        <v>9</v>
      </c>
      <c r="K144" s="662">
        <f>Periods!L30</f>
        <v>43922</v>
      </c>
      <c r="L144" s="681">
        <f t="shared" ca="1" si="15"/>
        <v>15</v>
      </c>
      <c r="M144" s="663"/>
      <c r="N144" s="484"/>
      <c r="O144" s="1003" cm="1">
        <f t="array" ref="O144">INDEX(O$75:O$84,$AI144,1)*(1-$AH144)+INDEX(O$75:O$84,$AJ144,1)*($AH144)</f>
        <v>200</v>
      </c>
      <c r="P144" s="1003" cm="1">
        <f t="array" ref="P144">INDEX(P$75:P$84,$AI144,1)*(1-$AH144)+INDEX(P$75:P$84,$AJ144,1)*($AH144)</f>
        <v>512.85714285714289</v>
      </c>
      <c r="Q144" s="1002" cm="1">
        <f t="array" ref="Q144">INDEX(Q$75:Q$84,$AI144,1)*(1-$AH144)+INDEX(Q$75:Q$84,$AJ144,1)*($AH144)</f>
        <v>0.47535714285714281</v>
      </c>
      <c r="R144" s="1002" cm="1">
        <f t="array" ref="R144">INDEX(R$75:R$84,$AI144,1)*(1-$AH144)+INDEX(R$75:R$84,$AJ144,1)*($AH144)</f>
        <v>0.53607142857142853</v>
      </c>
      <c r="S144" s="996" cm="1">
        <f t="array" ref="S144">INDEX([0]!i_pasture_stage_p6z,$J144+1,ROUNDDOWN((ROW($J144)-ROW($J$75))/i_p6_len,0)+1)</f>
        <v>1</v>
      </c>
      <c r="T144" s="1002" cm="1">
        <f t="array" ref="T144">INDEX(T$75:T$84,$AI144,1)*(1-$AH144)+INDEX(T$75:T$84,$AJ144,1)*($AH144)</f>
        <v>0.3</v>
      </c>
      <c r="U144" s="996" cm="1">
        <f t="array" ref="U144">INDEX(U$75:U$84,$AI144,1)*(1-$AH144)+INDEX(U$75:U$84,$AJ144,1)*($AH144)</f>
        <v>10</v>
      </c>
      <c r="V144" s="1002" cm="1">
        <f t="array" ref="V144">INDEX(V$75:V$84,$AI144,1)*(1-$AH144)+INDEX(V$75:V$84,$AJ144,1)*($AH144)</f>
        <v>0.12142857142857143</v>
      </c>
      <c r="W144" s="484"/>
      <c r="X144" s="484"/>
      <c r="Y144" s="484"/>
      <c r="Z144" s="484"/>
      <c r="AA144" s="484"/>
      <c r="AB144" s="484"/>
      <c r="AC144" s="484"/>
      <c r="AD144" s="484"/>
      <c r="AE144" s="484"/>
      <c r="AF144" s="484"/>
      <c r="AG144" s="484"/>
      <c r="AH144" s="415">
        <f t="shared" si="6"/>
        <v>0.2857142857142857</v>
      </c>
      <c r="AI144" s="415">
        <f t="shared" si="12"/>
        <v>10</v>
      </c>
      <c r="AJ144" s="415">
        <f t="shared" si="7"/>
        <v>9</v>
      </c>
      <c r="AK144" s="415"/>
      <c r="AL144" s="415"/>
      <c r="AM144" s="415"/>
      <c r="AN144" s="415"/>
      <c r="AO144" s="410"/>
      <c r="AP144" s="395"/>
      <c r="AQ144" s="383"/>
      <c r="AR144" s="383"/>
      <c r="AS144" s="383"/>
    </row>
    <row r="145" spans="1:45" hidden="1" outlineLevel="2" x14ac:dyDescent="0.25">
      <c r="A145" s="383"/>
      <c r="B145" s="392"/>
      <c r="C145" s="385">
        <f t="shared" ref="C145" si="17">INT($C$40)+2</f>
        <v>3</v>
      </c>
      <c r="D145" s="410"/>
      <c r="E145" s="467"/>
      <c r="F145" s="467"/>
      <c r="G145" s="410"/>
      <c r="H145" s="431"/>
      <c r="I145" s="669" t="s">
        <v>785</v>
      </c>
      <c r="J145" s="669">
        <v>0</v>
      </c>
      <c r="K145" s="670">
        <f>Periods!M21</f>
        <v>43572</v>
      </c>
      <c r="L145" s="682">
        <f t="shared" ca="1" si="15"/>
        <v>21</v>
      </c>
      <c r="M145" s="671"/>
      <c r="N145" s="672"/>
      <c r="O145" s="999" cm="1">
        <f t="array" ref="O145">INDEX(O$75:O$84,$AI145,1)*(1-$AH145)+INDEX(O$75:O$84,$AJ145,1)*($AH145)</f>
        <v>200</v>
      </c>
      <c r="P145" s="999" cm="1">
        <f t="array" ref="P145">INDEX(P$75:P$84,$AI145,1)*(1-$AH145)+INDEX(P$75:P$84,$AJ145,1)*($AH145)</f>
        <v>438</v>
      </c>
      <c r="Q145" s="1004" cm="1">
        <f t="array" ref="Q145">INDEX(Q$75:Q$84,$AI145,1)*(1-$AH145)+INDEX(Q$75:Q$84,$AJ145,1)*($AH145)</f>
        <v>0.47249999999999998</v>
      </c>
      <c r="R145" s="1004" cm="1">
        <f t="array" ref="R145">INDEX(R$75:R$84,$AI145,1)*(1-$AH145)+INDEX(R$75:R$84,$AJ145,1)*($AH145)</f>
        <v>0.52749999999999997</v>
      </c>
      <c r="S145" s="997" cm="1">
        <f t="array" ref="S145">INDEX([0]!i_pasture_stage_p6z,$J145+1,ROUNDDOWN((ROW($J145)-ROW($J$75))/i_p6_len,0)+1)</f>
        <v>1</v>
      </c>
      <c r="T145" s="1004" cm="1">
        <f t="array" ref="T145">INDEX(T$75:T$84,$AI145,1)*(1-$AH145)+INDEX(T$75:T$84,$AJ145,1)*($AH145)</f>
        <v>0.3</v>
      </c>
      <c r="U145" s="997" cm="1">
        <f t="array" ref="U145">INDEX(U$75:U$84,$AI145,1)*(1-$AH145)+INDEX(U$75:U$84,$AJ145,1)*($AH145)</f>
        <v>10</v>
      </c>
      <c r="V145" s="1004" cm="1">
        <f t="array" ref="V145">INDEX(V$75:V$84,$AI145,1)*(1-$AH145)+INDEX(V$75:V$84,$AJ145,1)*($AH145)</f>
        <v>0.15</v>
      </c>
      <c r="W145" s="672"/>
      <c r="X145" s="672"/>
      <c r="Y145" s="672"/>
      <c r="Z145" s="672"/>
      <c r="AA145" s="672"/>
      <c r="AB145" s="672"/>
      <c r="AC145" s="672"/>
      <c r="AD145" s="672"/>
      <c r="AE145" s="672"/>
      <c r="AF145" s="672"/>
      <c r="AG145" s="672"/>
      <c r="AH145" s="415">
        <f t="shared" si="6"/>
        <v>0</v>
      </c>
      <c r="AI145" s="415">
        <f t="shared" si="12"/>
        <v>10</v>
      </c>
      <c r="AJ145" s="415">
        <f t="shared" si="7"/>
        <v>9</v>
      </c>
      <c r="AK145" s="415"/>
      <c r="AL145" s="415"/>
      <c r="AM145" s="415"/>
      <c r="AN145" s="415"/>
      <c r="AO145" s="410"/>
      <c r="AP145" s="395"/>
      <c r="AQ145" s="383"/>
      <c r="AR145" s="383"/>
      <c r="AS145" s="383"/>
    </row>
    <row r="146" spans="1:45" hidden="1" outlineLevel="3" collapsed="1" x14ac:dyDescent="0.25">
      <c r="A146" s="383"/>
      <c r="B146" s="392"/>
      <c r="C146" s="385">
        <f t="shared" si="16"/>
        <v>4</v>
      </c>
      <c r="D146" s="410"/>
      <c r="E146" s="467"/>
      <c r="F146" s="467"/>
      <c r="G146" s="410"/>
      <c r="H146" s="431"/>
      <c r="I146" s="431"/>
      <c r="J146" s="431">
        <v>1</v>
      </c>
      <c r="K146" s="623">
        <f>Periods!M22</f>
        <v>43593</v>
      </c>
      <c r="L146" s="624">
        <f t="shared" ca="1" si="15"/>
        <v>21</v>
      </c>
      <c r="M146" s="447"/>
      <c r="N146" s="415"/>
      <c r="O146" s="1000" cm="1">
        <f t="array" ref="O146">INDEX(O$75:O$84,$AI146,1)*(1-$AH146)+INDEX(O$75:O$84,$AJ146,1)*($AH146)</f>
        <v>200</v>
      </c>
      <c r="P146" s="1000" cm="1">
        <f t="array" ref="P146">INDEX(P$75:P$84,$AI146,1)*(1-$AH146)+INDEX(P$75:P$84,$AJ146,1)*($AH146)</f>
        <v>438</v>
      </c>
      <c r="Q146" s="1001" cm="1">
        <f t="array" ref="Q146">INDEX(Q$75:Q$84,$AI146,1)*(1-$AH146)+INDEX(Q$75:Q$84,$AJ146,1)*($AH146)</f>
        <v>0.47249999999999998</v>
      </c>
      <c r="R146" s="1001" cm="1">
        <f t="array" ref="R146">INDEX(R$75:R$84,$AI146,1)*(1-$AH146)+INDEX(R$75:R$84,$AJ146,1)*($AH146)</f>
        <v>0.52749999999999997</v>
      </c>
      <c r="S146" s="995" cm="1">
        <f t="array" ref="S146">INDEX([0]!i_pasture_stage_p6z,$J146+1,ROUNDDOWN((ROW($J146)-ROW($J$75))/i_p6_len,0)+1)</f>
        <v>1</v>
      </c>
      <c r="T146" s="1001" cm="1">
        <f t="array" ref="T146">INDEX(T$75:T$84,$AI146,1)*(1-$AH146)+INDEX(T$75:T$84,$AJ146,1)*($AH146)</f>
        <v>0.3</v>
      </c>
      <c r="U146" s="995" cm="1">
        <f t="array" ref="U146">INDEX(U$75:U$84,$AI146,1)*(1-$AH146)+INDEX(U$75:U$84,$AJ146,1)*($AH146)</f>
        <v>10</v>
      </c>
      <c r="V146" s="1001" cm="1">
        <f t="array" ref="V146">INDEX(V$75:V$84,$AI146,1)*(1-$AH146)+INDEX(V$75:V$84,$AJ146,1)*($AH146)</f>
        <v>0.15</v>
      </c>
      <c r="W146" s="415"/>
      <c r="X146" s="415"/>
      <c r="Y146" s="415"/>
      <c r="Z146" s="415"/>
      <c r="AA146" s="415"/>
      <c r="AB146" s="415"/>
      <c r="AC146" s="415"/>
      <c r="AD146" s="415"/>
      <c r="AE146" s="415"/>
      <c r="AF146" s="415"/>
      <c r="AG146" s="415"/>
      <c r="AH146" s="415">
        <f t="shared" si="6"/>
        <v>0</v>
      </c>
      <c r="AI146" s="415">
        <f t="shared" si="12"/>
        <v>10</v>
      </c>
      <c r="AJ146" s="415">
        <f t="shared" si="7"/>
        <v>9</v>
      </c>
      <c r="AK146" s="415"/>
      <c r="AL146" s="415"/>
      <c r="AM146" s="415"/>
      <c r="AN146" s="415"/>
      <c r="AO146" s="410"/>
      <c r="AP146" s="395"/>
      <c r="AQ146" s="383"/>
      <c r="AR146" s="383"/>
      <c r="AS146" s="383"/>
    </row>
    <row r="147" spans="1:45" hidden="1" outlineLevel="3" x14ac:dyDescent="0.25">
      <c r="A147" s="383"/>
      <c r="B147" s="392"/>
      <c r="C147" s="385">
        <f t="shared" si="16"/>
        <v>4</v>
      </c>
      <c r="D147" s="410"/>
      <c r="E147" s="467"/>
      <c r="F147" s="467"/>
      <c r="G147" s="410"/>
      <c r="H147" s="431"/>
      <c r="I147" s="431"/>
      <c r="J147" s="431">
        <v>2</v>
      </c>
      <c r="K147" s="623">
        <f>Periods!M23</f>
        <v>43614</v>
      </c>
      <c r="L147" s="624">
        <f t="shared" ca="1" si="15"/>
        <v>70</v>
      </c>
      <c r="M147" s="447"/>
      <c r="N147" s="415"/>
      <c r="O147" s="1000" cm="1">
        <f t="array" ref="O147">INDEX(O$75:O$84,$AI147,1)*(1-$AH147)+INDEX(O$75:O$84,$AJ147,1)*($AH147)</f>
        <v>206.45454545454544</v>
      </c>
      <c r="P147" s="1000" cm="1">
        <f t="array" ref="P147">INDEX(P$75:P$84,$AI147,1)*(1-$AH147)+INDEX(P$75:P$84,$AJ147,1)*($AH147)</f>
        <v>704.5454545454545</v>
      </c>
      <c r="Q147" s="1001" cm="1">
        <f t="array" ref="Q147">INDEX(Q$75:Q$84,$AI147,1)*(1-$AH147)+INDEX(Q$75:Q$84,$AJ147,1)*($AH147)</f>
        <v>0.81</v>
      </c>
      <c r="R147" s="1001" cm="1">
        <f t="array" ref="R147">INDEX(R$75:R$84,$AI147,1)*(1-$AH147)+INDEX(R$75:R$84,$AJ147,1)*($AH147)</f>
        <v>0.81</v>
      </c>
      <c r="S147" s="995" cm="1">
        <f t="array" ref="S147">INDEX([0]!i_pasture_stage_p6z,$J147+1,ROUNDDOWN((ROW($J147)-ROW($J$75))/i_p6_len,0)+1)</f>
        <v>0</v>
      </c>
      <c r="T147" s="1001" cm="1">
        <f t="array" ref="T147">INDEX(T$75:T$84,$AI147,1)*(1-$AH147)+INDEX(T$75:T$84,$AJ147,1)*($AH147)</f>
        <v>0.3</v>
      </c>
      <c r="U147" s="995" cm="1">
        <f t="array" ref="U147">INDEX(U$75:U$84,$AI147,1)*(1-$AH147)+INDEX(U$75:U$84,$AJ147,1)*($AH147)</f>
        <v>10</v>
      </c>
      <c r="V147" s="1001" cm="1">
        <f t="array" ref="V147">INDEX(V$75:V$84,$AI147,1)*(1-$AH147)+INDEX(V$75:V$84,$AJ147,1)*($AH147)</f>
        <v>3.1818181818181822E-2</v>
      </c>
      <c r="W147" s="415"/>
      <c r="X147" s="415"/>
      <c r="Y147" s="415"/>
      <c r="Z147" s="415"/>
      <c r="AA147" s="415"/>
      <c r="AB147" s="415"/>
      <c r="AC147" s="415"/>
      <c r="AD147" s="415"/>
      <c r="AE147" s="415"/>
      <c r="AF147" s="415"/>
      <c r="AG147" s="415"/>
      <c r="AH147" s="415">
        <f t="shared" si="6"/>
        <v>0.63636363636363635</v>
      </c>
      <c r="AI147" s="415">
        <f t="shared" si="12"/>
        <v>3</v>
      </c>
      <c r="AJ147" s="415">
        <f t="shared" si="7"/>
        <v>2</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3</v>
      </c>
      <c r="K148" s="623">
        <f>Periods!M24</f>
        <v>43684</v>
      </c>
      <c r="L148" s="624">
        <f t="shared" ca="1" si="15"/>
        <v>49</v>
      </c>
      <c r="M148" s="447"/>
      <c r="N148" s="415"/>
      <c r="O148" s="1000" cm="1">
        <f t="array" ref="O148">INDEX(O$75:O$84,$AI148,1)*(1-$AH148)+INDEX(O$75:O$84,$AJ148,1)*($AH148)</f>
        <v>250</v>
      </c>
      <c r="P148" s="1000" cm="1">
        <f t="array" ref="P148">INDEX(P$75:P$84,$AI148,1)*(1-$AH148)+INDEX(P$75:P$84,$AJ148,1)*($AH148)</f>
        <v>1600</v>
      </c>
      <c r="Q148" s="1001" cm="1">
        <f t="array" ref="Q148">INDEX(Q$75:Q$84,$AI148,1)*(1-$AH148)+INDEX(Q$75:Q$84,$AJ148,1)*($AH148)</f>
        <v>0.8</v>
      </c>
      <c r="R148" s="1001" cm="1">
        <f t="array" ref="R148">INDEX(R$75:R$84,$AI148,1)*(1-$AH148)+INDEX(R$75:R$84,$AJ148,1)*($AH148)</f>
        <v>0.8</v>
      </c>
      <c r="S148" s="995" cm="1">
        <f t="array" ref="S148">INDEX([0]!i_pasture_stage_p6z,$J148+1,ROUNDDOWN((ROW($J148)-ROW($J$75))/i_p6_len,0)+1)</f>
        <v>1</v>
      </c>
      <c r="T148" s="1001" cm="1">
        <f t="array" ref="T148">INDEX(T$75:T$84,$AI148,1)*(1-$AH148)+INDEX(T$75:T$84,$AJ148,1)*($AH148)</f>
        <v>0.3</v>
      </c>
      <c r="U148" s="995" cm="1">
        <f t="array" ref="U148">INDEX(U$75:U$84,$AI148,1)*(1-$AH148)+INDEX(U$75:U$84,$AJ148,1)*($AH148)</f>
        <v>10</v>
      </c>
      <c r="V148" s="1001" cm="1">
        <f t="array" ref="V148">INDEX(V$75:V$84,$AI148,1)*(1-$AH148)+INDEX(V$75:V$84,$AJ148,1)*($AH148)</f>
        <v>0</v>
      </c>
      <c r="W148" s="415"/>
      <c r="X148" s="415"/>
      <c r="Y148" s="415"/>
      <c r="Z148" s="415"/>
      <c r="AA148" s="415"/>
      <c r="AB148" s="415"/>
      <c r="AC148" s="415"/>
      <c r="AD148" s="415"/>
      <c r="AE148" s="415"/>
      <c r="AF148" s="415"/>
      <c r="AG148" s="415"/>
      <c r="AH148" s="415">
        <f t="shared" si="6"/>
        <v>0</v>
      </c>
      <c r="AI148" s="415">
        <f t="shared" si="12"/>
        <v>4</v>
      </c>
      <c r="AJ148" s="415">
        <f t="shared" si="7"/>
        <v>3</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4</v>
      </c>
      <c r="K149" s="623">
        <f>Periods!M25</f>
        <v>43733</v>
      </c>
      <c r="L149" s="624">
        <f t="shared" ca="1" si="15"/>
        <v>20</v>
      </c>
      <c r="M149" s="447"/>
      <c r="N149" s="415"/>
      <c r="O149" s="1000" cm="1">
        <f t="array" ref="O149">INDEX(O$75:O$84,$AI149,1)*(1-$AH149)+INDEX(O$75:O$84,$AJ149,1)*($AH149)</f>
        <v>250</v>
      </c>
      <c r="P149" s="1000" cm="1">
        <f t="array" ref="P149">INDEX(P$75:P$84,$AI149,1)*(1-$AH149)+INDEX(P$75:P$84,$AJ149,1)*($AH149)</f>
        <v>4500</v>
      </c>
      <c r="Q149" s="1001" cm="1">
        <f t="array" ref="Q149">INDEX(Q$75:Q$84,$AI149,1)*(1-$AH149)+INDEX(Q$75:Q$84,$AJ149,1)*($AH149)</f>
        <v>0.76</v>
      </c>
      <c r="R149" s="1001" cm="1">
        <f t="array" ref="R149">INDEX(R$75:R$84,$AI149,1)*(1-$AH149)+INDEX(R$75:R$84,$AJ149,1)*($AH149)</f>
        <v>0.78</v>
      </c>
      <c r="S149" s="995" cm="1">
        <f t="array" ref="S149">INDEX([0]!i_pasture_stage_p6z,$J149+1,ROUNDDOWN((ROW($J149)-ROW($J$75))/i_p6_len,0)+1)</f>
        <v>1</v>
      </c>
      <c r="T149" s="1001" cm="1">
        <f t="array" ref="T149">INDEX(T$75:T$84,$AI149,1)*(1-$AH149)+INDEX(T$75:T$84,$AJ149,1)*($AH149)</f>
        <v>0.3</v>
      </c>
      <c r="U149" s="995" cm="1">
        <f t="array" ref="U149">INDEX(U$75:U$84,$AI149,1)*(1-$AH149)+INDEX(U$75:U$84,$AJ149,1)*($AH149)</f>
        <v>10</v>
      </c>
      <c r="V149" s="1001" cm="1">
        <f t="array" ref="V149">INDEX(V$75:V$84,$AI149,1)*(1-$AH149)+INDEX(V$75:V$84,$AJ149,1)*($AH149)</f>
        <v>0</v>
      </c>
      <c r="W149" s="415"/>
      <c r="X149" s="415"/>
      <c r="Y149" s="415"/>
      <c r="Z149" s="415"/>
      <c r="AA149" s="415"/>
      <c r="AB149" s="415"/>
      <c r="AC149" s="415"/>
      <c r="AD149" s="415"/>
      <c r="AE149" s="415"/>
      <c r="AF149" s="415"/>
      <c r="AG149" s="415"/>
      <c r="AH149" s="415">
        <f t="shared" si="6"/>
        <v>0</v>
      </c>
      <c r="AI149" s="415">
        <f t="shared" ref="AI149:AI174" si="18">IF($K149&lt;INDEX(i_break_date,ROUNDDOWN((ROW($I149)-ROW($I$75))/i_p6_len,0)+1,1),i_p6_len,IFERROR(IFERROR(MATCH($K149,$K$75:$K$84,0),MATCH($K149,$K$75:$K$84,1)+1),1))</f>
        <v>5</v>
      </c>
      <c r="AJ149" s="415">
        <f t="shared" si="7"/>
        <v>4</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5</v>
      </c>
      <c r="K150" s="623">
        <f>Periods!M26</f>
        <v>43753</v>
      </c>
      <c r="L150" s="624">
        <f t="shared" ca="1" si="15"/>
        <v>44</v>
      </c>
      <c r="M150" s="447"/>
      <c r="N150" s="415"/>
      <c r="O150" s="1000" cm="1">
        <f t="array" ref="O150">INDEX(O$75:O$84,$AI150,1)*(1-$AH150)+INDEX(O$75:O$84,$AJ150,1)*($AH150)</f>
        <v>361.11111111111109</v>
      </c>
      <c r="P150" s="1000" cm="1">
        <f t="array" ref="P150">INDEX(P$75:P$84,$AI150,1)*(1-$AH150)+INDEX(P$75:P$84,$AJ150,1)*($AH150)</f>
        <v>3744.4444444444443</v>
      </c>
      <c r="Q150" s="1001" cm="1">
        <f t="array" ref="Q150">INDEX(Q$75:Q$84,$AI150,1)*(1-$AH150)+INDEX(Q$75:Q$84,$AJ150,1)*($AH150)</f>
        <v>0.66666666666666674</v>
      </c>
      <c r="R150" s="1001" cm="1">
        <f t="array" ref="R150">INDEX(R$75:R$84,$AI150,1)*(1-$AH150)+INDEX(R$75:R$84,$AJ150,1)*($AH150)</f>
        <v>0.73444444444444446</v>
      </c>
      <c r="S150" s="995" cm="1">
        <f t="array" ref="S150">INDEX([0]!i_pasture_stage_p6z,$J150+1,ROUNDDOWN((ROW($J150)-ROW($J$75))/i_p6_len,0)+1)</f>
        <v>1</v>
      </c>
      <c r="T150" s="1001" cm="1">
        <f t="array" ref="T150">INDEX(T$75:T$84,$AI150,1)*(1-$AH150)+INDEX(T$75:T$84,$AJ150,1)*($AH150)</f>
        <v>0.3</v>
      </c>
      <c r="U150" s="995" cm="1">
        <f t="array" ref="U150">INDEX(U$75:U$84,$AI150,1)*(1-$AH150)+INDEX(U$75:U$84,$AJ150,1)*($AH150)</f>
        <v>10</v>
      </c>
      <c r="V150" s="1001" cm="1">
        <f t="array" ref="V150">INDEX(V$75:V$84,$AI150,1)*(1-$AH150)+INDEX(V$75:V$84,$AJ150,1)*($AH150)</f>
        <v>0</v>
      </c>
      <c r="W150" s="415"/>
      <c r="X150" s="415"/>
      <c r="Y150" s="415"/>
      <c r="Z150" s="415"/>
      <c r="AA150" s="415"/>
      <c r="AB150" s="415"/>
      <c r="AC150" s="415"/>
      <c r="AD150" s="415"/>
      <c r="AE150" s="415"/>
      <c r="AF150" s="415"/>
      <c r="AG150" s="415"/>
      <c r="AH150" s="415">
        <f t="shared" ref="AH150:AH174" si="19">IF(OR((INDEX($K$75:$K$84,$AI150,1)-INDEX($K$75:$K$84,$AJ150,1))=0,$K150&lt;INDEX($K$75:$K$84,$AJ150,1)),0,(INDEX($K$75:$K$84,$AI150,1)-$K150)/(INDEX($K$75:$K$84,$AI150,1)-INDEX($K$75:$K$84,$AJ150,1)))</f>
        <v>0.55555555555555558</v>
      </c>
      <c r="AI150" s="415">
        <f t="shared" si="18"/>
        <v>6</v>
      </c>
      <c r="AJ150" s="415">
        <f t="shared" ref="AJ150:AJ174" si="20">MAX(1,AI150-1)</f>
        <v>5</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6</v>
      </c>
      <c r="K151" s="623">
        <f>Periods!M27</f>
        <v>43797</v>
      </c>
      <c r="L151" s="624">
        <f t="shared" ca="1" si="15"/>
        <v>55</v>
      </c>
      <c r="M151" s="447"/>
      <c r="N151" s="415"/>
      <c r="O151" s="1000" cm="1">
        <f t="array" ref="O151">INDEX(O$75:O$84,$AI151,1)*(1-$AH151)+INDEX(O$75:O$84,$AJ151,1)*($AH151)</f>
        <v>500</v>
      </c>
      <c r="P151" s="1000" cm="1">
        <f t="array" ref="P151">INDEX(P$75:P$84,$AI151,1)*(1-$AH151)+INDEX(P$75:P$84,$AJ151,1)*($AH151)</f>
        <v>2570.1612903225805</v>
      </c>
      <c r="Q151" s="1001" cm="1">
        <f t="array" ref="Q151">INDEX(Q$75:Q$84,$AI151,1)*(1-$AH151)+INDEX(Q$75:Q$84,$AJ151,1)*($AH151)</f>
        <v>0.53161290322580645</v>
      </c>
      <c r="R151" s="1001" cm="1">
        <f t="array" ref="R151">INDEX(R$75:R$84,$AI151,1)*(1-$AH151)+INDEX(R$75:R$84,$AJ151,1)*($AH151)</f>
        <v>0.65604838709677415</v>
      </c>
      <c r="S151" s="995" cm="1">
        <f t="array" ref="S151">INDEX([0]!i_pasture_stage_p6z,$J151+1,ROUNDDOWN((ROW($J151)-ROW($J$75))/i_p6_len,0)+1)</f>
        <v>1</v>
      </c>
      <c r="T151" s="1001" cm="1">
        <f t="array" ref="T151">INDEX(T$75:T$84,$AI151,1)*(1-$AH151)+INDEX(T$75:T$84,$AJ151,1)*($AH151)</f>
        <v>0.3</v>
      </c>
      <c r="U151" s="995" cm="1">
        <f t="array" ref="U151">INDEX(U$75:U$84,$AI151,1)*(1-$AH151)+INDEX(U$75:U$84,$AJ151,1)*($AH151)</f>
        <v>10</v>
      </c>
      <c r="V151" s="1001" cm="1">
        <f t="array" ref="V151">INDEX(V$75:V$84,$AI151,1)*(1-$AH151)+INDEX(V$75:V$84,$AJ151,1)*($AH151)</f>
        <v>0</v>
      </c>
      <c r="W151" s="415"/>
      <c r="X151" s="415"/>
      <c r="Y151" s="415"/>
      <c r="Z151" s="415"/>
      <c r="AA151" s="415"/>
      <c r="AB151" s="415"/>
      <c r="AC151" s="415"/>
      <c r="AD151" s="415"/>
      <c r="AE151" s="415"/>
      <c r="AF151" s="415"/>
      <c r="AG151" s="415"/>
      <c r="AH151" s="415">
        <f t="shared" si="19"/>
        <v>0.38709677419354838</v>
      </c>
      <c r="AI151" s="415">
        <f t="shared" si="18"/>
        <v>7</v>
      </c>
      <c r="AJ151" s="415">
        <f t="shared" si="20"/>
        <v>6</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7</v>
      </c>
      <c r="K152" s="623">
        <f>Periods!M28</f>
        <v>43852</v>
      </c>
      <c r="L152" s="624">
        <f t="shared" ca="1" si="15"/>
        <v>39</v>
      </c>
      <c r="M152" s="447"/>
      <c r="N152" s="415"/>
      <c r="O152" s="1000" cm="1">
        <f t="array" ref="O152">INDEX(O$75:O$84,$AI152,1)*(1-$AH152)+INDEX(O$75:O$84,$AJ152,1)*($AH152)</f>
        <v>350</v>
      </c>
      <c r="P152" s="1000" cm="1">
        <f t="array" ref="P152">INDEX(P$75:P$84,$AI152,1)*(1-$AH152)+INDEX(P$75:P$84,$AJ152,1)*($AH152)</f>
        <v>1450</v>
      </c>
      <c r="Q152" s="1001" cm="1">
        <f t="array" ref="Q152">INDEX(Q$75:Q$84,$AI152,1)*(1-$AH152)+INDEX(Q$75:Q$84,$AJ152,1)*($AH152)</f>
        <v>0.5</v>
      </c>
      <c r="R152" s="1001" cm="1">
        <f t="array" ref="R152">INDEX(R$75:R$84,$AI152,1)*(1-$AH152)+INDEX(R$75:R$84,$AJ152,1)*($AH152)</f>
        <v>0.59250000000000003</v>
      </c>
      <c r="S152" s="995" cm="1">
        <f t="array" ref="S152">INDEX([0]!i_pasture_stage_p6z,$J152+1,ROUNDDOWN((ROW($J152)-ROW($J$75))/i_p6_len,0)+1)</f>
        <v>1</v>
      </c>
      <c r="T152" s="1001" cm="1">
        <f t="array" ref="T152">INDEX(T$75:T$84,$AI152,1)*(1-$AH152)+INDEX(T$75:T$84,$AJ152,1)*($AH152)</f>
        <v>0.3</v>
      </c>
      <c r="U152" s="995" cm="1">
        <f t="array" ref="U152">INDEX(U$75:U$84,$AI152,1)*(1-$AH152)+INDEX(U$75:U$84,$AJ152,1)*($AH152)</f>
        <v>10</v>
      </c>
      <c r="V152" s="1001" cm="1">
        <f t="array" ref="V152">INDEX(V$75:V$84,$AI152,1)*(1-$AH152)+INDEX(V$75:V$84,$AJ152,1)*($AH152)</f>
        <v>0</v>
      </c>
      <c r="W152" s="415"/>
      <c r="X152" s="415"/>
      <c r="Y152" s="415"/>
      <c r="Z152" s="415"/>
      <c r="AA152" s="415"/>
      <c r="AB152" s="415"/>
      <c r="AC152" s="415"/>
      <c r="AD152" s="415"/>
      <c r="AE152" s="415"/>
      <c r="AF152" s="415"/>
      <c r="AG152" s="415"/>
      <c r="AH152" s="415">
        <f t="shared" si="19"/>
        <v>0</v>
      </c>
      <c r="AI152" s="415">
        <f t="shared" si="18"/>
        <v>8</v>
      </c>
      <c r="AJ152" s="415">
        <f t="shared" si="20"/>
        <v>7</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8</v>
      </c>
      <c r="K153" s="623">
        <f>Periods!M29</f>
        <v>43891</v>
      </c>
      <c r="L153" s="624">
        <f t="shared" ca="1" si="15"/>
        <v>31</v>
      </c>
      <c r="M153" s="447"/>
      <c r="N153" s="415"/>
      <c r="O153" s="1000" cm="1">
        <f t="array" ref="O153">INDEX(O$75:O$84,$AI153,1)*(1-$AH153)+INDEX(O$75:O$84,$AJ153,1)*($AH153)</f>
        <v>233</v>
      </c>
      <c r="P153" s="1000" cm="1">
        <f t="array" ref="P153">INDEX(P$75:P$84,$AI153,1)*(1-$AH153)+INDEX(P$75:P$84,$AJ153,1)*($AH153)</f>
        <v>865</v>
      </c>
      <c r="Q153" s="1001" cm="1">
        <f t="array" ref="Q153">INDEX(Q$75:Q$84,$AI153,1)*(1-$AH153)+INDEX(Q$75:Q$84,$AJ153,1)*($AH153)</f>
        <v>0.48635</v>
      </c>
      <c r="R153" s="1001" cm="1">
        <f t="array" ref="R153">INDEX(R$75:R$84,$AI153,1)*(1-$AH153)+INDEX(R$75:R$84,$AJ153,1)*($AH153)</f>
        <v>0.56520000000000004</v>
      </c>
      <c r="S153" s="995" cm="1">
        <f t="array" ref="S153">INDEX([0]!i_pasture_stage_p6z,$J153+1,ROUNDDOWN((ROW($J153)-ROW($J$75))/i_p6_len,0)+1)</f>
        <v>1</v>
      </c>
      <c r="T153" s="1001" cm="1">
        <f t="array" ref="T153">INDEX(T$75:T$84,$AI153,1)*(1-$AH153)+INDEX(T$75:T$84,$AJ153,1)*($AH153)</f>
        <v>0.3</v>
      </c>
      <c r="U153" s="995" cm="1">
        <f t="array" ref="U153">INDEX(U$75:U$84,$AI153,1)*(1-$AH153)+INDEX(U$75:U$84,$AJ153,1)*($AH153)</f>
        <v>10</v>
      </c>
      <c r="V153" s="1001" cm="1">
        <f t="array" ref="V153">INDEX(V$75:V$84,$AI153,1)*(1-$AH153)+INDEX(V$75:V$84,$AJ153,1)*($AH153)</f>
        <v>3.9000000000000007E-2</v>
      </c>
      <c r="W153" s="415"/>
      <c r="X153" s="415"/>
      <c r="Y153" s="415"/>
      <c r="Z153" s="415"/>
      <c r="AA153" s="415"/>
      <c r="AB153" s="415"/>
      <c r="AC153" s="415"/>
      <c r="AD153" s="415"/>
      <c r="AE153" s="415"/>
      <c r="AF153" s="415"/>
      <c r="AG153" s="415"/>
      <c r="AH153" s="415">
        <f t="shared" si="19"/>
        <v>0.22</v>
      </c>
      <c r="AI153" s="415">
        <f t="shared" si="18"/>
        <v>9</v>
      </c>
      <c r="AJ153" s="415">
        <f t="shared" si="20"/>
        <v>8</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83"/>
      <c r="J154" s="483">
        <v>9</v>
      </c>
      <c r="K154" s="662">
        <f>Periods!M30</f>
        <v>43922</v>
      </c>
      <c r="L154" s="681">
        <f t="shared" ca="1" si="15"/>
        <v>15</v>
      </c>
      <c r="M154" s="663"/>
      <c r="N154" s="484"/>
      <c r="O154" s="1003" cm="1">
        <f t="array" ref="O154">INDEX(O$75:O$84,$AI154,1)*(1-$AH154)+INDEX(O$75:O$84,$AJ154,1)*($AH154)</f>
        <v>200</v>
      </c>
      <c r="P154" s="1003" cm="1">
        <f t="array" ref="P154">INDEX(P$75:P$84,$AI154,1)*(1-$AH154)+INDEX(P$75:P$84,$AJ154,1)*($AH154)</f>
        <v>512.85714285714289</v>
      </c>
      <c r="Q154" s="1002" cm="1">
        <f t="array" ref="Q154">INDEX(Q$75:Q$84,$AI154,1)*(1-$AH154)+INDEX(Q$75:Q$84,$AJ154,1)*($AH154)</f>
        <v>0.47535714285714281</v>
      </c>
      <c r="R154" s="1002" cm="1">
        <f t="array" ref="R154">INDEX(R$75:R$84,$AI154,1)*(1-$AH154)+INDEX(R$75:R$84,$AJ154,1)*($AH154)</f>
        <v>0.53607142857142853</v>
      </c>
      <c r="S154" s="996" cm="1">
        <f t="array" ref="S154">INDEX([0]!i_pasture_stage_p6z,$J154+1,ROUNDDOWN((ROW($J154)-ROW($J$75))/i_p6_len,0)+1)</f>
        <v>1</v>
      </c>
      <c r="T154" s="1002" cm="1">
        <f t="array" ref="T154">INDEX(T$75:T$84,$AI154,1)*(1-$AH154)+INDEX(T$75:T$84,$AJ154,1)*($AH154)</f>
        <v>0.3</v>
      </c>
      <c r="U154" s="996" cm="1">
        <f t="array" ref="U154">INDEX(U$75:U$84,$AI154,1)*(1-$AH154)+INDEX(U$75:U$84,$AJ154,1)*($AH154)</f>
        <v>10</v>
      </c>
      <c r="V154" s="1002" cm="1">
        <f t="array" ref="V154">INDEX(V$75:V$84,$AI154,1)*(1-$AH154)+INDEX(V$75:V$84,$AJ154,1)*($AH154)</f>
        <v>0.12142857142857143</v>
      </c>
      <c r="W154" s="484"/>
      <c r="X154" s="484"/>
      <c r="Y154" s="484"/>
      <c r="Z154" s="484"/>
      <c r="AA154" s="484"/>
      <c r="AB154" s="484"/>
      <c r="AC154" s="484"/>
      <c r="AD154" s="484"/>
      <c r="AE154" s="484"/>
      <c r="AF154" s="484"/>
      <c r="AG154" s="484"/>
      <c r="AH154" s="415">
        <f t="shared" si="19"/>
        <v>0.2857142857142857</v>
      </c>
      <c r="AI154" s="415">
        <f t="shared" si="18"/>
        <v>10</v>
      </c>
      <c r="AJ154" s="415">
        <f t="shared" si="20"/>
        <v>9</v>
      </c>
      <c r="AK154" s="415"/>
      <c r="AL154" s="415"/>
      <c r="AM154" s="415"/>
      <c r="AN154" s="415"/>
      <c r="AO154" s="410"/>
      <c r="AP154" s="395"/>
      <c r="AQ154" s="383"/>
      <c r="AR154" s="383"/>
      <c r="AS154" s="383"/>
    </row>
    <row r="155" spans="1:45" hidden="1" outlineLevel="2" x14ac:dyDescent="0.25">
      <c r="A155" s="383"/>
      <c r="B155" s="392"/>
      <c r="C155" s="385">
        <f t="shared" ref="C155" si="21">INT($C$40)+2</f>
        <v>3</v>
      </c>
      <c r="D155" s="410"/>
      <c r="E155" s="467"/>
      <c r="F155" s="467"/>
      <c r="G155" s="410"/>
      <c r="H155" s="431"/>
      <c r="I155" s="669" t="s">
        <v>786</v>
      </c>
      <c r="J155" s="669">
        <v>0</v>
      </c>
      <c r="K155" s="670">
        <f>Periods!N21</f>
        <v>43572</v>
      </c>
      <c r="L155" s="682">
        <f t="shared" ca="1" si="15"/>
        <v>21</v>
      </c>
      <c r="M155" s="671"/>
      <c r="N155" s="672"/>
      <c r="O155" s="999" cm="1">
        <f t="array" ref="O155">INDEX(O$75:O$84,$AI155,1)*(1-$AH155)+INDEX(O$75:O$84,$AJ155,1)*($AH155)</f>
        <v>200</v>
      </c>
      <c r="P155" s="999" cm="1">
        <f t="array" ref="P155">INDEX(P$75:P$84,$AI155,1)*(1-$AH155)+INDEX(P$75:P$84,$AJ155,1)*($AH155)</f>
        <v>438</v>
      </c>
      <c r="Q155" s="1004" cm="1">
        <f t="array" ref="Q155">INDEX(Q$75:Q$84,$AI155,1)*(1-$AH155)+INDEX(Q$75:Q$84,$AJ155,1)*($AH155)</f>
        <v>0.47249999999999998</v>
      </c>
      <c r="R155" s="1004" cm="1">
        <f t="array" ref="R155">INDEX(R$75:R$84,$AI155,1)*(1-$AH155)+INDEX(R$75:R$84,$AJ155,1)*($AH155)</f>
        <v>0.52749999999999997</v>
      </c>
      <c r="S155" s="997" cm="1">
        <f t="array" ref="S155">INDEX([0]!i_pasture_stage_p6z,$J155+1,ROUNDDOWN((ROW($J155)-ROW($J$75))/i_p6_len,0)+1)</f>
        <v>1</v>
      </c>
      <c r="T155" s="1004" cm="1">
        <f t="array" ref="T155">INDEX(T$75:T$84,$AI155,1)*(1-$AH155)+INDEX(T$75:T$84,$AJ155,1)*($AH155)</f>
        <v>0.3</v>
      </c>
      <c r="U155" s="997" cm="1">
        <f t="array" ref="U155">INDEX(U$75:U$84,$AI155,1)*(1-$AH155)+INDEX(U$75:U$84,$AJ155,1)*($AH155)</f>
        <v>10</v>
      </c>
      <c r="V155" s="1004" cm="1">
        <f t="array" ref="V155">INDEX(V$75:V$84,$AI155,1)*(1-$AH155)+INDEX(V$75:V$84,$AJ155,1)*($AH155)</f>
        <v>0.15</v>
      </c>
      <c r="W155" s="672"/>
      <c r="X155" s="672"/>
      <c r="Y155" s="672"/>
      <c r="Z155" s="672"/>
      <c r="AA155" s="672"/>
      <c r="AB155" s="672"/>
      <c r="AC155" s="672"/>
      <c r="AD155" s="672"/>
      <c r="AE155" s="672"/>
      <c r="AF155" s="672"/>
      <c r="AG155" s="672"/>
      <c r="AH155" s="415">
        <f t="shared" si="19"/>
        <v>0</v>
      </c>
      <c r="AI155" s="415">
        <f t="shared" si="18"/>
        <v>10</v>
      </c>
      <c r="AJ155" s="415">
        <f t="shared" si="20"/>
        <v>9</v>
      </c>
      <c r="AK155" s="415"/>
      <c r="AL155" s="415"/>
      <c r="AM155" s="415"/>
      <c r="AN155" s="415"/>
      <c r="AO155" s="410"/>
      <c r="AP155" s="395"/>
      <c r="AQ155" s="383"/>
      <c r="AR155" s="383"/>
      <c r="AS155" s="383"/>
    </row>
    <row r="156" spans="1:45" hidden="1" outlineLevel="3" collapsed="1" x14ac:dyDescent="0.25">
      <c r="A156" s="383"/>
      <c r="B156" s="392"/>
      <c r="C156" s="385">
        <f t="shared" si="16"/>
        <v>4</v>
      </c>
      <c r="D156" s="410"/>
      <c r="E156" s="467"/>
      <c r="F156" s="467"/>
      <c r="G156" s="410"/>
      <c r="H156" s="431"/>
      <c r="I156" s="431"/>
      <c r="J156" s="431">
        <v>1</v>
      </c>
      <c r="K156" s="623">
        <f>Periods!N22</f>
        <v>43593</v>
      </c>
      <c r="L156" s="624">
        <f t="shared" ca="1" si="15"/>
        <v>21</v>
      </c>
      <c r="M156" s="447"/>
      <c r="N156" s="415"/>
      <c r="O156" s="1000" cm="1">
        <f t="array" ref="O156">INDEX(O$75:O$84,$AI156,1)*(1-$AH156)+INDEX(O$75:O$84,$AJ156,1)*($AH156)</f>
        <v>200</v>
      </c>
      <c r="P156" s="1000" cm="1">
        <f t="array" ref="P156">INDEX(P$75:P$84,$AI156,1)*(1-$AH156)+INDEX(P$75:P$84,$AJ156,1)*($AH156)</f>
        <v>438</v>
      </c>
      <c r="Q156" s="1001" cm="1">
        <f t="array" ref="Q156">INDEX(Q$75:Q$84,$AI156,1)*(1-$AH156)+INDEX(Q$75:Q$84,$AJ156,1)*($AH156)</f>
        <v>0.47249999999999998</v>
      </c>
      <c r="R156" s="1001" cm="1">
        <f t="array" ref="R156">INDEX(R$75:R$84,$AI156,1)*(1-$AH156)+INDEX(R$75:R$84,$AJ156,1)*($AH156)</f>
        <v>0.52749999999999997</v>
      </c>
      <c r="S156" s="995" cm="1">
        <f t="array" ref="S156">INDEX([0]!i_pasture_stage_p6z,$J156+1,ROUNDDOWN((ROW($J156)-ROW($J$75))/i_p6_len,0)+1)</f>
        <v>1</v>
      </c>
      <c r="T156" s="1001" cm="1">
        <f t="array" ref="T156">INDEX(T$75:T$84,$AI156,1)*(1-$AH156)+INDEX(T$75:T$84,$AJ156,1)*($AH156)</f>
        <v>0.3</v>
      </c>
      <c r="U156" s="995" cm="1">
        <f t="array" ref="U156">INDEX(U$75:U$84,$AI156,1)*(1-$AH156)+INDEX(U$75:U$84,$AJ156,1)*($AH156)</f>
        <v>10</v>
      </c>
      <c r="V156" s="1001" cm="1">
        <f t="array" ref="V156">INDEX(V$75:V$84,$AI156,1)*(1-$AH156)+INDEX(V$75:V$84,$AJ156,1)*($AH156)</f>
        <v>0.15</v>
      </c>
      <c r="W156" s="415"/>
      <c r="X156" s="415"/>
      <c r="Y156" s="415"/>
      <c r="Z156" s="415"/>
      <c r="AA156" s="415"/>
      <c r="AB156" s="415"/>
      <c r="AC156" s="415"/>
      <c r="AD156" s="415"/>
      <c r="AE156" s="415"/>
      <c r="AF156" s="415"/>
      <c r="AG156" s="415"/>
      <c r="AH156" s="415">
        <f t="shared" si="19"/>
        <v>0</v>
      </c>
      <c r="AI156" s="415">
        <f t="shared" si="18"/>
        <v>10</v>
      </c>
      <c r="AJ156" s="415">
        <f t="shared" si="20"/>
        <v>9</v>
      </c>
      <c r="AK156" s="415"/>
      <c r="AL156" s="415"/>
      <c r="AM156" s="415"/>
      <c r="AN156" s="415"/>
      <c r="AO156" s="410"/>
      <c r="AP156" s="395"/>
      <c r="AQ156" s="383"/>
      <c r="AR156" s="383"/>
      <c r="AS156" s="383"/>
    </row>
    <row r="157" spans="1:45" hidden="1" outlineLevel="3" x14ac:dyDescent="0.25">
      <c r="A157" s="383"/>
      <c r="B157" s="392"/>
      <c r="C157" s="385">
        <f t="shared" si="16"/>
        <v>4</v>
      </c>
      <c r="D157" s="410"/>
      <c r="E157" s="467"/>
      <c r="F157" s="467"/>
      <c r="G157" s="410"/>
      <c r="H157" s="431"/>
      <c r="I157" s="431"/>
      <c r="J157" s="431">
        <v>2</v>
      </c>
      <c r="K157" s="623">
        <f>Periods!N23</f>
        <v>43614</v>
      </c>
      <c r="L157" s="624">
        <f t="shared" ca="1" si="15"/>
        <v>70</v>
      </c>
      <c r="M157" s="447"/>
      <c r="N157" s="415"/>
      <c r="O157" s="1000" cm="1">
        <f t="array" ref="O157">INDEX(O$75:O$84,$AI157,1)*(1-$AH157)+INDEX(O$75:O$84,$AJ157,1)*($AH157)</f>
        <v>206.45454545454544</v>
      </c>
      <c r="P157" s="1000" cm="1">
        <f t="array" ref="P157">INDEX(P$75:P$84,$AI157,1)*(1-$AH157)+INDEX(P$75:P$84,$AJ157,1)*($AH157)</f>
        <v>704.5454545454545</v>
      </c>
      <c r="Q157" s="1001" cm="1">
        <f t="array" ref="Q157">INDEX(Q$75:Q$84,$AI157,1)*(1-$AH157)+INDEX(Q$75:Q$84,$AJ157,1)*($AH157)</f>
        <v>0.81</v>
      </c>
      <c r="R157" s="1001" cm="1">
        <f t="array" ref="R157">INDEX(R$75:R$84,$AI157,1)*(1-$AH157)+INDEX(R$75:R$84,$AJ157,1)*($AH157)</f>
        <v>0.81</v>
      </c>
      <c r="S157" s="995" cm="1">
        <f t="array" ref="S157">INDEX([0]!i_pasture_stage_p6z,$J157+1,ROUNDDOWN((ROW($J157)-ROW($J$75))/i_p6_len,0)+1)</f>
        <v>0</v>
      </c>
      <c r="T157" s="1001" cm="1">
        <f t="array" ref="T157">INDEX(T$75:T$84,$AI157,1)*(1-$AH157)+INDEX(T$75:T$84,$AJ157,1)*($AH157)</f>
        <v>0.3</v>
      </c>
      <c r="U157" s="995" cm="1">
        <f t="array" ref="U157">INDEX(U$75:U$84,$AI157,1)*(1-$AH157)+INDEX(U$75:U$84,$AJ157,1)*($AH157)</f>
        <v>10</v>
      </c>
      <c r="V157" s="1001" cm="1">
        <f t="array" ref="V157">INDEX(V$75:V$84,$AI157,1)*(1-$AH157)+INDEX(V$75:V$84,$AJ157,1)*($AH157)</f>
        <v>3.1818181818181822E-2</v>
      </c>
      <c r="W157" s="415"/>
      <c r="X157" s="415"/>
      <c r="Y157" s="415"/>
      <c r="Z157" s="415"/>
      <c r="AA157" s="415"/>
      <c r="AB157" s="415"/>
      <c r="AC157" s="415"/>
      <c r="AD157" s="415"/>
      <c r="AE157" s="415"/>
      <c r="AF157" s="415"/>
      <c r="AG157" s="415"/>
      <c r="AH157" s="415">
        <f t="shared" si="19"/>
        <v>0.63636363636363635</v>
      </c>
      <c r="AI157" s="415">
        <f t="shared" si="18"/>
        <v>3</v>
      </c>
      <c r="AJ157" s="415">
        <f t="shared" si="20"/>
        <v>2</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3</v>
      </c>
      <c r="K158" s="623">
        <f>Periods!N24</f>
        <v>43684</v>
      </c>
      <c r="L158" s="624">
        <f t="shared" ca="1" si="15"/>
        <v>49</v>
      </c>
      <c r="M158" s="447"/>
      <c r="N158" s="415"/>
      <c r="O158" s="1000" cm="1">
        <f t="array" ref="O158">INDEX(O$75:O$84,$AI158,1)*(1-$AH158)+INDEX(O$75:O$84,$AJ158,1)*($AH158)</f>
        <v>250</v>
      </c>
      <c r="P158" s="1000" cm="1">
        <f t="array" ref="P158">INDEX(P$75:P$84,$AI158,1)*(1-$AH158)+INDEX(P$75:P$84,$AJ158,1)*($AH158)</f>
        <v>1600</v>
      </c>
      <c r="Q158" s="1001" cm="1">
        <f t="array" ref="Q158">INDEX(Q$75:Q$84,$AI158,1)*(1-$AH158)+INDEX(Q$75:Q$84,$AJ158,1)*($AH158)</f>
        <v>0.8</v>
      </c>
      <c r="R158" s="1001" cm="1">
        <f t="array" ref="R158">INDEX(R$75:R$84,$AI158,1)*(1-$AH158)+INDEX(R$75:R$84,$AJ158,1)*($AH158)</f>
        <v>0.8</v>
      </c>
      <c r="S158" s="995" cm="1">
        <f t="array" ref="S158">INDEX([0]!i_pasture_stage_p6z,$J158+1,ROUNDDOWN((ROW($J158)-ROW($J$75))/i_p6_len,0)+1)</f>
        <v>1</v>
      </c>
      <c r="T158" s="1001" cm="1">
        <f t="array" ref="T158">INDEX(T$75:T$84,$AI158,1)*(1-$AH158)+INDEX(T$75:T$84,$AJ158,1)*($AH158)</f>
        <v>0.3</v>
      </c>
      <c r="U158" s="995" cm="1">
        <f t="array" ref="U158">INDEX(U$75:U$84,$AI158,1)*(1-$AH158)+INDEX(U$75:U$84,$AJ158,1)*($AH158)</f>
        <v>10</v>
      </c>
      <c r="V158" s="1001" cm="1">
        <f t="array" ref="V158">INDEX(V$75:V$84,$AI158,1)*(1-$AH158)+INDEX(V$75:V$84,$AJ158,1)*($AH158)</f>
        <v>0</v>
      </c>
      <c r="W158" s="415"/>
      <c r="X158" s="415"/>
      <c r="Y158" s="415"/>
      <c r="Z158" s="415"/>
      <c r="AA158" s="415"/>
      <c r="AB158" s="415"/>
      <c r="AC158" s="415"/>
      <c r="AD158" s="415"/>
      <c r="AE158" s="415"/>
      <c r="AF158" s="415"/>
      <c r="AG158" s="415"/>
      <c r="AH158" s="415">
        <f t="shared" si="19"/>
        <v>0</v>
      </c>
      <c r="AI158" s="415">
        <f t="shared" si="18"/>
        <v>4</v>
      </c>
      <c r="AJ158" s="415">
        <f t="shared" si="20"/>
        <v>3</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4</v>
      </c>
      <c r="K159" s="623">
        <f>Periods!N25</f>
        <v>43733</v>
      </c>
      <c r="L159" s="624">
        <f t="shared" ca="1" si="15"/>
        <v>20</v>
      </c>
      <c r="M159" s="447"/>
      <c r="N159" s="415"/>
      <c r="O159" s="1000" cm="1">
        <f t="array" ref="O159">INDEX(O$75:O$84,$AI159,1)*(1-$AH159)+INDEX(O$75:O$84,$AJ159,1)*($AH159)</f>
        <v>250</v>
      </c>
      <c r="P159" s="1000" cm="1">
        <f t="array" ref="P159">INDEX(P$75:P$84,$AI159,1)*(1-$AH159)+INDEX(P$75:P$84,$AJ159,1)*($AH159)</f>
        <v>4500</v>
      </c>
      <c r="Q159" s="1001" cm="1">
        <f t="array" ref="Q159">INDEX(Q$75:Q$84,$AI159,1)*(1-$AH159)+INDEX(Q$75:Q$84,$AJ159,1)*($AH159)</f>
        <v>0.76</v>
      </c>
      <c r="R159" s="1001" cm="1">
        <f t="array" ref="R159">INDEX(R$75:R$84,$AI159,1)*(1-$AH159)+INDEX(R$75:R$84,$AJ159,1)*($AH159)</f>
        <v>0.78</v>
      </c>
      <c r="S159" s="995" cm="1">
        <f t="array" ref="S159">INDEX([0]!i_pasture_stage_p6z,$J159+1,ROUNDDOWN((ROW($J159)-ROW($J$75))/i_p6_len,0)+1)</f>
        <v>1</v>
      </c>
      <c r="T159" s="1001" cm="1">
        <f t="array" ref="T159">INDEX(T$75:T$84,$AI159,1)*(1-$AH159)+INDEX(T$75:T$84,$AJ159,1)*($AH159)</f>
        <v>0.3</v>
      </c>
      <c r="U159" s="995" cm="1">
        <f t="array" ref="U159">INDEX(U$75:U$84,$AI159,1)*(1-$AH159)+INDEX(U$75:U$84,$AJ159,1)*($AH159)</f>
        <v>10</v>
      </c>
      <c r="V159" s="1001" cm="1">
        <f t="array" ref="V159">INDEX(V$75:V$84,$AI159,1)*(1-$AH159)+INDEX(V$75:V$84,$AJ159,1)*($AH159)</f>
        <v>0</v>
      </c>
      <c r="W159" s="415"/>
      <c r="X159" s="415"/>
      <c r="Y159" s="415"/>
      <c r="Z159" s="415"/>
      <c r="AA159" s="415"/>
      <c r="AB159" s="415"/>
      <c r="AC159" s="415"/>
      <c r="AD159" s="415"/>
      <c r="AE159" s="415"/>
      <c r="AF159" s="415"/>
      <c r="AG159" s="415"/>
      <c r="AH159" s="415">
        <f t="shared" si="19"/>
        <v>0</v>
      </c>
      <c r="AI159" s="415">
        <f t="shared" si="18"/>
        <v>5</v>
      </c>
      <c r="AJ159" s="415">
        <f t="shared" si="20"/>
        <v>4</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5</v>
      </c>
      <c r="K160" s="623">
        <f>Periods!N26</f>
        <v>43753</v>
      </c>
      <c r="L160" s="624">
        <f t="shared" ca="1" si="15"/>
        <v>17</v>
      </c>
      <c r="M160" s="447"/>
      <c r="N160" s="415"/>
      <c r="O160" s="1000" cm="1">
        <f t="array" ref="O160">INDEX(O$75:O$84,$AI160,1)*(1-$AH160)+INDEX(O$75:O$84,$AJ160,1)*($AH160)</f>
        <v>361.11111111111109</v>
      </c>
      <c r="P160" s="1000" cm="1">
        <f t="array" ref="P160">INDEX(P$75:P$84,$AI160,1)*(1-$AH160)+INDEX(P$75:P$84,$AJ160,1)*($AH160)</f>
        <v>3744.4444444444443</v>
      </c>
      <c r="Q160" s="1001" cm="1">
        <f t="array" ref="Q160">INDEX(Q$75:Q$84,$AI160,1)*(1-$AH160)+INDEX(Q$75:Q$84,$AJ160,1)*($AH160)</f>
        <v>0.66666666666666674</v>
      </c>
      <c r="R160" s="1001" cm="1">
        <f t="array" ref="R160">INDEX(R$75:R$84,$AI160,1)*(1-$AH160)+INDEX(R$75:R$84,$AJ160,1)*($AH160)</f>
        <v>0.73444444444444446</v>
      </c>
      <c r="S160" s="995" cm="1">
        <f t="array" ref="S160">INDEX([0]!i_pasture_stage_p6z,$J160+1,ROUNDDOWN((ROW($J160)-ROW($J$75))/i_p6_len,0)+1)</f>
        <v>1</v>
      </c>
      <c r="T160" s="1001" cm="1">
        <f t="array" ref="T160">INDEX(T$75:T$84,$AI160,1)*(1-$AH160)+INDEX(T$75:T$84,$AJ160,1)*($AH160)</f>
        <v>0.3</v>
      </c>
      <c r="U160" s="995" cm="1">
        <f t="array" ref="U160">INDEX(U$75:U$84,$AI160,1)*(1-$AH160)+INDEX(U$75:U$84,$AJ160,1)*($AH160)</f>
        <v>10</v>
      </c>
      <c r="V160" s="1001" cm="1">
        <f t="array" ref="V160">INDEX(V$75:V$84,$AI160,1)*(1-$AH160)+INDEX(V$75:V$84,$AJ160,1)*($AH160)</f>
        <v>0</v>
      </c>
      <c r="W160" s="415"/>
      <c r="X160" s="415"/>
      <c r="Y160" s="415"/>
      <c r="Z160" s="415"/>
      <c r="AA160" s="415"/>
      <c r="AB160" s="415"/>
      <c r="AC160" s="415"/>
      <c r="AD160" s="415"/>
      <c r="AE160" s="415"/>
      <c r="AF160" s="415"/>
      <c r="AG160" s="415"/>
      <c r="AH160" s="415">
        <f t="shared" si="19"/>
        <v>0.55555555555555558</v>
      </c>
      <c r="AI160" s="415">
        <f t="shared" si="18"/>
        <v>6</v>
      </c>
      <c r="AJ160" s="415">
        <f t="shared" si="20"/>
        <v>5</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6</v>
      </c>
      <c r="K161" s="623">
        <f>Periods!N27</f>
        <v>43770</v>
      </c>
      <c r="L161" s="624">
        <f t="shared" ca="1" si="15"/>
        <v>82</v>
      </c>
      <c r="M161" s="447"/>
      <c r="N161" s="415"/>
      <c r="O161" s="1000" cm="1">
        <f t="array" ref="O161">INDEX(O$75:O$84,$AI161,1)*(1-$AH161)+INDEX(O$75:O$84,$AJ161,1)*($AH161)</f>
        <v>455.55555555555554</v>
      </c>
      <c r="P161" s="1000" cm="1">
        <f t="array" ref="P161">INDEX(P$75:P$84,$AI161,1)*(1-$AH161)+INDEX(P$75:P$84,$AJ161,1)*($AH161)</f>
        <v>3102.2222222222222</v>
      </c>
      <c r="Q161" s="1001" cm="1">
        <f t="array" ref="Q161">INDEX(Q$75:Q$84,$AI161,1)*(1-$AH161)+INDEX(Q$75:Q$84,$AJ161,1)*($AH161)</f>
        <v>0.58733333333333337</v>
      </c>
      <c r="R161" s="1001" cm="1">
        <f t="array" ref="R161">INDEX(R$75:R$84,$AI161,1)*(1-$AH161)+INDEX(R$75:R$84,$AJ161,1)*($AH161)</f>
        <v>0.69572222222222224</v>
      </c>
      <c r="S161" s="995" cm="1">
        <f t="array" ref="S161">INDEX([0]!i_pasture_stage_p6z,$J161+1,ROUNDDOWN((ROW($J161)-ROW($J$75))/i_p6_len,0)+1)</f>
        <v>1</v>
      </c>
      <c r="T161" s="1001" cm="1">
        <f t="array" ref="T161">INDEX(T$75:T$84,$AI161,1)*(1-$AH161)+INDEX(T$75:T$84,$AJ161,1)*($AH161)</f>
        <v>0.3</v>
      </c>
      <c r="U161" s="995" cm="1">
        <f t="array" ref="U161">INDEX(U$75:U$84,$AI161,1)*(1-$AH161)+INDEX(U$75:U$84,$AJ161,1)*($AH161)</f>
        <v>10</v>
      </c>
      <c r="V161" s="1001" cm="1">
        <f t="array" ref="V161">INDEX(V$75:V$84,$AI161,1)*(1-$AH161)+INDEX(V$75:V$84,$AJ161,1)*($AH161)</f>
        <v>0</v>
      </c>
      <c r="W161" s="415"/>
      <c r="X161" s="415"/>
      <c r="Y161" s="415"/>
      <c r="Z161" s="415"/>
      <c r="AA161" s="415"/>
      <c r="AB161" s="415"/>
      <c r="AC161" s="415"/>
      <c r="AD161" s="415"/>
      <c r="AE161" s="415"/>
      <c r="AF161" s="415"/>
      <c r="AG161" s="415"/>
      <c r="AH161" s="415">
        <f t="shared" si="19"/>
        <v>0.17777777777777778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7</v>
      </c>
      <c r="K162" s="623">
        <f>Periods!N28</f>
        <v>43852</v>
      </c>
      <c r="L162" s="624">
        <f t="shared" ca="1" si="15"/>
        <v>39</v>
      </c>
      <c r="M162" s="447"/>
      <c r="N162" s="415"/>
      <c r="O162" s="1000" cm="1">
        <f t="array" ref="O162">INDEX(O$75:O$84,$AI162,1)*(1-$AH162)+INDEX(O$75:O$84,$AJ162,1)*($AH162)</f>
        <v>350</v>
      </c>
      <c r="P162" s="1000" cm="1">
        <f t="array" ref="P162">INDEX(P$75:P$84,$AI162,1)*(1-$AH162)+INDEX(P$75:P$84,$AJ162,1)*($AH162)</f>
        <v>1450</v>
      </c>
      <c r="Q162" s="1001" cm="1">
        <f t="array" ref="Q162">INDEX(Q$75:Q$84,$AI162,1)*(1-$AH162)+INDEX(Q$75:Q$84,$AJ162,1)*($AH162)</f>
        <v>0.5</v>
      </c>
      <c r="R162" s="1001" cm="1">
        <f t="array" ref="R162">INDEX(R$75:R$84,$AI162,1)*(1-$AH162)+INDEX(R$75:R$84,$AJ162,1)*($AH162)</f>
        <v>0.59250000000000003</v>
      </c>
      <c r="S162" s="995" cm="1">
        <f t="array" ref="S162">INDEX([0]!i_pasture_stage_p6z,$J162+1,ROUNDDOWN((ROW($J162)-ROW($J$75))/i_p6_len,0)+1)</f>
        <v>1</v>
      </c>
      <c r="T162" s="1001" cm="1">
        <f t="array" ref="T162">INDEX(T$75:T$84,$AI162,1)*(1-$AH162)+INDEX(T$75:T$84,$AJ162,1)*($AH162)</f>
        <v>0.3</v>
      </c>
      <c r="U162" s="995" cm="1">
        <f t="array" ref="U162">INDEX(U$75:U$84,$AI162,1)*(1-$AH162)+INDEX(U$75:U$84,$AJ162,1)*($AH162)</f>
        <v>10</v>
      </c>
      <c r="V162" s="1001" cm="1">
        <f t="array" ref="V162">INDEX(V$75:V$84,$AI162,1)*(1-$AH162)+INDEX(V$75:V$84,$AJ162,1)*($AH162)</f>
        <v>0</v>
      </c>
      <c r="W162" s="415"/>
      <c r="X162" s="415"/>
      <c r="Y162" s="415"/>
      <c r="Z162" s="415"/>
      <c r="AA162" s="415"/>
      <c r="AB162" s="415"/>
      <c r="AC162" s="415"/>
      <c r="AD162" s="415"/>
      <c r="AE162" s="415"/>
      <c r="AF162" s="415"/>
      <c r="AG162" s="415"/>
      <c r="AH162" s="415">
        <f t="shared" si="19"/>
        <v>0</v>
      </c>
      <c r="AI162" s="415">
        <f t="shared" si="18"/>
        <v>8</v>
      </c>
      <c r="AJ162" s="415">
        <f t="shared" si="20"/>
        <v>7</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8</v>
      </c>
      <c r="K163" s="623">
        <f>Periods!N29</f>
        <v>43891</v>
      </c>
      <c r="L163" s="624">
        <f t="shared" ca="1" si="15"/>
        <v>31</v>
      </c>
      <c r="M163" s="447"/>
      <c r="N163" s="415"/>
      <c r="O163" s="1000" cm="1">
        <f t="array" ref="O163">INDEX(O$75:O$84,$AI163,1)*(1-$AH163)+INDEX(O$75:O$84,$AJ163,1)*($AH163)</f>
        <v>233</v>
      </c>
      <c r="P163" s="1000" cm="1">
        <f t="array" ref="P163">INDEX(P$75:P$84,$AI163,1)*(1-$AH163)+INDEX(P$75:P$84,$AJ163,1)*($AH163)</f>
        <v>865</v>
      </c>
      <c r="Q163" s="1001" cm="1">
        <f t="array" ref="Q163">INDEX(Q$75:Q$84,$AI163,1)*(1-$AH163)+INDEX(Q$75:Q$84,$AJ163,1)*($AH163)</f>
        <v>0.48635</v>
      </c>
      <c r="R163" s="1001" cm="1">
        <f t="array" ref="R163">INDEX(R$75:R$84,$AI163,1)*(1-$AH163)+INDEX(R$75:R$84,$AJ163,1)*($AH163)</f>
        <v>0.56520000000000004</v>
      </c>
      <c r="S163" s="995" cm="1">
        <f t="array" ref="S163">INDEX([0]!i_pasture_stage_p6z,$J163+1,ROUNDDOWN((ROW($J163)-ROW($J$75))/i_p6_len,0)+1)</f>
        <v>1</v>
      </c>
      <c r="T163" s="1001" cm="1">
        <f t="array" ref="T163">INDEX(T$75:T$84,$AI163,1)*(1-$AH163)+INDEX(T$75:T$84,$AJ163,1)*($AH163)</f>
        <v>0.3</v>
      </c>
      <c r="U163" s="995" cm="1">
        <f t="array" ref="U163">INDEX(U$75:U$84,$AI163,1)*(1-$AH163)+INDEX(U$75:U$84,$AJ163,1)*($AH163)</f>
        <v>10</v>
      </c>
      <c r="V163" s="1001" cm="1">
        <f t="array" ref="V163">INDEX(V$75:V$84,$AI163,1)*(1-$AH163)+INDEX(V$75:V$84,$AJ163,1)*($AH163)</f>
        <v>3.9000000000000007E-2</v>
      </c>
      <c r="W163" s="415"/>
      <c r="X163" s="415"/>
      <c r="Y163" s="415"/>
      <c r="Z163" s="415"/>
      <c r="AA163" s="415"/>
      <c r="AB163" s="415"/>
      <c r="AC163" s="415"/>
      <c r="AD163" s="415"/>
      <c r="AE163" s="415"/>
      <c r="AF163" s="415"/>
      <c r="AG163" s="415"/>
      <c r="AH163" s="415">
        <f t="shared" si="19"/>
        <v>0.22</v>
      </c>
      <c r="AI163" s="415">
        <f t="shared" si="18"/>
        <v>9</v>
      </c>
      <c r="AJ163" s="415">
        <f t="shared" si="20"/>
        <v>8</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83"/>
      <c r="J164" s="483">
        <v>9</v>
      </c>
      <c r="K164" s="662">
        <f>Periods!N30</f>
        <v>43922</v>
      </c>
      <c r="L164" s="681">
        <f ca="1">IF(K165-K164&gt;0,K165-K164,OFFSET(K165,-i_p6_len,0)+365-K164)</f>
        <v>15</v>
      </c>
      <c r="M164" s="663"/>
      <c r="N164" s="484"/>
      <c r="O164" s="1003" cm="1">
        <f t="array" ref="O164">INDEX(O$75:O$84,$AI164,1)*(1-$AH164)+INDEX(O$75:O$84,$AJ164,1)*($AH164)</f>
        <v>200</v>
      </c>
      <c r="P164" s="1003" cm="1">
        <f t="array" ref="P164">INDEX(P$75:P$84,$AI164,1)*(1-$AH164)+INDEX(P$75:P$84,$AJ164,1)*($AH164)</f>
        <v>512.85714285714289</v>
      </c>
      <c r="Q164" s="1002" cm="1">
        <f t="array" ref="Q164">INDEX(Q$75:Q$84,$AI164,1)*(1-$AH164)+INDEX(Q$75:Q$84,$AJ164,1)*($AH164)</f>
        <v>0.47535714285714281</v>
      </c>
      <c r="R164" s="1002" cm="1">
        <f t="array" ref="R164">INDEX(R$75:R$84,$AI164,1)*(1-$AH164)+INDEX(R$75:R$84,$AJ164,1)*($AH164)</f>
        <v>0.53607142857142853</v>
      </c>
      <c r="S164" s="996" cm="1">
        <f t="array" ref="S164">INDEX([0]!i_pasture_stage_p6z,$J164+1,ROUNDDOWN((ROW($J164)-ROW($J$75))/i_p6_len,0)+1)</f>
        <v>1</v>
      </c>
      <c r="T164" s="1002" cm="1">
        <f t="array" ref="T164">INDEX(T$75:T$84,$AI164,1)*(1-$AH164)+INDEX(T$75:T$84,$AJ164,1)*($AH164)</f>
        <v>0.3</v>
      </c>
      <c r="U164" s="996" cm="1">
        <f t="array" ref="U164">INDEX(U$75:U$84,$AI164,1)*(1-$AH164)+INDEX(U$75:U$84,$AJ164,1)*($AH164)</f>
        <v>10</v>
      </c>
      <c r="V164" s="1002" cm="1">
        <f t="array" ref="V164">INDEX(V$75:V$84,$AI164,1)*(1-$AH164)+INDEX(V$75:V$84,$AJ164,1)*($AH164)</f>
        <v>0.12142857142857143</v>
      </c>
      <c r="W164" s="484"/>
      <c r="X164" s="484"/>
      <c r="Y164" s="484"/>
      <c r="Z164" s="484"/>
      <c r="AA164" s="484"/>
      <c r="AB164" s="484"/>
      <c r="AC164" s="484"/>
      <c r="AD164" s="484"/>
      <c r="AE164" s="484"/>
      <c r="AF164" s="484"/>
      <c r="AG164" s="484"/>
      <c r="AH164" s="415">
        <f t="shared" si="19"/>
        <v>0.2857142857142857</v>
      </c>
      <c r="AI164" s="415">
        <f t="shared" si="18"/>
        <v>10</v>
      </c>
      <c r="AJ164" s="415">
        <f t="shared" si="20"/>
        <v>9</v>
      </c>
      <c r="AK164" s="415"/>
      <c r="AL164" s="415"/>
      <c r="AM164" s="415"/>
      <c r="AN164" s="415"/>
      <c r="AO164" s="410"/>
      <c r="AP164" s="395"/>
      <c r="AQ164" s="383"/>
      <c r="AR164" s="383"/>
      <c r="AS164" s="383"/>
    </row>
    <row r="165" spans="1:45" hidden="1" outlineLevel="2" x14ac:dyDescent="0.25">
      <c r="A165" s="383"/>
      <c r="B165" s="392"/>
      <c r="C165" s="385">
        <f t="shared" ref="C165" si="22">INT($C$40)+2</f>
        <v>3</v>
      </c>
      <c r="D165" s="410"/>
      <c r="E165" s="467"/>
      <c r="F165" s="467"/>
      <c r="G165" s="410"/>
      <c r="H165" s="431"/>
      <c r="I165" s="669" t="s">
        <v>787</v>
      </c>
      <c r="J165" s="669">
        <v>0</v>
      </c>
      <c r="K165" s="670">
        <f>Periods!O21</f>
        <v>43572</v>
      </c>
      <c r="L165" s="682">
        <f t="shared" ca="1" si="15"/>
        <v>21</v>
      </c>
      <c r="M165" s="671"/>
      <c r="N165" s="672"/>
      <c r="O165" s="999" cm="1">
        <f t="array" ref="O165">INDEX(O$75:O$84,$AI165,1)*(1-$AH165)+INDEX(O$75:O$84,$AJ165,1)*($AH165)</f>
        <v>200</v>
      </c>
      <c r="P165" s="999" cm="1">
        <f t="array" ref="P165">INDEX(P$75:P$84,$AI165,1)*(1-$AH165)+INDEX(P$75:P$84,$AJ165,1)*($AH165)</f>
        <v>438</v>
      </c>
      <c r="Q165" s="1004" cm="1">
        <f t="array" ref="Q165">INDEX(Q$75:Q$84,$AI165,1)*(1-$AH165)+INDEX(Q$75:Q$84,$AJ165,1)*($AH165)</f>
        <v>0.47249999999999998</v>
      </c>
      <c r="R165" s="1004" cm="1">
        <f t="array" ref="R165">INDEX(R$75:R$84,$AI165,1)*(1-$AH165)+INDEX(R$75:R$84,$AJ165,1)*($AH165)</f>
        <v>0.52749999999999997</v>
      </c>
      <c r="S165" s="997" cm="1">
        <f t="array" ref="S165">INDEX([0]!i_pasture_stage_p6z,$J165+1,ROUNDDOWN((ROW($J165)-ROW($J$75))/i_p6_len,0)+1)</f>
        <v>1</v>
      </c>
      <c r="T165" s="1004" cm="1">
        <f t="array" ref="T165">INDEX(T$75:T$84,$AI165,1)*(1-$AH165)+INDEX(T$75:T$84,$AJ165,1)*($AH165)</f>
        <v>0.3</v>
      </c>
      <c r="U165" s="997" cm="1">
        <f t="array" ref="U165">INDEX(U$75:U$84,$AI165,1)*(1-$AH165)+INDEX(U$75:U$84,$AJ165,1)*($AH165)</f>
        <v>10</v>
      </c>
      <c r="V165" s="1004" cm="1">
        <f t="array" ref="V165">INDEX(V$75:V$84,$AI165,1)*(1-$AH165)+INDEX(V$75:V$84,$AJ165,1)*($AH165)</f>
        <v>0.15</v>
      </c>
      <c r="W165" s="672"/>
      <c r="X165" s="672"/>
      <c r="Y165" s="672"/>
      <c r="Z165" s="672"/>
      <c r="AA165" s="672"/>
      <c r="AB165" s="672"/>
      <c r="AC165" s="672"/>
      <c r="AD165" s="672"/>
      <c r="AE165" s="672"/>
      <c r="AF165" s="672"/>
      <c r="AG165" s="672"/>
      <c r="AH165" s="415">
        <f t="shared" si="19"/>
        <v>0</v>
      </c>
      <c r="AI165" s="415">
        <f t="shared" si="18"/>
        <v>10</v>
      </c>
      <c r="AJ165" s="415">
        <f t="shared" si="20"/>
        <v>9</v>
      </c>
      <c r="AK165" s="415"/>
      <c r="AL165" s="415"/>
      <c r="AM165" s="415"/>
      <c r="AN165" s="415"/>
      <c r="AO165" s="410"/>
      <c r="AP165" s="395"/>
      <c r="AQ165" s="383"/>
      <c r="AR165" s="383"/>
      <c r="AS165" s="383"/>
    </row>
    <row r="166" spans="1:45" hidden="1" outlineLevel="3" collapsed="1" x14ac:dyDescent="0.25">
      <c r="A166" s="383"/>
      <c r="B166" s="392"/>
      <c r="C166" s="385">
        <f t="shared" si="16"/>
        <v>4</v>
      </c>
      <c r="D166" s="410"/>
      <c r="E166" s="467"/>
      <c r="F166" s="467"/>
      <c r="G166" s="410"/>
      <c r="H166" s="431"/>
      <c r="I166" s="431"/>
      <c r="J166" s="431">
        <v>1</v>
      </c>
      <c r="K166" s="623">
        <f>Periods!O22</f>
        <v>43593</v>
      </c>
      <c r="L166" s="624">
        <f t="shared" ca="1" si="15"/>
        <v>21</v>
      </c>
      <c r="M166" s="447"/>
      <c r="N166" s="415"/>
      <c r="O166" s="1000" cm="1">
        <f t="array" ref="O166">INDEX(O$75:O$84,$AI166,1)*(1-$AH166)+INDEX(O$75:O$84,$AJ166,1)*($AH166)</f>
        <v>200</v>
      </c>
      <c r="P166" s="1000" cm="1">
        <f t="array" ref="P166">INDEX(P$75:P$84,$AI166,1)*(1-$AH166)+INDEX(P$75:P$84,$AJ166,1)*($AH166)</f>
        <v>438</v>
      </c>
      <c r="Q166" s="1001" cm="1">
        <f t="array" ref="Q166">INDEX(Q$75:Q$84,$AI166,1)*(1-$AH166)+INDEX(Q$75:Q$84,$AJ166,1)*($AH166)</f>
        <v>0.47249999999999998</v>
      </c>
      <c r="R166" s="1001" cm="1">
        <f t="array" ref="R166">INDEX(R$75:R$84,$AI166,1)*(1-$AH166)+INDEX(R$75:R$84,$AJ166,1)*($AH166)</f>
        <v>0.52749999999999997</v>
      </c>
      <c r="S166" s="995" cm="1">
        <f t="array" ref="S166">INDEX([0]!i_pasture_stage_p6z,$J166+1,ROUNDDOWN((ROW($J166)-ROW($J$75))/i_p6_len,0)+1)</f>
        <v>1</v>
      </c>
      <c r="T166" s="1001" cm="1">
        <f t="array" ref="T166">INDEX(T$75:T$84,$AI166,1)*(1-$AH166)+INDEX(T$75:T$84,$AJ166,1)*($AH166)</f>
        <v>0.3</v>
      </c>
      <c r="U166" s="995" cm="1">
        <f t="array" ref="U166">INDEX(U$75:U$84,$AI166,1)*(1-$AH166)+INDEX(U$75:U$84,$AJ166,1)*($AH166)</f>
        <v>10</v>
      </c>
      <c r="V166" s="1001" cm="1">
        <f t="array" ref="V166">INDEX(V$75:V$84,$AI166,1)*(1-$AH166)+INDEX(V$75:V$84,$AJ166,1)*($AH166)</f>
        <v>0.15</v>
      </c>
      <c r="W166" s="415"/>
      <c r="X166" s="415"/>
      <c r="Y166" s="415"/>
      <c r="Z166" s="415"/>
      <c r="AA166" s="415"/>
      <c r="AB166" s="415"/>
      <c r="AC166" s="415"/>
      <c r="AD166" s="415"/>
      <c r="AE166" s="415"/>
      <c r="AF166" s="415"/>
      <c r="AG166" s="415"/>
      <c r="AH166" s="415">
        <f t="shared" si="19"/>
        <v>0</v>
      </c>
      <c r="AI166" s="415">
        <f t="shared" si="18"/>
        <v>10</v>
      </c>
      <c r="AJ166" s="415">
        <f t="shared" si="20"/>
        <v>9</v>
      </c>
      <c r="AK166" s="415"/>
      <c r="AL166" s="415"/>
      <c r="AM166" s="415"/>
      <c r="AN166" s="415"/>
      <c r="AO166" s="410"/>
      <c r="AP166" s="395"/>
      <c r="AQ166" s="383"/>
      <c r="AR166" s="383"/>
      <c r="AS166" s="383"/>
    </row>
    <row r="167" spans="1:45" hidden="1" outlineLevel="3" x14ac:dyDescent="0.25">
      <c r="A167" s="383"/>
      <c r="B167" s="392"/>
      <c r="C167" s="385">
        <f t="shared" si="16"/>
        <v>4</v>
      </c>
      <c r="D167" s="410"/>
      <c r="E167" s="467"/>
      <c r="F167" s="467"/>
      <c r="G167" s="410"/>
      <c r="H167" s="431"/>
      <c r="I167" s="431"/>
      <c r="J167" s="431">
        <v>2</v>
      </c>
      <c r="K167" s="623">
        <f>Periods!O23</f>
        <v>43614</v>
      </c>
      <c r="L167" s="624">
        <f t="shared" ca="1" si="15"/>
        <v>70</v>
      </c>
      <c r="M167" s="447"/>
      <c r="N167" s="415"/>
      <c r="O167" s="1000" cm="1">
        <f t="array" ref="O167">INDEX(O$75:O$84,$AI167,1)*(1-$AH167)+INDEX(O$75:O$84,$AJ167,1)*($AH167)</f>
        <v>206.45454545454544</v>
      </c>
      <c r="P167" s="1000" cm="1">
        <f t="array" ref="P167">INDEX(P$75:P$84,$AI167,1)*(1-$AH167)+INDEX(P$75:P$84,$AJ167,1)*($AH167)</f>
        <v>704.5454545454545</v>
      </c>
      <c r="Q167" s="1001" cm="1">
        <f t="array" ref="Q167">INDEX(Q$75:Q$84,$AI167,1)*(1-$AH167)+INDEX(Q$75:Q$84,$AJ167,1)*($AH167)</f>
        <v>0.81</v>
      </c>
      <c r="R167" s="1001" cm="1">
        <f t="array" ref="R167">INDEX(R$75:R$84,$AI167,1)*(1-$AH167)+INDEX(R$75:R$84,$AJ167,1)*($AH167)</f>
        <v>0.81</v>
      </c>
      <c r="S167" s="995" cm="1">
        <f t="array" ref="S167">INDEX([0]!i_pasture_stage_p6z,$J167+1,ROUNDDOWN((ROW($J167)-ROW($J$75))/i_p6_len,0)+1)</f>
        <v>0</v>
      </c>
      <c r="T167" s="1001" cm="1">
        <f t="array" ref="T167">INDEX(T$75:T$84,$AI167,1)*(1-$AH167)+INDEX(T$75:T$84,$AJ167,1)*($AH167)</f>
        <v>0.3</v>
      </c>
      <c r="U167" s="995" cm="1">
        <f t="array" ref="U167">INDEX(U$75:U$84,$AI167,1)*(1-$AH167)+INDEX(U$75:U$84,$AJ167,1)*($AH167)</f>
        <v>10</v>
      </c>
      <c r="V167" s="1001" cm="1">
        <f t="array" ref="V167">INDEX(V$75:V$84,$AI167,1)*(1-$AH167)+INDEX(V$75:V$84,$AJ167,1)*($AH167)</f>
        <v>3.1818181818181822E-2</v>
      </c>
      <c r="W167" s="415"/>
      <c r="X167" s="415"/>
      <c r="Y167" s="415"/>
      <c r="Z167" s="415"/>
      <c r="AA167" s="415"/>
      <c r="AB167" s="415"/>
      <c r="AC167" s="415"/>
      <c r="AD167" s="415"/>
      <c r="AE167" s="415"/>
      <c r="AF167" s="415"/>
      <c r="AG167" s="415"/>
      <c r="AH167" s="415">
        <f t="shared" si="19"/>
        <v>0.63636363636363635</v>
      </c>
      <c r="AI167" s="415">
        <f t="shared" si="18"/>
        <v>3</v>
      </c>
      <c r="AJ167" s="415">
        <f t="shared" si="20"/>
        <v>2</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3</v>
      </c>
      <c r="K168" s="623">
        <f>Periods!O24</f>
        <v>43684</v>
      </c>
      <c r="L168" s="624">
        <f t="shared" ca="1" si="15"/>
        <v>49</v>
      </c>
      <c r="M168" s="447"/>
      <c r="N168" s="415"/>
      <c r="O168" s="1000" cm="1">
        <f t="array" ref="O168">INDEX(O$75:O$84,$AI168,1)*(1-$AH168)+INDEX(O$75:O$84,$AJ168,1)*($AH168)</f>
        <v>250</v>
      </c>
      <c r="P168" s="1000" cm="1">
        <f t="array" ref="P168">INDEX(P$75:P$84,$AI168,1)*(1-$AH168)+INDEX(P$75:P$84,$AJ168,1)*($AH168)</f>
        <v>1600</v>
      </c>
      <c r="Q168" s="1001" cm="1">
        <f t="array" ref="Q168">INDEX(Q$75:Q$84,$AI168,1)*(1-$AH168)+INDEX(Q$75:Q$84,$AJ168,1)*($AH168)</f>
        <v>0.8</v>
      </c>
      <c r="R168" s="1001" cm="1">
        <f t="array" ref="R168">INDEX(R$75:R$84,$AI168,1)*(1-$AH168)+INDEX(R$75:R$84,$AJ168,1)*($AH168)</f>
        <v>0.8</v>
      </c>
      <c r="S168" s="995" cm="1">
        <f t="array" ref="S168">INDEX([0]!i_pasture_stage_p6z,$J168+1,ROUNDDOWN((ROW($J168)-ROW($J$75))/i_p6_len,0)+1)</f>
        <v>1</v>
      </c>
      <c r="T168" s="1001" cm="1">
        <f t="array" ref="T168">INDEX(T$75:T$84,$AI168,1)*(1-$AH168)+INDEX(T$75:T$84,$AJ168,1)*($AH168)</f>
        <v>0.3</v>
      </c>
      <c r="U168" s="995" cm="1">
        <f t="array" ref="U168">INDEX(U$75:U$84,$AI168,1)*(1-$AH168)+INDEX(U$75:U$84,$AJ168,1)*($AH168)</f>
        <v>10</v>
      </c>
      <c r="V168" s="1001" cm="1">
        <f t="array" ref="V168">INDEX(V$75:V$84,$AI168,1)*(1-$AH168)+INDEX(V$75:V$84,$AJ168,1)*($AH168)</f>
        <v>0</v>
      </c>
      <c r="W168" s="415"/>
      <c r="X168" s="415"/>
      <c r="Y168" s="415"/>
      <c r="Z168" s="415"/>
      <c r="AA168" s="415"/>
      <c r="AB168" s="415"/>
      <c r="AC168" s="415"/>
      <c r="AD168" s="415"/>
      <c r="AE168" s="415"/>
      <c r="AF168" s="415"/>
      <c r="AG168" s="415"/>
      <c r="AH168" s="415">
        <f t="shared" si="19"/>
        <v>0</v>
      </c>
      <c r="AI168" s="415">
        <f t="shared" si="18"/>
        <v>4</v>
      </c>
      <c r="AJ168" s="415">
        <f t="shared" si="20"/>
        <v>3</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4</v>
      </c>
      <c r="K169" s="623">
        <f>Periods!O25</f>
        <v>43733</v>
      </c>
      <c r="L169" s="624">
        <f t="shared" ca="1" si="15"/>
        <v>20</v>
      </c>
      <c r="M169" s="447"/>
      <c r="N169" s="415"/>
      <c r="O169" s="1000" cm="1">
        <f t="array" ref="O169">INDEX(O$75:O$84,$AI169,1)*(1-$AH169)+INDEX(O$75:O$84,$AJ169,1)*($AH169)</f>
        <v>250</v>
      </c>
      <c r="P169" s="1000" cm="1">
        <f t="array" ref="P169">INDEX(P$75:P$84,$AI169,1)*(1-$AH169)+INDEX(P$75:P$84,$AJ169,1)*($AH169)</f>
        <v>4500</v>
      </c>
      <c r="Q169" s="1001" cm="1">
        <f t="array" ref="Q169">INDEX(Q$75:Q$84,$AI169,1)*(1-$AH169)+INDEX(Q$75:Q$84,$AJ169,1)*($AH169)</f>
        <v>0.76</v>
      </c>
      <c r="R169" s="1001" cm="1">
        <f t="array" ref="R169">INDEX(R$75:R$84,$AI169,1)*(1-$AH169)+INDEX(R$75:R$84,$AJ169,1)*($AH169)</f>
        <v>0.78</v>
      </c>
      <c r="S169" s="995" cm="1">
        <f t="array" ref="S169">INDEX([0]!i_pasture_stage_p6z,$J169+1,ROUNDDOWN((ROW($J169)-ROW($J$75))/i_p6_len,0)+1)</f>
        <v>1</v>
      </c>
      <c r="T169" s="1001" cm="1">
        <f t="array" ref="T169">INDEX(T$75:T$84,$AI169,1)*(1-$AH169)+INDEX(T$75:T$84,$AJ169,1)*($AH169)</f>
        <v>0.3</v>
      </c>
      <c r="U169" s="995" cm="1">
        <f t="array" ref="U169">INDEX(U$75:U$84,$AI169,1)*(1-$AH169)+INDEX(U$75:U$84,$AJ169,1)*($AH169)</f>
        <v>10</v>
      </c>
      <c r="V169" s="1001" cm="1">
        <f t="array" ref="V169">INDEX(V$75:V$84,$AI169,1)*(1-$AH169)+INDEX(V$75:V$84,$AJ169,1)*($AH169)</f>
        <v>0</v>
      </c>
      <c r="W169" s="415"/>
      <c r="X169" s="415"/>
      <c r="Y169" s="415"/>
      <c r="Z169" s="415"/>
      <c r="AA169" s="415"/>
      <c r="AB169" s="415"/>
      <c r="AC169" s="415"/>
      <c r="AD169" s="415"/>
      <c r="AE169" s="415"/>
      <c r="AF169" s="415"/>
      <c r="AG169" s="415"/>
      <c r="AH169" s="415">
        <f t="shared" si="19"/>
        <v>0</v>
      </c>
      <c r="AI169" s="415">
        <f t="shared" si="18"/>
        <v>5</v>
      </c>
      <c r="AJ169" s="415">
        <f t="shared" si="20"/>
        <v>4</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5</v>
      </c>
      <c r="K170" s="623">
        <f>Periods!O26</f>
        <v>43753</v>
      </c>
      <c r="L170" s="624">
        <f t="shared" ca="1" si="15"/>
        <v>17</v>
      </c>
      <c r="M170" s="447"/>
      <c r="N170" s="415"/>
      <c r="O170" s="1000" cm="1">
        <f t="array" ref="O170">INDEX(O$75:O$84,$AI170,1)*(1-$AH170)+INDEX(O$75:O$84,$AJ170,1)*($AH170)</f>
        <v>361.11111111111109</v>
      </c>
      <c r="P170" s="1000" cm="1">
        <f t="array" ref="P170">INDEX(P$75:P$84,$AI170,1)*(1-$AH170)+INDEX(P$75:P$84,$AJ170,1)*($AH170)</f>
        <v>3744.4444444444443</v>
      </c>
      <c r="Q170" s="1001" cm="1">
        <f t="array" ref="Q170">INDEX(Q$75:Q$84,$AI170,1)*(1-$AH170)+INDEX(Q$75:Q$84,$AJ170,1)*($AH170)</f>
        <v>0.66666666666666674</v>
      </c>
      <c r="R170" s="1001" cm="1">
        <f t="array" ref="R170">INDEX(R$75:R$84,$AI170,1)*(1-$AH170)+INDEX(R$75:R$84,$AJ170,1)*($AH170)</f>
        <v>0.73444444444444446</v>
      </c>
      <c r="S170" s="995" cm="1">
        <f t="array" ref="S170">INDEX([0]!i_pasture_stage_p6z,$J170+1,ROUNDDOWN((ROW($J170)-ROW($J$75))/i_p6_len,0)+1)</f>
        <v>1</v>
      </c>
      <c r="T170" s="1001" cm="1">
        <f t="array" ref="T170">INDEX(T$75:T$84,$AI170,1)*(1-$AH170)+INDEX(T$75:T$84,$AJ170,1)*($AH170)</f>
        <v>0.3</v>
      </c>
      <c r="U170" s="995" cm="1">
        <f t="array" ref="U170">INDEX(U$75:U$84,$AI170,1)*(1-$AH170)+INDEX(U$75:U$84,$AJ170,1)*($AH170)</f>
        <v>10</v>
      </c>
      <c r="V170" s="1001" cm="1">
        <f t="array" ref="V170">INDEX(V$75:V$84,$AI170,1)*(1-$AH170)+INDEX(V$75:V$84,$AJ170,1)*($AH170)</f>
        <v>0</v>
      </c>
      <c r="W170" s="415"/>
      <c r="X170" s="415"/>
      <c r="Y170" s="415"/>
      <c r="Z170" s="415"/>
      <c r="AA170" s="415"/>
      <c r="AB170" s="415"/>
      <c r="AC170" s="415"/>
      <c r="AD170" s="415"/>
      <c r="AE170" s="415"/>
      <c r="AF170" s="415"/>
      <c r="AG170" s="415"/>
      <c r="AH170" s="415">
        <f t="shared" si="19"/>
        <v>0.55555555555555558</v>
      </c>
      <c r="AI170" s="415">
        <f t="shared" si="18"/>
        <v>6</v>
      </c>
      <c r="AJ170" s="415">
        <f t="shared" si="20"/>
        <v>5</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6</v>
      </c>
      <c r="K171" s="623">
        <f>Periods!O27</f>
        <v>43770</v>
      </c>
      <c r="L171" s="624">
        <f t="shared" ref="L171:L173" ca="1" si="23">IF(K172-K171&gt;0,K172-K171,OFFSET(K172,-i_p6_len,0)+365-K171)</f>
        <v>82</v>
      </c>
      <c r="M171" s="447"/>
      <c r="N171" s="415"/>
      <c r="O171" s="1000" cm="1">
        <f t="array" ref="O171">INDEX(O$75:O$84,$AI171,1)*(1-$AH171)+INDEX(O$75:O$84,$AJ171,1)*($AH171)</f>
        <v>455.55555555555554</v>
      </c>
      <c r="P171" s="1000" cm="1">
        <f t="array" ref="P171">INDEX(P$75:P$84,$AI171,1)*(1-$AH171)+INDEX(P$75:P$84,$AJ171,1)*($AH171)</f>
        <v>3102.2222222222222</v>
      </c>
      <c r="Q171" s="1001" cm="1">
        <f t="array" ref="Q171">INDEX(Q$75:Q$84,$AI171,1)*(1-$AH171)+INDEX(Q$75:Q$84,$AJ171,1)*($AH171)</f>
        <v>0.58733333333333337</v>
      </c>
      <c r="R171" s="1001" cm="1">
        <f t="array" ref="R171">INDEX(R$75:R$84,$AI171,1)*(1-$AH171)+INDEX(R$75:R$84,$AJ171,1)*($AH171)</f>
        <v>0.69572222222222224</v>
      </c>
      <c r="S171" s="995" cm="1">
        <f t="array" ref="S171">INDEX([0]!i_pasture_stage_p6z,$J171+1,ROUNDDOWN((ROW($J171)-ROW($J$75))/i_p6_len,0)+1)</f>
        <v>1</v>
      </c>
      <c r="T171" s="1001" cm="1">
        <f t="array" ref="T171">INDEX(T$75:T$84,$AI171,1)*(1-$AH171)+INDEX(T$75:T$84,$AJ171,1)*($AH171)</f>
        <v>0.3</v>
      </c>
      <c r="U171" s="995" cm="1">
        <f t="array" ref="U171">INDEX(U$75:U$84,$AI171,1)*(1-$AH171)+INDEX(U$75:U$84,$AJ171,1)*($AH171)</f>
        <v>10</v>
      </c>
      <c r="V171" s="1001" cm="1">
        <f t="array" ref="V171">INDEX(V$75:V$84,$AI171,1)*(1-$AH171)+INDEX(V$75:V$84,$AJ171,1)*($AH171)</f>
        <v>0</v>
      </c>
      <c r="W171" s="415"/>
      <c r="X171" s="415"/>
      <c r="Y171" s="415"/>
      <c r="Z171" s="415"/>
      <c r="AA171" s="415"/>
      <c r="AB171" s="415"/>
      <c r="AC171" s="415"/>
      <c r="AD171" s="415"/>
      <c r="AE171" s="415"/>
      <c r="AF171" s="415"/>
      <c r="AG171" s="415"/>
      <c r="AH171" s="415">
        <f t="shared" si="19"/>
        <v>0.17777777777777778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7</v>
      </c>
      <c r="K172" s="623">
        <f>Periods!O28</f>
        <v>43852</v>
      </c>
      <c r="L172" s="624">
        <f t="shared" ca="1" si="23"/>
        <v>39</v>
      </c>
      <c r="M172" s="447"/>
      <c r="N172" s="415"/>
      <c r="O172" s="1000" cm="1">
        <f t="array" ref="O172">INDEX(O$75:O$84,$AI172,1)*(1-$AH172)+INDEX(O$75:O$84,$AJ172,1)*($AH172)</f>
        <v>350</v>
      </c>
      <c r="P172" s="1000" cm="1">
        <f t="array" ref="P172">INDEX(P$75:P$84,$AI172,1)*(1-$AH172)+INDEX(P$75:P$84,$AJ172,1)*($AH172)</f>
        <v>1450</v>
      </c>
      <c r="Q172" s="1001" cm="1">
        <f t="array" ref="Q172">INDEX(Q$75:Q$84,$AI172,1)*(1-$AH172)+INDEX(Q$75:Q$84,$AJ172,1)*($AH172)</f>
        <v>0.5</v>
      </c>
      <c r="R172" s="1001" cm="1">
        <f t="array" ref="R172">INDEX(R$75:R$84,$AI172,1)*(1-$AH172)+INDEX(R$75:R$84,$AJ172,1)*($AH172)</f>
        <v>0.59250000000000003</v>
      </c>
      <c r="S172" s="995" cm="1">
        <f t="array" ref="S172">INDEX([0]!i_pasture_stage_p6z,$J172+1,ROUNDDOWN((ROW($J172)-ROW($J$75))/i_p6_len,0)+1)</f>
        <v>1</v>
      </c>
      <c r="T172" s="1001" cm="1">
        <f t="array" ref="T172">INDEX(T$75:T$84,$AI172,1)*(1-$AH172)+INDEX(T$75:T$84,$AJ172,1)*($AH172)</f>
        <v>0.3</v>
      </c>
      <c r="U172" s="995" cm="1">
        <f t="array" ref="U172">INDEX(U$75:U$84,$AI172,1)*(1-$AH172)+INDEX(U$75:U$84,$AJ172,1)*($AH172)</f>
        <v>10</v>
      </c>
      <c r="V172" s="1001" cm="1">
        <f t="array" ref="V172">INDEX(V$75:V$84,$AI172,1)*(1-$AH172)+INDEX(V$75:V$84,$AJ172,1)*($AH172)</f>
        <v>0</v>
      </c>
      <c r="W172" s="415"/>
      <c r="X172" s="415"/>
      <c r="Y172" s="415"/>
      <c r="Z172" s="415"/>
      <c r="AA172" s="415"/>
      <c r="AB172" s="415"/>
      <c r="AC172" s="415"/>
      <c r="AD172" s="415"/>
      <c r="AE172" s="415"/>
      <c r="AF172" s="415"/>
      <c r="AG172" s="415"/>
      <c r="AH172" s="415">
        <f t="shared" si="19"/>
        <v>0</v>
      </c>
      <c r="AI172" s="415">
        <f t="shared" si="18"/>
        <v>8</v>
      </c>
      <c r="AJ172" s="415">
        <f t="shared" si="20"/>
        <v>7</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8</v>
      </c>
      <c r="K173" s="623">
        <f>Periods!O29</f>
        <v>43891</v>
      </c>
      <c r="L173" s="624">
        <f t="shared" ca="1" si="23"/>
        <v>31</v>
      </c>
      <c r="M173" s="447"/>
      <c r="N173" s="415"/>
      <c r="O173" s="1000" cm="1">
        <f t="array" ref="O173">INDEX(O$75:O$84,$AI173,1)*(1-$AH173)+INDEX(O$75:O$84,$AJ173,1)*($AH173)</f>
        <v>233</v>
      </c>
      <c r="P173" s="1000" cm="1">
        <f t="array" ref="P173">INDEX(P$75:P$84,$AI173,1)*(1-$AH173)+INDEX(P$75:P$84,$AJ173,1)*($AH173)</f>
        <v>865</v>
      </c>
      <c r="Q173" s="1001" cm="1">
        <f t="array" ref="Q173">INDEX(Q$75:Q$84,$AI173,1)*(1-$AH173)+INDEX(Q$75:Q$84,$AJ173,1)*($AH173)</f>
        <v>0.48635</v>
      </c>
      <c r="R173" s="1001" cm="1">
        <f t="array" ref="R173">INDEX(R$75:R$84,$AI173,1)*(1-$AH173)+INDEX(R$75:R$84,$AJ173,1)*($AH173)</f>
        <v>0.56520000000000004</v>
      </c>
      <c r="S173" s="995" cm="1">
        <f t="array" ref="S173">INDEX([0]!i_pasture_stage_p6z,$J173+1,ROUNDDOWN((ROW($J173)-ROW($J$75))/i_p6_len,0)+1)</f>
        <v>1</v>
      </c>
      <c r="T173" s="1001" cm="1">
        <f t="array" ref="T173">INDEX(T$75:T$84,$AI173,1)*(1-$AH173)+INDEX(T$75:T$84,$AJ173,1)*($AH173)</f>
        <v>0.3</v>
      </c>
      <c r="U173" s="995" cm="1">
        <f t="array" ref="U173">INDEX(U$75:U$84,$AI173,1)*(1-$AH173)+INDEX(U$75:U$84,$AJ173,1)*($AH173)</f>
        <v>10</v>
      </c>
      <c r="V173" s="1001" cm="1">
        <f t="array" ref="V173">INDEX(V$75:V$84,$AI173,1)*(1-$AH173)+INDEX(V$75:V$84,$AJ173,1)*($AH173)</f>
        <v>3.9000000000000007E-2</v>
      </c>
      <c r="W173" s="415"/>
      <c r="X173" s="415"/>
      <c r="Y173" s="415"/>
      <c r="Z173" s="415"/>
      <c r="AA173" s="415"/>
      <c r="AB173" s="415"/>
      <c r="AC173" s="415"/>
      <c r="AD173" s="415"/>
      <c r="AE173" s="415"/>
      <c r="AF173" s="415"/>
      <c r="AG173" s="415"/>
      <c r="AH173" s="415">
        <f t="shared" si="19"/>
        <v>0.22</v>
      </c>
      <c r="AI173" s="415">
        <f t="shared" si="18"/>
        <v>9</v>
      </c>
      <c r="AJ173" s="415">
        <f t="shared" si="20"/>
        <v>8</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9</v>
      </c>
      <c r="K174" s="623">
        <f>Periods!O30</f>
        <v>43922</v>
      </c>
      <c r="L174" s="624">
        <f ca="1">IF(K175-K174&gt;0,K175-K174,OFFSET(K175,-i_p6_len,0)+365-K174)</f>
        <v>15</v>
      </c>
      <c r="M174" s="450"/>
      <c r="N174" s="415"/>
      <c r="O174" s="1003" cm="1">
        <f t="array" ref="O174">INDEX(O$75:O$84,$AI174,1)*(1-$AH174)+INDEX(O$75:O$84,$AJ174,1)*($AH174)</f>
        <v>200</v>
      </c>
      <c r="P174" s="1003" cm="1">
        <f t="array" ref="P174">INDEX(P$75:P$84,$AI174,1)*(1-$AH174)+INDEX(P$75:P$84,$AJ174,1)*($AH174)</f>
        <v>512.85714285714289</v>
      </c>
      <c r="Q174" s="1002" cm="1">
        <f t="array" ref="Q174">INDEX(Q$75:Q$84,$AI174,1)*(1-$AH174)+INDEX(Q$75:Q$84,$AJ174,1)*($AH174)</f>
        <v>0.47535714285714281</v>
      </c>
      <c r="R174" s="1002" cm="1">
        <f t="array" ref="R174">INDEX(R$75:R$84,$AI174,1)*(1-$AH174)+INDEX(R$75:R$84,$AJ174,1)*($AH174)</f>
        <v>0.53607142857142853</v>
      </c>
      <c r="S174" s="995" cm="1">
        <f t="array" ref="S174">INDEX([0]!i_pasture_stage_p6z,$J174+1,ROUNDDOWN((ROW($J174)-ROW($J$75))/i_p6_len,0)+1)</f>
        <v>1</v>
      </c>
      <c r="T174" s="1001" cm="1">
        <f t="array" ref="T174">INDEX(T$75:T$84,$AI174,1)*(1-$AH174)+INDEX(T$75:T$84,$AJ174,1)*($AH174)</f>
        <v>0.3</v>
      </c>
      <c r="U174" s="995" cm="1">
        <f t="array" ref="U174">INDEX(U$75:U$84,$AI174,1)*(1-$AH174)+INDEX(U$75:U$84,$AJ174,1)*($AH174)</f>
        <v>10</v>
      </c>
      <c r="V174" s="1001" cm="1">
        <f t="array" ref="V174">INDEX(V$75:V$84,$AI174,1)*(1-$AH174)+INDEX(V$75:V$84,$AJ174,1)*($AH174)</f>
        <v>0.12142857142857143</v>
      </c>
      <c r="W174" s="415"/>
      <c r="X174" s="415"/>
      <c r="Y174" s="415"/>
      <c r="Z174" s="415"/>
      <c r="AA174" s="415"/>
      <c r="AB174" s="415"/>
      <c r="AC174" s="415"/>
      <c r="AD174" s="415"/>
      <c r="AE174" s="415"/>
      <c r="AF174" s="415"/>
      <c r="AG174" s="415"/>
      <c r="AH174" s="415">
        <f t="shared" si="19"/>
        <v>0.2857142857142857</v>
      </c>
      <c r="AI174" s="415">
        <f t="shared" si="18"/>
        <v>10</v>
      </c>
      <c r="AJ174" s="415">
        <f t="shared" si="20"/>
        <v>9</v>
      </c>
      <c r="AK174" s="415"/>
      <c r="AL174" s="415"/>
      <c r="AM174" s="415"/>
      <c r="AN174" s="415"/>
      <c r="AO174" s="410"/>
      <c r="AP174" s="395"/>
      <c r="AQ174" s="383"/>
      <c r="AR174" s="383"/>
      <c r="AS174" s="383"/>
    </row>
    <row r="175" spans="1:45" hidden="1"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hidden="1"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437</v>
      </c>
      <c r="AP176" s="395"/>
      <c r="AQ176" s="383"/>
      <c r="AR176" s="383"/>
      <c r="AS176" s="383"/>
    </row>
    <row r="177" spans="1:45" ht="5.0999999999999996" hidden="1" customHeight="1" outlineLevel="3" x14ac:dyDescent="0.25">
      <c r="A177" s="383"/>
      <c r="B177" s="392"/>
      <c r="C177" s="385">
        <f>INT($C$40)+3.005</f>
        <v>4.0049999999999999</v>
      </c>
      <c r="D177" s="410" t="s">
        <v>433</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hidden="1" outlineLevel="2" x14ac:dyDescent="0.25">
      <c r="A178" s="383"/>
      <c r="B178" s="392"/>
      <c r="C178" s="385">
        <f>INT($C$40)+2</f>
        <v>3</v>
      </c>
      <c r="D178" s="410"/>
      <c r="E178" s="467"/>
      <c r="F178" s="467"/>
      <c r="G178" s="410"/>
      <c r="H178" s="431" t="s">
        <v>489</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hidden="1"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437</v>
      </c>
      <c r="AP179" s="395"/>
      <c r="AQ179" s="383"/>
      <c r="AR179" s="383"/>
      <c r="AS179" s="383"/>
    </row>
    <row r="180" spans="1:45" hidden="1" outlineLevel="1" x14ac:dyDescent="0.25">
      <c r="A180" s="383"/>
      <c r="B180" s="392"/>
      <c r="C180" s="385">
        <f>INT($C$40)+1</f>
        <v>2</v>
      </c>
      <c r="D180" s="410"/>
      <c r="E180" s="467"/>
      <c r="F180" s="467"/>
      <c r="G180" s="410"/>
      <c r="H180" s="427" t="s">
        <v>490</v>
      </c>
      <c r="I180" s="451"/>
      <c r="J180" s="444" t="s">
        <v>491</v>
      </c>
      <c r="K180" s="398" t="s">
        <v>492</v>
      </c>
      <c r="L180" s="398"/>
      <c r="M180" s="398"/>
      <c r="N180" s="444"/>
      <c r="O180" s="398" t="s">
        <v>493</v>
      </c>
      <c r="P180" s="398"/>
      <c r="Q180" s="398"/>
      <c r="R180" s="398"/>
      <c r="S180" s="398"/>
      <c r="T180" s="398"/>
      <c r="U180" s="398" t="s">
        <v>494</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hidden="1" outlineLevel="1" x14ac:dyDescent="0.25">
      <c r="A181" s="383"/>
      <c r="B181" s="392"/>
      <c r="C181" s="385">
        <f>INT($C$40)+1</f>
        <v>2</v>
      </c>
      <c r="D181" s="410"/>
      <c r="E181" s="467"/>
      <c r="F181" s="467"/>
      <c r="G181" s="410"/>
      <c r="H181" s="427"/>
      <c r="I181" s="451"/>
      <c r="J181" s="444"/>
      <c r="K181" s="444">
        <v>6</v>
      </c>
      <c r="L181" s="444">
        <v>8</v>
      </c>
      <c r="M181" s="444">
        <v>12</v>
      </c>
      <c r="N181" s="444"/>
      <c r="O181" s="444" t="s">
        <v>495</v>
      </c>
      <c r="P181" s="444" t="s">
        <v>496</v>
      </c>
      <c r="Q181" s="444" t="s">
        <v>497</v>
      </c>
      <c r="R181" s="444" t="s">
        <v>920</v>
      </c>
      <c r="S181" s="444" t="s">
        <v>498</v>
      </c>
      <c r="T181" s="444" t="s">
        <v>499</v>
      </c>
      <c r="U181" s="398" t="s">
        <v>500</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hidden="1" customHeight="1" outlineLevel="3" x14ac:dyDescent="0.25">
      <c r="A182" s="383"/>
      <c r="B182" s="392"/>
      <c r="C182" s="385">
        <f>INT($C$40)+3.005</f>
        <v>4.0049999999999999</v>
      </c>
      <c r="D182" s="410" t="s">
        <v>433</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hidden="1" outlineLevel="2" x14ac:dyDescent="0.25">
      <c r="A183" s="383"/>
      <c r="B183" s="392"/>
      <c r="C183" s="385">
        <f>INT($C$40)+2</f>
        <v>3</v>
      </c>
      <c r="D183" s="410"/>
      <c r="E183" s="467"/>
      <c r="F183" s="467"/>
      <c r="G183" s="410"/>
      <c r="H183" s="431" t="s">
        <v>501</v>
      </c>
      <c r="I183" s="431"/>
      <c r="J183" s="432">
        <v>1.65</v>
      </c>
      <c r="K183" s="432">
        <v>0.4</v>
      </c>
      <c r="L183" s="432">
        <v>0.4</v>
      </c>
      <c r="M183" s="432">
        <v>0.6</v>
      </c>
      <c r="N183" s="415"/>
      <c r="O183" s="432">
        <v>13.1</v>
      </c>
      <c r="P183" s="432">
        <v>29.4</v>
      </c>
      <c r="Q183" s="415">
        <f t="shared" ref="Q183:Q194" si="24">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hidden="1" outlineLevel="2" x14ac:dyDescent="0.25">
      <c r="A184" s="383"/>
      <c r="B184" s="392"/>
      <c r="C184" s="385">
        <f>INT($C$40)+2</f>
        <v>3</v>
      </c>
      <c r="D184" s="410"/>
      <c r="E184" s="467"/>
      <c r="F184" s="467"/>
      <c r="G184" s="410"/>
      <c r="H184" s="431" t="s">
        <v>502</v>
      </c>
      <c r="I184" s="431"/>
      <c r="J184" s="432">
        <v>1.9</v>
      </c>
      <c r="K184" s="432">
        <v>0.4</v>
      </c>
      <c r="L184" s="432">
        <v>0.4</v>
      </c>
      <c r="M184" s="432">
        <v>0.5</v>
      </c>
      <c r="N184" s="415"/>
      <c r="O184" s="432">
        <v>13.7</v>
      </c>
      <c r="P184" s="432">
        <v>28.8</v>
      </c>
      <c r="Q184" s="415">
        <f t="shared" si="24"/>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3" x14ac:dyDescent="0.25">
      <c r="A185" s="383"/>
      <c r="B185" s="392"/>
      <c r="C185" s="385">
        <f t="shared" ref="C185:C194" si="25">INT($C$40)+3</f>
        <v>4</v>
      </c>
      <c r="D185" s="410"/>
      <c r="E185" s="467"/>
      <c r="F185" s="467"/>
      <c r="G185" s="410"/>
      <c r="H185" s="431" t="s">
        <v>503</v>
      </c>
      <c r="I185" s="431"/>
      <c r="J185" s="432">
        <v>2</v>
      </c>
      <c r="K185" s="432">
        <v>0.4</v>
      </c>
      <c r="L185" s="432">
        <v>0.4</v>
      </c>
      <c r="M185" s="432">
        <v>0.4</v>
      </c>
      <c r="N185" s="415"/>
      <c r="O185" s="432">
        <v>12.7</v>
      </c>
      <c r="P185" s="432">
        <v>26.2</v>
      </c>
      <c r="Q185" s="415">
        <f t="shared" si="24"/>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si="25"/>
        <v>4</v>
      </c>
      <c r="D186" s="410"/>
      <c r="E186" s="467"/>
      <c r="F186" s="467"/>
      <c r="G186" s="410"/>
      <c r="H186" s="431" t="s">
        <v>504</v>
      </c>
      <c r="I186" s="431"/>
      <c r="J186" s="432">
        <v>2.1</v>
      </c>
      <c r="K186" s="432">
        <v>0.4</v>
      </c>
      <c r="L186" s="432">
        <v>0.4</v>
      </c>
      <c r="M186" s="432">
        <v>0.3</v>
      </c>
      <c r="N186" s="415"/>
      <c r="O186" s="432">
        <v>10.6</v>
      </c>
      <c r="P186" s="432">
        <v>22.2</v>
      </c>
      <c r="Q186" s="415">
        <f t="shared" si="24"/>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505</v>
      </c>
      <c r="I187" s="431"/>
      <c r="J187" s="432">
        <v>2.2999999999999998</v>
      </c>
      <c r="K187" s="432">
        <v>0.4</v>
      </c>
      <c r="L187" s="432">
        <v>0.4</v>
      </c>
      <c r="M187" s="432">
        <v>0.3</v>
      </c>
      <c r="N187" s="415"/>
      <c r="O187" s="432">
        <v>8.1999999999999993</v>
      </c>
      <c r="P187" s="432">
        <v>18.100000000000001</v>
      </c>
      <c r="Q187" s="415">
        <f t="shared" si="24"/>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506</v>
      </c>
      <c r="I188" s="431"/>
      <c r="J188" s="432">
        <v>2</v>
      </c>
      <c r="K188" s="432">
        <v>0.4</v>
      </c>
      <c r="L188" s="432">
        <v>0.4</v>
      </c>
      <c r="M188" s="432">
        <v>0.3</v>
      </c>
      <c r="N188" s="415"/>
      <c r="O188" s="432">
        <v>6.7</v>
      </c>
      <c r="P188" s="432">
        <v>15.2</v>
      </c>
      <c r="Q188" s="415">
        <f t="shared" si="24"/>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507</v>
      </c>
      <c r="I189" s="431"/>
      <c r="J189" s="432">
        <v>1.9</v>
      </c>
      <c r="K189" s="432">
        <v>0.4</v>
      </c>
      <c r="L189" s="432">
        <v>0.4</v>
      </c>
      <c r="M189" s="432">
        <v>0.5</v>
      </c>
      <c r="N189" s="415"/>
      <c r="O189" s="432">
        <v>5.8</v>
      </c>
      <c r="P189" s="432">
        <v>14.4</v>
      </c>
      <c r="Q189" s="415">
        <f t="shared" si="24"/>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508</v>
      </c>
      <c r="I190" s="431"/>
      <c r="J190" s="432">
        <v>1.8</v>
      </c>
      <c r="K190" s="432">
        <v>0.4</v>
      </c>
      <c r="L190" s="432">
        <v>0.4</v>
      </c>
      <c r="M190" s="432">
        <v>0.65</v>
      </c>
      <c r="N190" s="415"/>
      <c r="O190" s="432">
        <v>5.6</v>
      </c>
      <c r="P190" s="432">
        <v>14.9</v>
      </c>
      <c r="Q190" s="415">
        <f t="shared" si="24"/>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509</v>
      </c>
      <c r="I191" s="431"/>
      <c r="J191" s="432">
        <v>1.6</v>
      </c>
      <c r="K191" s="432">
        <v>0.4</v>
      </c>
      <c r="L191" s="432">
        <v>0.4</v>
      </c>
      <c r="M191" s="432">
        <v>0.8</v>
      </c>
      <c r="N191" s="415"/>
      <c r="O191" s="432">
        <v>6.3</v>
      </c>
      <c r="P191" s="432">
        <v>17</v>
      </c>
      <c r="Q191" s="415">
        <f t="shared" si="24"/>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510</v>
      </c>
      <c r="I192" s="431"/>
      <c r="J192" s="432">
        <v>1.3</v>
      </c>
      <c r="K192" s="432">
        <v>0.4</v>
      </c>
      <c r="L192" s="432">
        <v>0.4</v>
      </c>
      <c r="M192" s="432">
        <v>0.8</v>
      </c>
      <c r="N192" s="415"/>
      <c r="O192" s="432">
        <v>7.5</v>
      </c>
      <c r="P192" s="432">
        <v>19.899999999999999</v>
      </c>
      <c r="Q192" s="415">
        <f t="shared" si="24"/>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511</v>
      </c>
      <c r="I193" s="431"/>
      <c r="J193" s="432">
        <v>1.3</v>
      </c>
      <c r="K193" s="432">
        <v>0.4</v>
      </c>
      <c r="L193" s="432">
        <v>0.4</v>
      </c>
      <c r="M193" s="432">
        <v>0.7</v>
      </c>
      <c r="N193" s="415"/>
      <c r="O193" s="432">
        <v>9.6999999999999993</v>
      </c>
      <c r="P193" s="432">
        <v>23.7</v>
      </c>
      <c r="Q193" s="415">
        <f t="shared" si="24"/>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512</v>
      </c>
      <c r="I194" s="431"/>
      <c r="J194" s="432">
        <v>1.4</v>
      </c>
      <c r="K194" s="432">
        <v>0.4</v>
      </c>
      <c r="L194" s="432">
        <v>0.4</v>
      </c>
      <c r="M194" s="432">
        <v>0.65</v>
      </c>
      <c r="N194" s="415"/>
      <c r="O194" s="432">
        <v>11.8</v>
      </c>
      <c r="P194" s="432">
        <v>27.6</v>
      </c>
      <c r="Q194" s="415">
        <f t="shared" si="24"/>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hidden="1"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437</v>
      </c>
      <c r="AP195" s="395"/>
      <c r="AQ195" s="383"/>
      <c r="AR195" s="383"/>
      <c r="AS195" s="383"/>
    </row>
    <row r="196" spans="1:45" ht="5.0999999999999996" hidden="1" customHeight="1" outlineLevel="3" x14ac:dyDescent="0.25">
      <c r="A196" s="383"/>
      <c r="B196" s="392"/>
      <c r="C196" s="385">
        <f>INT($C$40)+3.005</f>
        <v>4.0049999999999999</v>
      </c>
      <c r="D196" s="410" t="s">
        <v>433</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hidden="1" outlineLevel="2" x14ac:dyDescent="0.25">
      <c r="A197" s="383"/>
      <c r="B197" s="392"/>
      <c r="C197" s="385">
        <f>INT($C$40)+2</f>
        <v>3</v>
      </c>
      <c r="D197" s="410"/>
      <c r="E197" s="467"/>
      <c r="F197" s="467"/>
      <c r="G197" s="410"/>
      <c r="H197" s="431" t="s">
        <v>922</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hidden="1"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437</v>
      </c>
      <c r="AP198" s="395"/>
      <c r="AQ198" s="383"/>
      <c r="AR198" s="383"/>
      <c r="AS198" s="383"/>
    </row>
    <row r="199" spans="1:45" hidden="1" outlineLevel="1" x14ac:dyDescent="0.25">
      <c r="A199" s="383"/>
      <c r="B199" s="392"/>
      <c r="C199" s="385">
        <f>INT($C$40)+1</f>
        <v>2</v>
      </c>
      <c r="D199" s="410"/>
      <c r="E199" s="467"/>
      <c r="F199" s="467"/>
      <c r="G199" s="410"/>
      <c r="H199" s="427" t="s">
        <v>513</v>
      </c>
      <c r="I199" s="428"/>
      <c r="J199" s="455" t="s">
        <v>403</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hidden="1" customHeight="1" outlineLevel="3" x14ac:dyDescent="0.25">
      <c r="A200" s="383"/>
      <c r="B200" s="392"/>
      <c r="C200" s="385">
        <f>INT($C$40)+3.005</f>
        <v>4.0049999999999999</v>
      </c>
      <c r="D200" s="410" t="s">
        <v>433</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hidden="1" outlineLevel="2" x14ac:dyDescent="0.25">
      <c r="A201" s="383"/>
      <c r="B201" s="392"/>
      <c r="C201" s="385">
        <f>INT($C$40)+2</f>
        <v>3</v>
      </c>
      <c r="D201" s="410"/>
      <c r="E201" s="467"/>
      <c r="F201" s="467"/>
      <c r="G201" s="410"/>
      <c r="H201" s="415" t="s">
        <v>515</v>
      </c>
      <c r="I201" s="431"/>
      <c r="J201" s="456">
        <v>50</v>
      </c>
      <c r="K201" s="415"/>
      <c r="L201" s="415"/>
      <c r="M201" s="415" t="s">
        <v>516</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hidden="1" outlineLevel="2" x14ac:dyDescent="0.25">
      <c r="A202" s="383"/>
      <c r="B202" s="392"/>
      <c r="C202" s="385">
        <f>INT($C$40)+2</f>
        <v>3</v>
      </c>
      <c r="D202" s="410"/>
      <c r="E202" s="467"/>
      <c r="F202" s="467"/>
      <c r="G202" s="410"/>
      <c r="H202" s="415" t="s">
        <v>517</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c r="I203" s="431"/>
      <c r="J203" s="415" t="s">
        <v>518</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3" x14ac:dyDescent="0.25">
      <c r="A204" s="383"/>
      <c r="B204" s="392"/>
      <c r="C204" s="385">
        <f t="shared" ref="C204:C212" si="26">INT($C$40)+3</f>
        <v>4</v>
      </c>
      <c r="D204" s="410"/>
      <c r="E204" s="467"/>
      <c r="F204" s="467"/>
      <c r="G204" s="410"/>
      <c r="H204" s="417" t="s">
        <v>519</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si="26"/>
        <v>4</v>
      </c>
      <c r="D205" s="410"/>
      <c r="E205" s="467"/>
      <c r="F205" s="467"/>
      <c r="G205" s="410"/>
      <c r="H205" s="417" t="s">
        <v>520</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521</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522</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523</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524</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525</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7" t="s">
        <v>526</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hidden="1"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437</v>
      </c>
      <c r="AP213" s="395"/>
      <c r="AQ213" s="383"/>
      <c r="AR213" s="383"/>
      <c r="AS213" s="383"/>
    </row>
    <row r="214" spans="1:45" hidden="1" outlineLevel="1" x14ac:dyDescent="0.25">
      <c r="A214" s="383"/>
      <c r="B214" s="392"/>
      <c r="C214" s="385">
        <f>INT($C$40)+1</f>
        <v>2</v>
      </c>
      <c r="D214" s="410"/>
      <c r="E214" s="467"/>
      <c r="F214" s="467"/>
      <c r="G214" s="410"/>
      <c r="H214" s="427" t="s">
        <v>527</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hidden="1" customHeight="1" outlineLevel="3" x14ac:dyDescent="0.25">
      <c r="A215" s="383"/>
      <c r="B215" s="392"/>
      <c r="C215" s="385">
        <f>INT($C$40)+3.005</f>
        <v>4.0049999999999999</v>
      </c>
      <c r="D215" s="410" t="s">
        <v>433</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hidden="1" outlineLevel="2" x14ac:dyDescent="0.25">
      <c r="A216" s="383"/>
      <c r="B216" s="392"/>
      <c r="C216" s="385">
        <f>INT($C$40)+2</f>
        <v>3</v>
      </c>
      <c r="D216" s="410"/>
      <c r="E216" s="467"/>
      <c r="F216" s="467"/>
      <c r="G216" s="410"/>
      <c r="H216" s="415" t="s">
        <v>528</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hidden="1"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437</v>
      </c>
      <c r="AP217" s="395"/>
      <c r="AQ217" s="383"/>
      <c r="AR217" s="383"/>
      <c r="AS217" s="383"/>
    </row>
    <row r="218" spans="1:45" hidden="1" outlineLevel="1" x14ac:dyDescent="0.25">
      <c r="A218" s="383"/>
      <c r="B218" s="392"/>
      <c r="C218" s="385">
        <f>INT($C$40)+1</f>
        <v>2</v>
      </c>
      <c r="D218" s="410"/>
      <c r="E218" s="467"/>
      <c r="F218" s="467"/>
      <c r="G218" s="410"/>
      <c r="H218" s="427" t="s">
        <v>529</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hidden="1" customHeight="1" outlineLevel="3" x14ac:dyDescent="0.25">
      <c r="A219" s="383"/>
      <c r="B219" s="392"/>
      <c r="C219" s="385">
        <f>INT($C$40)+3.005</f>
        <v>4.0049999999999999</v>
      </c>
      <c r="D219" s="410" t="s">
        <v>433</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hidden="1" outlineLevel="2" x14ac:dyDescent="0.25">
      <c r="A220" s="383"/>
      <c r="B220" s="392"/>
      <c r="C220" s="385">
        <f>INT($C$40)+2</f>
        <v>3</v>
      </c>
      <c r="D220" s="410"/>
      <c r="E220" s="467"/>
      <c r="F220" s="467"/>
      <c r="G220" s="410"/>
      <c r="H220" s="415" t="s">
        <v>530</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hidden="1"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t="s">
        <v>531</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c r="I223" s="431" t="s">
        <v>532</v>
      </c>
      <c r="J223" s="431" t="s">
        <v>533</v>
      </c>
      <c r="K223" s="431" t="s">
        <v>778</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hidden="1"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437</v>
      </c>
      <c r="AP225" s="395"/>
      <c r="AQ225" s="383"/>
      <c r="AR225" s="383"/>
      <c r="AS225" s="383"/>
    </row>
    <row r="226" spans="1:45" s="697" customFormat="1" ht="30" hidden="1" customHeight="1" outlineLevel="1" x14ac:dyDescent="0.25">
      <c r="A226" s="383"/>
      <c r="B226" s="392"/>
      <c r="C226" s="385">
        <f>INT($C$40)+1</f>
        <v>2</v>
      </c>
      <c r="D226" s="410"/>
      <c r="E226" s="467"/>
      <c r="F226" s="467"/>
      <c r="G226" s="410"/>
      <c r="H226" s="427" t="s">
        <v>983</v>
      </c>
      <c r="I226" s="428"/>
      <c r="J226" s="1227" t="s">
        <v>985</v>
      </c>
      <c r="K226" s="1227"/>
      <c r="L226" s="1227" t="s">
        <v>984</v>
      </c>
      <c r="M226" s="1227"/>
      <c r="N226" s="444"/>
      <c r="O226" s="444" t="s">
        <v>1009</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hidden="1" customHeight="1" outlineLevel="3" x14ac:dyDescent="0.25">
      <c r="A227" s="383"/>
      <c r="B227" s="392"/>
      <c r="C227" s="385">
        <f>INT($C$40)+3.005</f>
        <v>4.0049999999999999</v>
      </c>
      <c r="D227" s="410" t="s">
        <v>433</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hidden="1" outlineLevel="2" x14ac:dyDescent="0.25">
      <c r="A228" s="383"/>
      <c r="B228" s="392"/>
      <c r="C228" s="385">
        <f>INT($C$40)+2</f>
        <v>3</v>
      </c>
      <c r="D228" s="410"/>
      <c r="E228" s="467"/>
      <c r="F228" s="467"/>
      <c r="G228" s="410"/>
      <c r="H228" s="415" t="str">
        <f>H261</f>
        <v>Aut</v>
      </c>
      <c r="I228" s="431"/>
      <c r="J228" s="511">
        <f>DATE(i_startyear,MONTH(MAX($N$695:$U$697)+21),DAY(MAX($N$695:$U$697)+21))</f>
        <v>43805</v>
      </c>
      <c r="K228" s="1039">
        <f>MIN(363,INT((J228 - DATE(YEAR(J228),1,1))))+364*(YEAR(J228)-i_startyear)</f>
        <v>339</v>
      </c>
      <c r="L228" s="511">
        <f>DATE(i_startyear,MONTH(MIN($N$695:$U$697)-21),DAY(MIN($N$695:$U$697)-21))</f>
        <v>43763</v>
      </c>
      <c r="M228" s="1039">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hidden="1" outlineLevel="2" x14ac:dyDescent="0.25">
      <c r="A229" s="383"/>
      <c r="B229" s="392"/>
      <c r="C229" s="385">
        <f t="shared" ref="C229:C232" si="27">INT($C$40)+2</f>
        <v>3</v>
      </c>
      <c r="D229" s="410"/>
      <c r="E229" s="467"/>
      <c r="F229" s="467"/>
      <c r="G229" s="410"/>
      <c r="H229" s="415" t="str">
        <f t="shared" ref="H229:H230" si="28">H262</f>
        <v>Win</v>
      </c>
      <c r="I229" s="431"/>
      <c r="J229" s="511">
        <f>DATE(i_startyear,MONTH(MAX($N$719:$U$721)+21),DAY(MAX($N$719:$U$721)+21))</f>
        <v>43470</v>
      </c>
      <c r="K229" s="1039">
        <f>MIN(363,INT((J229 - DATE(YEAR(J229),1,1))))+364*(YEAR(J229)-i_startyear)</f>
        <v>4</v>
      </c>
      <c r="L229" s="511">
        <f>DATE(i_startyear,MONTH(MIN($N$719:$U$721)-21),DAY(MIN($N$719:$U$721)-21))</f>
        <v>43793</v>
      </c>
      <c r="M229" s="1039">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si="27"/>
        <v>3</v>
      </c>
      <c r="D230" s="410"/>
      <c r="E230" s="467"/>
      <c r="F230" s="467"/>
      <c r="G230" s="410"/>
      <c r="H230" s="415" t="str">
        <f t="shared" si="28"/>
        <v>Spr</v>
      </c>
      <c r="I230" s="431"/>
      <c r="J230" s="511">
        <f>DATE(i_startyear,MONTH(MAX($N$743:$U$745)+21),DAY(MAX($N$743:$U$745)+21))</f>
        <v>43501</v>
      </c>
      <c r="K230" s="1039">
        <f>MIN(363,INT((J230 - DATE(YEAR(J230),1,1))))+364*(YEAR(J230)-i_startyear)</f>
        <v>35</v>
      </c>
      <c r="L230" s="511">
        <f>DATE(i_startyear,MONTH(MIN($N$743:$U$745)-21),DAY(MIN($N$743:$U$745)-21))</f>
        <v>43824</v>
      </c>
      <c r="M230" s="1039">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hidden="1"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437</v>
      </c>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hidden="1"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collapsed="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hidden="1"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hidden="1"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collapsed="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hidden="1"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hidden="1"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collapsed="1" x14ac:dyDescent="0.25">
      <c r="A242" s="383"/>
      <c r="B242" s="392"/>
      <c r="C242" s="385">
        <v>1.02</v>
      </c>
      <c r="D242" s="396"/>
      <c r="E242" s="460" t="s">
        <v>424</v>
      </c>
      <c r="F242" s="461"/>
      <c r="G242" s="397"/>
      <c r="H242" s="866"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hidden="1" customHeight="1" outlineLevel="1" x14ac:dyDescent="0.25">
      <c r="A243" s="383"/>
      <c r="B243" s="392"/>
      <c r="C243" s="385">
        <f>INT($C$242)+1.02</f>
        <v>2.02</v>
      </c>
      <c r="D243" s="396"/>
      <c r="E243" s="460" t="s">
        <v>426</v>
      </c>
      <c r="F243" s="464">
        <v>1</v>
      </c>
      <c r="G243" s="401"/>
      <c r="H243" s="402" t="s">
        <v>535</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hidden="1"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hidden="1"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hidden="1"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INT($C$242)+2</f>
        <v>3</v>
      </c>
      <c r="D247" s="393"/>
      <c r="E247" s="467"/>
      <c r="F247" s="467"/>
      <c r="G247" s="393"/>
      <c r="H247" s="408"/>
      <c r="I247" s="408"/>
      <c r="J247" s="408"/>
      <c r="K247" s="468" t="s">
        <v>467</v>
      </c>
      <c r="L247" s="468"/>
      <c r="M247" s="468"/>
      <c r="N247" s="468" t="s">
        <v>468</v>
      </c>
      <c r="O247" s="468"/>
      <c r="P247" s="468"/>
      <c r="Q247" s="468"/>
      <c r="R247" s="468" t="s">
        <v>470</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hidden="1" outlineLevel="2" x14ac:dyDescent="0.25">
      <c r="A248" s="383"/>
      <c r="B248" s="392"/>
      <c r="C248" s="385">
        <f>INT($C$242)+2</f>
        <v>3</v>
      </c>
      <c r="D248" s="393"/>
      <c r="E248" s="467"/>
      <c r="F248" s="467"/>
      <c r="G248" s="393"/>
      <c r="H248" s="408"/>
      <c r="I248" s="408"/>
      <c r="J248" s="408"/>
      <c r="K248" s="457" t="s">
        <v>14</v>
      </c>
      <c r="L248" s="457" t="s">
        <v>536</v>
      </c>
      <c r="M248" s="457" t="s">
        <v>4</v>
      </c>
      <c r="N248" s="457" t="s">
        <v>537</v>
      </c>
      <c r="O248" s="457" t="s">
        <v>538</v>
      </c>
      <c r="P248" s="457" t="s">
        <v>539</v>
      </c>
      <c r="Q248" s="457" t="s">
        <v>540</v>
      </c>
      <c r="R248" s="457" t="s">
        <v>537</v>
      </c>
      <c r="S248" s="457" t="s">
        <v>538</v>
      </c>
      <c r="T248" s="457" t="s">
        <v>539</v>
      </c>
      <c r="U248" s="457" t="s">
        <v>540</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hidden="1" customHeight="1" outlineLevel="2" x14ac:dyDescent="0.25">
      <c r="A249" s="383"/>
      <c r="B249" s="392" t="s">
        <v>430</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idden="1" outlineLevel="3" x14ac:dyDescent="0.25">
      <c r="A250" s="383"/>
      <c r="B250" s="392"/>
      <c r="C250" s="385">
        <f>INT(MAX($C$254:$C$367))</f>
        <v>4</v>
      </c>
      <c r="D250" s="410"/>
      <c r="E250" s="467"/>
      <c r="F250" s="467"/>
      <c r="G250" s="410"/>
      <c r="H250" s="467" t="s">
        <v>541</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hidden="1" outlineLevel="4" x14ac:dyDescent="0.25">
      <c r="A251" s="383"/>
      <c r="B251" s="392" t="s">
        <v>431</v>
      </c>
      <c r="C251" s="385">
        <f>INT(MAX($C$254:$C$367))+1</f>
        <v>5</v>
      </c>
      <c r="D251" s="410" t="s">
        <v>432</v>
      </c>
      <c r="E251" s="467"/>
      <c r="F251" s="467"/>
      <c r="G251" s="410"/>
      <c r="H251" s="467" t="s">
        <v>542</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INT(MAX($C$254:$C$367))+1</f>
        <v>5</v>
      </c>
      <c r="D252" s="410" t="s">
        <v>432</v>
      </c>
      <c r="E252" s="467"/>
      <c r="F252" s="467"/>
      <c r="G252" s="410"/>
      <c r="H252" s="467" t="s">
        <v>1096</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1" x14ac:dyDescent="0.25">
      <c r="A253" s="383"/>
      <c r="B253" s="392"/>
      <c r="C253" s="385">
        <f>INT($C$242)+1</f>
        <v>2</v>
      </c>
      <c r="D253" s="410"/>
      <c r="E253" s="467"/>
      <c r="F253" s="467"/>
      <c r="G253" s="410"/>
      <c r="H253" s="470" t="s">
        <v>543</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hidden="1" customHeight="1" outlineLevel="3" x14ac:dyDescent="0.25">
      <c r="A254" s="383"/>
      <c r="B254" s="392"/>
      <c r="C254" s="385">
        <f>INT($C$242)+3.005</f>
        <v>4.0049999999999999</v>
      </c>
      <c r="D254" s="410" t="s">
        <v>433</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hidden="1" outlineLevel="2" x14ac:dyDescent="0.25">
      <c r="A255" s="383"/>
      <c r="B255" s="392"/>
      <c r="C255" s="385">
        <f>INT($C$242)+2</f>
        <v>3</v>
      </c>
      <c r="D255" s="410"/>
      <c r="E255" s="467"/>
      <c r="F255" s="467"/>
      <c r="G255" s="410"/>
      <c r="H255" s="414" t="s">
        <v>544</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hidden="1" outlineLevel="2" x14ac:dyDescent="0.25">
      <c r="A256" s="383"/>
      <c r="B256" s="392"/>
      <c r="C256" s="385">
        <f>INT($C$242)+2</f>
        <v>3</v>
      </c>
      <c r="D256" s="410"/>
      <c r="E256" s="467"/>
      <c r="F256" s="467"/>
      <c r="G256" s="410"/>
      <c r="H256" s="415" t="s">
        <v>545</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hidden="1"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hidden="1"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437</v>
      </c>
      <c r="AP258" s="395"/>
      <c r="AQ258" s="383"/>
      <c r="AR258" s="383"/>
      <c r="AS258" s="383"/>
    </row>
    <row r="259" spans="1:45" hidden="1" outlineLevel="1" x14ac:dyDescent="0.25">
      <c r="A259" s="383"/>
      <c r="B259" s="392"/>
      <c r="C259" s="385">
        <f>INT($C$242)+1</f>
        <v>2</v>
      </c>
      <c r="D259" s="410"/>
      <c r="E259" s="467"/>
      <c r="F259" s="467"/>
      <c r="G259" s="410"/>
      <c r="H259" s="470" t="s">
        <v>546</v>
      </c>
      <c r="I259" s="398" t="s">
        <v>547</v>
      </c>
      <c r="J259" s="473"/>
      <c r="K259" s="398" t="s">
        <v>548</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hidden="1" customHeight="1" outlineLevel="3" x14ac:dyDescent="0.25">
      <c r="A260" s="383"/>
      <c r="B260" s="392"/>
      <c r="C260" s="385">
        <f>INT($C$242)+3.005</f>
        <v>4.0049999999999999</v>
      </c>
      <c r="D260" s="410" t="s">
        <v>433</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hidden="1" outlineLevel="2" x14ac:dyDescent="0.25">
      <c r="A261" s="383"/>
      <c r="B261" s="392"/>
      <c r="C261" s="385">
        <f>INT($C$242)+2</f>
        <v>3</v>
      </c>
      <c r="D261" s="410"/>
      <c r="E261" s="467"/>
      <c r="F261" s="467"/>
      <c r="G261" s="410"/>
      <c r="H261" s="474" t="s">
        <v>877</v>
      </c>
      <c r="I261" s="475" t="b">
        <v>0</v>
      </c>
      <c r="J261" s="432" t="b">
        <v>1</v>
      </c>
      <c r="K261" s="476">
        <f t="shared" ref="K261:Q261" si="29">DATE($I$264,MONTH(INDEX($N$270:$Q$270,1,K$250+1)),DAY(INDEX($N$270:$Q$270,1,K$250+1)))</f>
        <v>43600</v>
      </c>
      <c r="L261" s="476">
        <f t="shared" si="29"/>
        <v>43600</v>
      </c>
      <c r="M261" s="476">
        <f t="shared" si="29"/>
        <v>43600</v>
      </c>
      <c r="N261" s="476">
        <f t="shared" si="29"/>
        <v>43600</v>
      </c>
      <c r="O261" s="476">
        <f t="shared" si="29"/>
        <v>43600</v>
      </c>
      <c r="P261" s="476">
        <f t="shared" si="29"/>
        <v>43600</v>
      </c>
      <c r="Q261" s="476">
        <f t="shared" si="29"/>
        <v>43600</v>
      </c>
      <c r="R261" s="415"/>
      <c r="S261" s="415"/>
      <c r="T261" s="415"/>
      <c r="U261" s="415"/>
      <c r="V261" s="415"/>
      <c r="W261" s="437"/>
      <c r="X261" s="437"/>
      <c r="Y261" s="437"/>
      <c r="Z261" s="437"/>
      <c r="AA261" s="437"/>
      <c r="AB261" s="415"/>
      <c r="AC261" s="1194" t="s">
        <v>550</v>
      </c>
      <c r="AD261" s="1195"/>
      <c r="AE261" s="1195"/>
      <c r="AF261" s="1196"/>
      <c r="AG261" s="415"/>
      <c r="AH261" s="415"/>
      <c r="AI261" s="415"/>
      <c r="AJ261" s="415"/>
      <c r="AK261" s="415"/>
      <c r="AL261" s="415"/>
      <c r="AM261" s="415"/>
      <c r="AN261" s="415"/>
      <c r="AO261" s="410"/>
      <c r="AP261" s="395"/>
      <c r="AQ261" s="383"/>
      <c r="AR261" s="383"/>
      <c r="AS261" s="383"/>
    </row>
    <row r="262" spans="1:45" hidden="1" outlineLevel="2" x14ac:dyDescent="0.25">
      <c r="A262" s="383"/>
      <c r="B262" s="392"/>
      <c r="C262" s="385">
        <f>INT($C$242)+2</f>
        <v>3</v>
      </c>
      <c r="D262" s="410"/>
      <c r="E262" s="467"/>
      <c r="F262" s="467"/>
      <c r="G262" s="410"/>
      <c r="H262" s="743" t="s">
        <v>876</v>
      </c>
      <c r="I262" s="475" t="b">
        <v>0</v>
      </c>
      <c r="J262" s="432" t="b">
        <v>1</v>
      </c>
      <c r="K262" s="479">
        <f>DATE($I$264,MONTH(INDEX($N$278:$Q$278,1,K$250+1)),DAY(INDEX($N$278:$Q$278,1,K$250+1)))</f>
        <v>43634</v>
      </c>
      <c r="L262" s="479">
        <f t="shared" ref="L262:Q262" si="30">DATE($I$264,MONTH(INDEX($N$278:$Q$278,1,L$250+1)),DAY(INDEX($N$278:$Q$278,1,L$250+1)))</f>
        <v>43634</v>
      </c>
      <c r="M262" s="479">
        <f t="shared" si="30"/>
        <v>43634</v>
      </c>
      <c r="N262" s="479">
        <f t="shared" si="30"/>
        <v>43634</v>
      </c>
      <c r="O262" s="479">
        <f t="shared" si="30"/>
        <v>43634</v>
      </c>
      <c r="P262" s="479">
        <f t="shared" si="30"/>
        <v>43634</v>
      </c>
      <c r="Q262" s="479">
        <f t="shared" si="30"/>
        <v>43634</v>
      </c>
      <c r="R262" s="415"/>
      <c r="S262" s="415"/>
      <c r="T262" s="415"/>
      <c r="U262" s="415"/>
      <c r="V262" s="415"/>
      <c r="W262" s="437"/>
      <c r="X262" s="437"/>
      <c r="Y262" s="437"/>
      <c r="Z262" s="437"/>
      <c r="AA262" s="437"/>
      <c r="AB262" s="415"/>
      <c r="AC262" s="1197"/>
      <c r="AD262" s="1198"/>
      <c r="AE262" s="1198"/>
      <c r="AF262" s="1199"/>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INT($C$242)+2</f>
        <v>3</v>
      </c>
      <c r="D263" s="410"/>
      <c r="E263" s="467"/>
      <c r="F263" s="467"/>
      <c r="G263" s="410"/>
      <c r="H263" s="477" t="s">
        <v>875</v>
      </c>
      <c r="I263" s="478" t="b">
        <f>NOT(OR(I261,I262))</f>
        <v>1</v>
      </c>
      <c r="J263" s="432" t="b">
        <v>1</v>
      </c>
      <c r="K263" s="489">
        <f t="shared" ref="K263:Q263" si="31">DATE($I$264,MONTH(INDEX($N$286:$Q$286,1,K$250+1)),DAY(INDEX($N$286:$Q$286,1,K$250+1)))</f>
        <v>43669</v>
      </c>
      <c r="L263" s="489">
        <f t="shared" si="31"/>
        <v>43669</v>
      </c>
      <c r="M263" s="489">
        <f t="shared" si="31"/>
        <v>43669</v>
      </c>
      <c r="N263" s="489">
        <f t="shared" si="31"/>
        <v>43669</v>
      </c>
      <c r="O263" s="489">
        <f t="shared" si="31"/>
        <v>43669</v>
      </c>
      <c r="P263" s="489">
        <f t="shared" si="31"/>
        <v>43669</v>
      </c>
      <c r="Q263" s="489">
        <f t="shared" si="31"/>
        <v>43669</v>
      </c>
      <c r="R263" s="415"/>
      <c r="S263" s="415"/>
      <c r="T263" s="415"/>
      <c r="U263" s="415"/>
      <c r="V263" s="415"/>
      <c r="W263" s="431"/>
      <c r="X263" s="431"/>
      <c r="Y263" s="431"/>
      <c r="Z263" s="431"/>
      <c r="AA263" s="431"/>
      <c r="AB263" s="431"/>
      <c r="AC263" s="1200"/>
      <c r="AD263" s="1201"/>
      <c r="AE263" s="1201"/>
      <c r="AF263" s="1202"/>
      <c r="AG263" s="431"/>
      <c r="AH263" s="431"/>
      <c r="AI263" s="431"/>
      <c r="AJ263" s="431"/>
      <c r="AK263" s="431"/>
      <c r="AL263" s="431"/>
      <c r="AM263" s="431"/>
      <c r="AN263" s="431"/>
      <c r="AO263" s="410"/>
      <c r="AP263" s="395"/>
      <c r="AQ263" s="383"/>
      <c r="AR263" s="383"/>
      <c r="AS263" s="383"/>
    </row>
    <row r="264" spans="1:45" hidden="1" outlineLevel="2" x14ac:dyDescent="0.25">
      <c r="A264" s="383"/>
      <c r="B264" s="392"/>
      <c r="C264" s="385">
        <f>INT($C$242)+3</f>
        <v>4</v>
      </c>
      <c r="D264" s="410"/>
      <c r="E264" s="467"/>
      <c r="F264" s="467"/>
      <c r="G264" s="410"/>
      <c r="H264" s="414" t="s">
        <v>551</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194" t="s">
        <v>1161</v>
      </c>
      <c r="AD264" s="1195"/>
      <c r="AE264" s="1195"/>
      <c r="AF264" s="1196"/>
      <c r="AG264" s="415"/>
      <c r="AH264" s="415"/>
      <c r="AI264" s="415"/>
      <c r="AJ264" s="415"/>
      <c r="AK264" s="415"/>
      <c r="AL264" s="415"/>
      <c r="AM264" s="415"/>
      <c r="AN264" s="415"/>
      <c r="AO264" s="410"/>
      <c r="AP264" s="395"/>
      <c r="AQ264" s="383"/>
      <c r="AR264" s="383"/>
      <c r="AS264" s="383"/>
    </row>
    <row r="265" spans="1:45" hidden="1" outlineLevel="2" x14ac:dyDescent="0.25">
      <c r="A265" s="383"/>
      <c r="B265" s="392"/>
      <c r="C265" s="385">
        <f>INT($C$242)+3</f>
        <v>4</v>
      </c>
      <c r="D265" s="410"/>
      <c r="E265" s="467"/>
      <c r="F265" s="467"/>
      <c r="G265" s="410"/>
      <c r="H265" s="415" t="s">
        <v>552</v>
      </c>
      <c r="I265" s="415">
        <f>YEAR(MIN(N261:Q263)+MIN(R364:U366))</f>
        <v>2019</v>
      </c>
      <c r="J265" s="415"/>
      <c r="K265" s="415"/>
      <c r="L265" s="415"/>
      <c r="M265" s="415"/>
      <c r="N265" s="415"/>
      <c r="O265" s="415"/>
      <c r="P265" s="415"/>
      <c r="Q265" s="415"/>
      <c r="R265" s="415"/>
      <c r="S265" s="415"/>
      <c r="T265" s="415"/>
      <c r="U265" s="415"/>
      <c r="V265" s="415"/>
      <c r="W265" s="1006" t="s">
        <v>549</v>
      </c>
      <c r="X265" s="415"/>
      <c r="Y265" s="415"/>
      <c r="Z265" s="415"/>
      <c r="AA265" s="415"/>
      <c r="AB265" s="415"/>
      <c r="AC265" s="1200"/>
      <c r="AD265" s="1201"/>
      <c r="AE265" s="1201"/>
      <c r="AF265" s="1202"/>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INT($C$242)+2</f>
        <v>3</v>
      </c>
      <c r="D266" s="410"/>
      <c r="E266" s="467" t="s">
        <v>553</v>
      </c>
      <c r="F266" s="467"/>
      <c r="G266" s="410"/>
      <c r="H266" s="480" t="s">
        <v>554</v>
      </c>
      <c r="I266" s="438" t="s">
        <v>555</v>
      </c>
      <c r="J266" s="481"/>
      <c r="K266" s="418">
        <f>COUNTA($H$267:$H$322)</f>
        <v>3</v>
      </c>
      <c r="L266" s="418">
        <f>COUNTA($I$267:$I$322)/K266</f>
        <v>8</v>
      </c>
      <c r="M266" s="482">
        <v>-8</v>
      </c>
      <c r="N266" s="438" t="s">
        <v>837</v>
      </c>
      <c r="O266" s="438"/>
      <c r="P266" s="438"/>
      <c r="Q266" s="438"/>
      <c r="R266" s="438" t="s">
        <v>556</v>
      </c>
      <c r="S266" s="438"/>
      <c r="T266" s="438"/>
      <c r="U266" s="438"/>
      <c r="V266" s="415"/>
      <c r="W266" s="483" t="s">
        <v>557</v>
      </c>
      <c r="X266" s="483" t="s">
        <v>558</v>
      </c>
      <c r="Y266" s="483" t="s">
        <v>559</v>
      </c>
      <c r="Z266" s="483" t="s">
        <v>560</v>
      </c>
      <c r="AA266" s="484"/>
      <c r="AB266" s="415"/>
      <c r="AC266" s="483" t="s">
        <v>557</v>
      </c>
      <c r="AD266" s="483" t="s">
        <v>558</v>
      </c>
      <c r="AE266" s="483" t="s">
        <v>559</v>
      </c>
      <c r="AF266" s="483" t="s">
        <v>560</v>
      </c>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INT($C$242)+2</f>
        <v>3</v>
      </c>
      <c r="D267" s="410"/>
      <c r="E267" s="467">
        <v>1</v>
      </c>
      <c r="F267" s="467"/>
      <c r="G267" s="410"/>
      <c r="H267" s="431" t="str">
        <f>H$261</f>
        <v>Aut</v>
      </c>
      <c r="I267" s="485">
        <v>0</v>
      </c>
      <c r="J267" s="486" t="s">
        <v>561</v>
      </c>
      <c r="K267" s="487"/>
      <c r="L267" s="487"/>
      <c r="M267" s="415"/>
      <c r="N267" s="488">
        <v>43966</v>
      </c>
      <c r="O267" s="488">
        <v>43966</v>
      </c>
      <c r="P267" s="488">
        <v>43966</v>
      </c>
      <c r="Q267" s="488">
        <v>43966</v>
      </c>
      <c r="R267" s="489">
        <f t="shared" ref="R267:U290" si="32">DATE($I$264,MONTH(INDEX($N267:$Q267,1,R$250+1)),DAY(INDEX($N267:$Q267,1,R$250+1)))</f>
        <v>43600</v>
      </c>
      <c r="S267" s="489">
        <f t="shared" si="32"/>
        <v>43600</v>
      </c>
      <c r="T267" s="489">
        <f t="shared" si="32"/>
        <v>43600</v>
      </c>
      <c r="U267" s="489">
        <f t="shared" si="32"/>
        <v>43600</v>
      </c>
      <c r="V267" s="415"/>
      <c r="W267" s="490">
        <f>((N267-150)-INDEX(N$261:N$263,$E267,1))/30.5</f>
        <v>7.081967213114754</v>
      </c>
      <c r="X267" s="490">
        <f t="shared" ref="X267:X290" si="33">((O267-150)-INDEX(O$261:O$263,$E267,1))/30.5</f>
        <v>7.081967213114754</v>
      </c>
      <c r="Y267" s="490">
        <f t="shared" ref="Y267:Y290" si="34">((P267-150)-INDEX(P$261:P$263,$E267,1))/30.5</f>
        <v>7.081967213114754</v>
      </c>
      <c r="Z267" s="490">
        <f t="shared" ref="Z267:Z290" si="35">((Q267-150)-INDEX(Q$261:Q$263,$E267,1))/30.5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hidden="1" outlineLevel="3" x14ac:dyDescent="0.25">
      <c r="A268" s="383"/>
      <c r="B268" s="392"/>
      <c r="C268" s="385">
        <f>INT($C$242)+3</f>
        <v>4</v>
      </c>
      <c r="D268" s="410"/>
      <c r="E268" s="467">
        <v>1</v>
      </c>
      <c r="F268" s="467"/>
      <c r="G268" s="410"/>
      <c r="H268" s="415"/>
      <c r="I268" s="485">
        <v>1</v>
      </c>
      <c r="J268" s="495" t="s">
        <v>562</v>
      </c>
      <c r="K268" s="487"/>
      <c r="L268" s="487"/>
      <c r="M268" s="415"/>
      <c r="N268" s="488">
        <v>44331</v>
      </c>
      <c r="O268" s="488">
        <v>44331</v>
      </c>
      <c r="P268" s="488">
        <v>44331</v>
      </c>
      <c r="Q268" s="488">
        <v>44331</v>
      </c>
      <c r="R268" s="489">
        <f t="shared" si="32"/>
        <v>43600</v>
      </c>
      <c r="S268" s="489">
        <f t="shared" si="32"/>
        <v>43600</v>
      </c>
      <c r="T268" s="489">
        <f t="shared" si="32"/>
        <v>43600</v>
      </c>
      <c r="U268" s="489">
        <f t="shared" si="32"/>
        <v>43600</v>
      </c>
      <c r="V268" s="415"/>
      <c r="W268" s="496">
        <f t="shared" ref="W268:W290" si="36">((N268-150)-INDEX(N$261:N$263,$E268,1))/30.5</f>
        <v>19.049180327868854</v>
      </c>
      <c r="X268" s="496">
        <f t="shared" si="33"/>
        <v>19.049180327868854</v>
      </c>
      <c r="Y268" s="496">
        <f t="shared" si="34"/>
        <v>19.049180327868854</v>
      </c>
      <c r="Z268" s="496">
        <f t="shared" si="35"/>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 t="shared" ref="C269:C274" si="37">INT($C$242+3)</f>
        <v>4</v>
      </c>
      <c r="D269" s="410"/>
      <c r="E269" s="467">
        <v>1</v>
      </c>
      <c r="F269" s="467"/>
      <c r="G269" s="410"/>
      <c r="H269" s="415"/>
      <c r="I269" s="485">
        <v>2</v>
      </c>
      <c r="J269" s="501" t="s">
        <v>563</v>
      </c>
      <c r="K269" s="502"/>
      <c r="L269" s="415"/>
      <c r="M269" s="415"/>
      <c r="N269" s="503">
        <f t="shared" ref="N269:Q274" si="38">DATEVALUE(DAY(N268)&amp;"/"&amp;MONTH(N268)&amp;"/"&amp;YEAR(N268)+1)</f>
        <v>44696</v>
      </c>
      <c r="O269" s="503">
        <f t="shared" si="38"/>
        <v>44696</v>
      </c>
      <c r="P269" s="503">
        <f t="shared" si="38"/>
        <v>44696</v>
      </c>
      <c r="Q269" s="503">
        <f t="shared" si="38"/>
        <v>44696</v>
      </c>
      <c r="R269" s="489">
        <f t="shared" si="32"/>
        <v>43600</v>
      </c>
      <c r="S269" s="489">
        <f t="shared" si="32"/>
        <v>43600</v>
      </c>
      <c r="T269" s="489">
        <f t="shared" si="32"/>
        <v>43600</v>
      </c>
      <c r="U269" s="489">
        <f t="shared" si="32"/>
        <v>43600</v>
      </c>
      <c r="V269" s="415"/>
      <c r="W269" s="496">
        <f t="shared" si="36"/>
        <v>31.016393442622952</v>
      </c>
      <c r="X269" s="496">
        <f t="shared" si="33"/>
        <v>31.016393442622952</v>
      </c>
      <c r="Y269" s="496">
        <f t="shared" si="34"/>
        <v>31.016393442622952</v>
      </c>
      <c r="Z269" s="496">
        <f t="shared" si="35"/>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si="37"/>
        <v>4</v>
      </c>
      <c r="D270" s="410"/>
      <c r="E270" s="467">
        <v>1</v>
      </c>
      <c r="F270" s="467"/>
      <c r="G270" s="410"/>
      <c r="H270" s="415"/>
      <c r="I270" s="415">
        <v>3</v>
      </c>
      <c r="J270" s="414" t="s">
        <v>564</v>
      </c>
      <c r="K270" s="415"/>
      <c r="L270" s="415"/>
      <c r="M270" s="415"/>
      <c r="N270" s="503">
        <f t="shared" si="38"/>
        <v>45061</v>
      </c>
      <c r="O270" s="503">
        <f t="shared" si="38"/>
        <v>45061</v>
      </c>
      <c r="P270" s="503">
        <f t="shared" si="38"/>
        <v>45061</v>
      </c>
      <c r="Q270" s="503">
        <f t="shared" si="38"/>
        <v>45061</v>
      </c>
      <c r="R270" s="489">
        <f t="shared" si="32"/>
        <v>43600</v>
      </c>
      <c r="S270" s="489">
        <f t="shared" si="32"/>
        <v>43600</v>
      </c>
      <c r="T270" s="489">
        <f t="shared" si="32"/>
        <v>43600</v>
      </c>
      <c r="U270" s="489">
        <f t="shared" si="32"/>
        <v>43600</v>
      </c>
      <c r="V270" s="415"/>
      <c r="W270" s="496">
        <f t="shared" si="36"/>
        <v>42.983606557377051</v>
      </c>
      <c r="X270" s="496">
        <f t="shared" si="33"/>
        <v>42.983606557377051</v>
      </c>
      <c r="Y270" s="496">
        <f t="shared" si="34"/>
        <v>42.983606557377051</v>
      </c>
      <c r="Z270" s="496">
        <f t="shared" si="35"/>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4</v>
      </c>
      <c r="J271" s="415" t="s">
        <v>565</v>
      </c>
      <c r="K271" s="415"/>
      <c r="L271" s="415"/>
      <c r="M271" s="415"/>
      <c r="N271" s="503">
        <f t="shared" si="38"/>
        <v>45427</v>
      </c>
      <c r="O271" s="503">
        <f t="shared" si="38"/>
        <v>45427</v>
      </c>
      <c r="P271" s="503">
        <f t="shared" si="38"/>
        <v>45427</v>
      </c>
      <c r="Q271" s="503">
        <f t="shared" si="38"/>
        <v>45427</v>
      </c>
      <c r="R271" s="489">
        <f t="shared" si="32"/>
        <v>43600</v>
      </c>
      <c r="S271" s="489">
        <f>DATE($I$264,MONTH(INDEX($N271:$Q271,1,S$250+1)),DAY(INDEX($N271:$Q271,1,S$250+1)))</f>
        <v>43600</v>
      </c>
      <c r="T271" s="489">
        <f t="shared" si="32"/>
        <v>43600</v>
      </c>
      <c r="U271" s="489">
        <f t="shared" si="32"/>
        <v>43600</v>
      </c>
      <c r="V271" s="415"/>
      <c r="W271" s="496">
        <f t="shared" si="36"/>
        <v>54.983606557377051</v>
      </c>
      <c r="X271" s="496">
        <f t="shared" si="33"/>
        <v>54.983606557377051</v>
      </c>
      <c r="Y271" s="496">
        <f t="shared" si="34"/>
        <v>54.983606557377051</v>
      </c>
      <c r="Z271" s="496">
        <f t="shared" si="35"/>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5</v>
      </c>
      <c r="J272" s="415" t="s">
        <v>566</v>
      </c>
      <c r="K272" s="415"/>
      <c r="L272" s="415"/>
      <c r="M272" s="415"/>
      <c r="N272" s="503">
        <f t="shared" si="38"/>
        <v>45792</v>
      </c>
      <c r="O272" s="503">
        <f t="shared" si="38"/>
        <v>45792</v>
      </c>
      <c r="P272" s="503">
        <f t="shared" si="38"/>
        <v>45792</v>
      </c>
      <c r="Q272" s="503">
        <f t="shared" si="38"/>
        <v>45792</v>
      </c>
      <c r="R272" s="489">
        <f t="shared" si="32"/>
        <v>43600</v>
      </c>
      <c r="S272" s="489">
        <f>DATE($I$264,MONTH(INDEX($N272:$Q272,1,S$250+1)),DAY(INDEX($N272:$Q272,1,S$250+1)))</f>
        <v>43600</v>
      </c>
      <c r="T272" s="489">
        <f t="shared" si="32"/>
        <v>43600</v>
      </c>
      <c r="U272" s="489">
        <f t="shared" si="32"/>
        <v>43600</v>
      </c>
      <c r="V272" s="415"/>
      <c r="W272" s="496">
        <f t="shared" si="36"/>
        <v>66.950819672131146</v>
      </c>
      <c r="X272" s="496">
        <f t="shared" si="33"/>
        <v>66.950819672131146</v>
      </c>
      <c r="Y272" s="496">
        <f t="shared" si="34"/>
        <v>66.950819672131146</v>
      </c>
      <c r="Z272" s="496">
        <f t="shared" si="35"/>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6</v>
      </c>
      <c r="J273" s="415" t="s">
        <v>567</v>
      </c>
      <c r="K273" s="415"/>
      <c r="L273" s="415"/>
      <c r="M273" s="415"/>
      <c r="N273" s="503">
        <f t="shared" si="38"/>
        <v>46157</v>
      </c>
      <c r="O273" s="503">
        <f t="shared" si="38"/>
        <v>46157</v>
      </c>
      <c r="P273" s="503">
        <f t="shared" si="38"/>
        <v>46157</v>
      </c>
      <c r="Q273" s="503">
        <f t="shared" si="38"/>
        <v>46157</v>
      </c>
      <c r="R273" s="489">
        <f t="shared" si="32"/>
        <v>43600</v>
      </c>
      <c r="S273" s="489">
        <f t="shared" si="32"/>
        <v>43600</v>
      </c>
      <c r="T273" s="489">
        <f t="shared" si="32"/>
        <v>43600</v>
      </c>
      <c r="U273" s="489">
        <f t="shared" si="32"/>
        <v>43600</v>
      </c>
      <c r="V273" s="415"/>
      <c r="W273" s="496">
        <f t="shared" si="36"/>
        <v>78.918032786885249</v>
      </c>
      <c r="X273" s="496">
        <f t="shared" si="33"/>
        <v>78.918032786885249</v>
      </c>
      <c r="Y273" s="496">
        <f t="shared" si="34"/>
        <v>78.918032786885249</v>
      </c>
      <c r="Z273" s="496">
        <f t="shared" si="35"/>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7</v>
      </c>
      <c r="J274" s="415" t="s">
        <v>568</v>
      </c>
      <c r="K274" s="415"/>
      <c r="L274" s="415"/>
      <c r="M274" s="415"/>
      <c r="N274" s="503">
        <f t="shared" si="38"/>
        <v>46522</v>
      </c>
      <c r="O274" s="503">
        <f t="shared" si="38"/>
        <v>46522</v>
      </c>
      <c r="P274" s="503">
        <f t="shared" si="38"/>
        <v>46522</v>
      </c>
      <c r="Q274" s="503">
        <f t="shared" si="38"/>
        <v>46522</v>
      </c>
      <c r="R274" s="489">
        <f t="shared" si="32"/>
        <v>43600</v>
      </c>
      <c r="S274" s="489">
        <f t="shared" si="32"/>
        <v>43600</v>
      </c>
      <c r="T274" s="489">
        <f t="shared" si="32"/>
        <v>43600</v>
      </c>
      <c r="U274" s="489">
        <f t="shared" si="32"/>
        <v>43600</v>
      </c>
      <c r="V274" s="415"/>
      <c r="W274" s="504">
        <f t="shared" si="36"/>
        <v>90.885245901639351</v>
      </c>
      <c r="X274" s="504">
        <f t="shared" si="33"/>
        <v>90.885245901639351</v>
      </c>
      <c r="Y274" s="504">
        <f t="shared" si="34"/>
        <v>90.885245901639351</v>
      </c>
      <c r="Z274" s="504">
        <f t="shared" si="35"/>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hidden="1" outlineLevel="2" x14ac:dyDescent="0.25">
      <c r="A275" s="383"/>
      <c r="B275" s="392"/>
      <c r="C275" s="385">
        <f>INT($C$242)+2</f>
        <v>3</v>
      </c>
      <c r="D275" s="410"/>
      <c r="E275" s="467">
        <v>2</v>
      </c>
      <c r="F275" s="467"/>
      <c r="G275" s="410"/>
      <c r="H275" s="431" t="str">
        <f>H$262</f>
        <v>Win</v>
      </c>
      <c r="I275" s="415">
        <v>0</v>
      </c>
      <c r="J275" s="486" t="s">
        <v>561</v>
      </c>
      <c r="K275" s="487"/>
      <c r="L275" s="487"/>
      <c r="M275" s="415"/>
      <c r="N275" s="488">
        <v>44000</v>
      </c>
      <c r="O275" s="488">
        <v>44000</v>
      </c>
      <c r="P275" s="488">
        <v>44000</v>
      </c>
      <c r="Q275" s="488">
        <v>44000</v>
      </c>
      <c r="R275" s="489">
        <f t="shared" si="32"/>
        <v>43634</v>
      </c>
      <c r="S275" s="489">
        <f t="shared" si="32"/>
        <v>43634</v>
      </c>
      <c r="T275" s="489">
        <f t="shared" si="32"/>
        <v>43634</v>
      </c>
      <c r="U275" s="489">
        <f t="shared" si="32"/>
        <v>43634</v>
      </c>
      <c r="V275" s="415"/>
      <c r="W275" s="490">
        <f t="shared" si="36"/>
        <v>7.081967213114754</v>
      </c>
      <c r="X275" s="490">
        <f t="shared" si="33"/>
        <v>7.081967213114754</v>
      </c>
      <c r="Y275" s="490">
        <f t="shared" si="34"/>
        <v>7.081967213114754</v>
      </c>
      <c r="Z275" s="490">
        <f t="shared" si="35"/>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hidden="1" outlineLevel="3" x14ac:dyDescent="0.25">
      <c r="A276" s="383"/>
      <c r="B276" s="392"/>
      <c r="C276" s="385">
        <f>INT($C$242)+3</f>
        <v>4</v>
      </c>
      <c r="D276" s="410"/>
      <c r="E276" s="467">
        <v>2</v>
      </c>
      <c r="F276" s="467"/>
      <c r="G276" s="410"/>
      <c r="H276" s="415"/>
      <c r="I276" s="415">
        <v>1</v>
      </c>
      <c r="J276" s="495" t="s">
        <v>562</v>
      </c>
      <c r="K276" s="487"/>
      <c r="L276" s="487"/>
      <c r="M276" s="415"/>
      <c r="N276" s="488">
        <v>44365</v>
      </c>
      <c r="O276" s="488">
        <v>44365</v>
      </c>
      <c r="P276" s="488">
        <v>44365</v>
      </c>
      <c r="Q276" s="488">
        <v>44365</v>
      </c>
      <c r="R276" s="489">
        <f t="shared" si="32"/>
        <v>43634</v>
      </c>
      <c r="S276" s="489">
        <f t="shared" si="32"/>
        <v>43634</v>
      </c>
      <c r="T276" s="489">
        <f t="shared" si="32"/>
        <v>43634</v>
      </c>
      <c r="U276" s="489">
        <f t="shared" si="32"/>
        <v>43634</v>
      </c>
      <c r="V276" s="415"/>
      <c r="W276" s="496">
        <f t="shared" si="36"/>
        <v>19.049180327868854</v>
      </c>
      <c r="X276" s="496">
        <f t="shared" si="33"/>
        <v>19.049180327868854</v>
      </c>
      <c r="Y276" s="496">
        <f t="shared" si="34"/>
        <v>19.049180327868854</v>
      </c>
      <c r="Z276" s="496">
        <f t="shared" si="35"/>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 t="shared" ref="C277:C282" si="39">INT($C$242+3)</f>
        <v>4</v>
      </c>
      <c r="D277" s="410"/>
      <c r="E277" s="467">
        <v>2</v>
      </c>
      <c r="F277" s="467"/>
      <c r="G277" s="410"/>
      <c r="H277" s="415"/>
      <c r="I277" s="415">
        <v>2</v>
      </c>
      <c r="J277" s="495" t="s">
        <v>569</v>
      </c>
      <c r="K277" s="415"/>
      <c r="L277" s="415"/>
      <c r="M277" s="415"/>
      <c r="N277" s="503">
        <f t="shared" ref="N277:Q277" si="40">DATEVALUE(DAY(N276)&amp;"/"&amp;MONTH(N276)&amp;"/"&amp;YEAR(N276)+1)</f>
        <v>44730</v>
      </c>
      <c r="O277" s="503">
        <f t="shared" si="40"/>
        <v>44730</v>
      </c>
      <c r="P277" s="503">
        <f t="shared" si="40"/>
        <v>44730</v>
      </c>
      <c r="Q277" s="503">
        <f t="shared" si="40"/>
        <v>44730</v>
      </c>
      <c r="R277" s="489">
        <f t="shared" si="32"/>
        <v>43634</v>
      </c>
      <c r="S277" s="489">
        <f t="shared" si="32"/>
        <v>43634</v>
      </c>
      <c r="T277" s="489">
        <f t="shared" si="32"/>
        <v>43634</v>
      </c>
      <c r="U277" s="489">
        <f t="shared" si="32"/>
        <v>43634</v>
      </c>
      <c r="V277" s="415"/>
      <c r="W277" s="496">
        <f t="shared" si="36"/>
        <v>31.016393442622952</v>
      </c>
      <c r="X277" s="496">
        <f t="shared" si="33"/>
        <v>31.016393442622952</v>
      </c>
      <c r="Y277" s="496">
        <f t="shared" si="34"/>
        <v>31.016393442622952</v>
      </c>
      <c r="Z277" s="496">
        <f t="shared" si="35"/>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si="39"/>
        <v>4</v>
      </c>
      <c r="D278" s="410"/>
      <c r="E278" s="467">
        <v>2</v>
      </c>
      <c r="F278" s="467"/>
      <c r="G278" s="410"/>
      <c r="H278" s="415"/>
      <c r="I278" s="415">
        <v>3</v>
      </c>
      <c r="J278" s="495" t="s">
        <v>570</v>
      </c>
      <c r="K278" s="415"/>
      <c r="L278" s="415"/>
      <c r="M278" s="415"/>
      <c r="N278" s="503">
        <f t="shared" ref="N278:Q278" si="41">DATEVALUE(DAY(N277)&amp;"/"&amp;MONTH(N277)&amp;"/"&amp;YEAR(N277)+1)</f>
        <v>45095</v>
      </c>
      <c r="O278" s="503">
        <f t="shared" si="41"/>
        <v>45095</v>
      </c>
      <c r="P278" s="503">
        <f t="shared" si="41"/>
        <v>45095</v>
      </c>
      <c r="Q278" s="503">
        <f t="shared" si="41"/>
        <v>45095</v>
      </c>
      <c r="R278" s="489">
        <f t="shared" si="32"/>
        <v>43634</v>
      </c>
      <c r="S278" s="489">
        <f t="shared" si="32"/>
        <v>43634</v>
      </c>
      <c r="T278" s="489">
        <f t="shared" si="32"/>
        <v>43634</v>
      </c>
      <c r="U278" s="489">
        <f t="shared" si="32"/>
        <v>43634</v>
      </c>
      <c r="V278" s="415"/>
      <c r="W278" s="496">
        <f t="shared" si="36"/>
        <v>42.983606557377051</v>
      </c>
      <c r="X278" s="496">
        <f t="shared" si="33"/>
        <v>42.983606557377051</v>
      </c>
      <c r="Y278" s="496">
        <f t="shared" si="34"/>
        <v>42.983606557377051</v>
      </c>
      <c r="Z278" s="496">
        <f t="shared" si="35"/>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4</v>
      </c>
      <c r="J279" s="495" t="s">
        <v>571</v>
      </c>
      <c r="K279" s="415"/>
      <c r="L279" s="415"/>
      <c r="M279" s="415"/>
      <c r="N279" s="503">
        <f t="shared" ref="N279:Q279" si="42">DATEVALUE(DAY(N278)&amp;"/"&amp;MONTH(N278)&amp;"/"&amp;YEAR(N278)+1)</f>
        <v>45461</v>
      </c>
      <c r="O279" s="503">
        <f t="shared" si="42"/>
        <v>45461</v>
      </c>
      <c r="P279" s="503">
        <f t="shared" si="42"/>
        <v>45461</v>
      </c>
      <c r="Q279" s="503">
        <f t="shared" si="42"/>
        <v>45461</v>
      </c>
      <c r="R279" s="489">
        <f t="shared" si="32"/>
        <v>43634</v>
      </c>
      <c r="S279" s="489">
        <f t="shared" si="32"/>
        <v>43634</v>
      </c>
      <c r="T279" s="489">
        <f t="shared" si="32"/>
        <v>43634</v>
      </c>
      <c r="U279" s="489">
        <f t="shared" si="32"/>
        <v>43634</v>
      </c>
      <c r="V279" s="415"/>
      <c r="W279" s="496">
        <f t="shared" si="36"/>
        <v>54.983606557377051</v>
      </c>
      <c r="X279" s="496">
        <f t="shared" si="33"/>
        <v>54.983606557377051</v>
      </c>
      <c r="Y279" s="496">
        <f t="shared" si="34"/>
        <v>54.983606557377051</v>
      </c>
      <c r="Z279" s="496">
        <f t="shared" si="35"/>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5</v>
      </c>
      <c r="J280" s="495" t="s">
        <v>572</v>
      </c>
      <c r="K280" s="415"/>
      <c r="L280" s="415"/>
      <c r="M280" s="415"/>
      <c r="N280" s="503">
        <f t="shared" ref="N280:Q280" si="43">DATEVALUE(DAY(N279)&amp;"/"&amp;MONTH(N279)&amp;"/"&amp;YEAR(N279)+1)</f>
        <v>45826</v>
      </c>
      <c r="O280" s="503">
        <f t="shared" si="43"/>
        <v>45826</v>
      </c>
      <c r="P280" s="503">
        <f t="shared" si="43"/>
        <v>45826</v>
      </c>
      <c r="Q280" s="503">
        <f t="shared" si="43"/>
        <v>45826</v>
      </c>
      <c r="R280" s="489">
        <f t="shared" si="32"/>
        <v>43634</v>
      </c>
      <c r="S280" s="489">
        <f t="shared" si="32"/>
        <v>43634</v>
      </c>
      <c r="T280" s="489">
        <f t="shared" si="32"/>
        <v>43634</v>
      </c>
      <c r="U280" s="489">
        <f t="shared" si="32"/>
        <v>43634</v>
      </c>
      <c r="V280" s="415"/>
      <c r="W280" s="496">
        <f t="shared" si="36"/>
        <v>66.950819672131146</v>
      </c>
      <c r="X280" s="496">
        <f t="shared" si="33"/>
        <v>66.950819672131146</v>
      </c>
      <c r="Y280" s="496">
        <f t="shared" si="34"/>
        <v>66.950819672131146</v>
      </c>
      <c r="Z280" s="496">
        <f t="shared" si="35"/>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6</v>
      </c>
      <c r="J281" s="495" t="s">
        <v>573</v>
      </c>
      <c r="K281" s="415"/>
      <c r="L281" s="415"/>
      <c r="M281" s="415"/>
      <c r="N281" s="503">
        <f t="shared" ref="N281:Q281" si="44">DATEVALUE(DAY(N280)&amp;"/"&amp;MONTH(N280)&amp;"/"&amp;YEAR(N280)+1)</f>
        <v>46191</v>
      </c>
      <c r="O281" s="503">
        <f t="shared" si="44"/>
        <v>46191</v>
      </c>
      <c r="P281" s="503">
        <f t="shared" si="44"/>
        <v>46191</v>
      </c>
      <c r="Q281" s="503">
        <f t="shared" si="44"/>
        <v>46191</v>
      </c>
      <c r="R281" s="489">
        <f t="shared" si="32"/>
        <v>43634</v>
      </c>
      <c r="S281" s="489">
        <f t="shared" si="32"/>
        <v>43634</v>
      </c>
      <c r="T281" s="489">
        <f t="shared" si="32"/>
        <v>43634</v>
      </c>
      <c r="U281" s="489">
        <f t="shared" si="32"/>
        <v>43634</v>
      </c>
      <c r="V281" s="415"/>
      <c r="W281" s="496">
        <f t="shared" si="36"/>
        <v>78.918032786885249</v>
      </c>
      <c r="X281" s="496">
        <f t="shared" si="33"/>
        <v>78.918032786885249</v>
      </c>
      <c r="Y281" s="496">
        <f t="shared" si="34"/>
        <v>78.918032786885249</v>
      </c>
      <c r="Z281" s="496">
        <f t="shared" si="35"/>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7</v>
      </c>
      <c r="J282" s="745" t="s">
        <v>574</v>
      </c>
      <c r="K282" s="415"/>
      <c r="L282" s="415"/>
      <c r="M282" s="415"/>
      <c r="N282" s="503">
        <f t="shared" ref="N282:Q282" si="45">DATEVALUE(DAY(N281)&amp;"/"&amp;MONTH(N281)&amp;"/"&amp;YEAR(N281)+1)</f>
        <v>46556</v>
      </c>
      <c r="O282" s="503">
        <f t="shared" si="45"/>
        <v>46556</v>
      </c>
      <c r="P282" s="503">
        <f t="shared" si="45"/>
        <v>46556</v>
      </c>
      <c r="Q282" s="503">
        <f t="shared" si="45"/>
        <v>46556</v>
      </c>
      <c r="R282" s="489">
        <f t="shared" si="32"/>
        <v>43634</v>
      </c>
      <c r="S282" s="489">
        <f t="shared" si="32"/>
        <v>43634</v>
      </c>
      <c r="T282" s="489">
        <f t="shared" si="32"/>
        <v>43634</v>
      </c>
      <c r="U282" s="489">
        <f t="shared" si="32"/>
        <v>43634</v>
      </c>
      <c r="V282" s="415"/>
      <c r="W282" s="504">
        <f t="shared" si="36"/>
        <v>90.885245901639351</v>
      </c>
      <c r="X282" s="504">
        <f t="shared" si="33"/>
        <v>90.885245901639351</v>
      </c>
      <c r="Y282" s="504">
        <f t="shared" si="34"/>
        <v>90.885245901639351</v>
      </c>
      <c r="Z282" s="504">
        <f t="shared" si="35"/>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hidden="1" outlineLevel="2" x14ac:dyDescent="0.25">
      <c r="A283" s="383"/>
      <c r="B283" s="392"/>
      <c r="C283" s="385">
        <f>INT($C$242)+2</f>
        <v>3</v>
      </c>
      <c r="D283" s="410"/>
      <c r="E283" s="467">
        <v>3</v>
      </c>
      <c r="F283" s="467"/>
      <c r="G283" s="410"/>
      <c r="H283" s="431" t="str">
        <f>H$263</f>
        <v>Spr</v>
      </c>
      <c r="I283" s="485">
        <v>0</v>
      </c>
      <c r="J283" s="746" t="s">
        <v>561</v>
      </c>
      <c r="K283" s="744"/>
      <c r="L283" s="487"/>
      <c r="M283" s="415"/>
      <c r="N283" s="488">
        <v>44035</v>
      </c>
      <c r="O283" s="488">
        <v>44035</v>
      </c>
      <c r="P283" s="488">
        <v>44035</v>
      </c>
      <c r="Q283" s="488">
        <v>44035</v>
      </c>
      <c r="R283" s="489">
        <f t="shared" si="32"/>
        <v>43669</v>
      </c>
      <c r="S283" s="489">
        <f t="shared" si="32"/>
        <v>43669</v>
      </c>
      <c r="T283" s="489">
        <f t="shared" si="32"/>
        <v>43669</v>
      </c>
      <c r="U283" s="489">
        <f t="shared" si="32"/>
        <v>43669</v>
      </c>
      <c r="V283" s="415"/>
      <c r="W283" s="490">
        <f t="shared" si="36"/>
        <v>7.081967213114754</v>
      </c>
      <c r="X283" s="490">
        <f t="shared" si="33"/>
        <v>7.081967213114754</v>
      </c>
      <c r="Y283" s="490">
        <f t="shared" si="34"/>
        <v>7.081967213114754</v>
      </c>
      <c r="Z283" s="490">
        <f t="shared" si="35"/>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hidden="1" outlineLevel="3" x14ac:dyDescent="0.25">
      <c r="A284" s="383"/>
      <c r="B284" s="392"/>
      <c r="C284" s="385">
        <f>INT($C$242)+3</f>
        <v>4</v>
      </c>
      <c r="D284" s="410"/>
      <c r="E284" s="467">
        <v>3</v>
      </c>
      <c r="F284" s="467"/>
      <c r="G284" s="410"/>
      <c r="H284" s="415"/>
      <c r="I284" s="485">
        <v>1</v>
      </c>
      <c r="J284" s="747" t="s">
        <v>562</v>
      </c>
      <c r="K284" s="744"/>
      <c r="L284" s="487"/>
      <c r="M284" s="415"/>
      <c r="N284" s="488">
        <v>44400</v>
      </c>
      <c r="O284" s="488">
        <v>44400</v>
      </c>
      <c r="P284" s="488">
        <v>44400</v>
      </c>
      <c r="Q284" s="488">
        <v>44400</v>
      </c>
      <c r="R284" s="489">
        <f t="shared" si="32"/>
        <v>43669</v>
      </c>
      <c r="S284" s="489">
        <f t="shared" si="32"/>
        <v>43669</v>
      </c>
      <c r="T284" s="489">
        <f t="shared" si="32"/>
        <v>43669</v>
      </c>
      <c r="U284" s="489">
        <f t="shared" si="32"/>
        <v>43669</v>
      </c>
      <c r="V284" s="415"/>
      <c r="W284" s="496">
        <f t="shared" si="36"/>
        <v>19.049180327868854</v>
      </c>
      <c r="X284" s="496">
        <f t="shared" si="33"/>
        <v>19.049180327868854</v>
      </c>
      <c r="Y284" s="496">
        <f t="shared" si="34"/>
        <v>19.049180327868854</v>
      </c>
      <c r="Z284" s="496">
        <f t="shared" si="35"/>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 t="shared" ref="C285:C290" si="46">INT($C$242+3)</f>
        <v>4</v>
      </c>
      <c r="D285" s="410"/>
      <c r="E285" s="467">
        <v>3</v>
      </c>
      <c r="F285" s="467"/>
      <c r="G285" s="410"/>
      <c r="H285" s="415"/>
      <c r="I285" s="485">
        <v>2</v>
      </c>
      <c r="J285" s="747" t="s">
        <v>569</v>
      </c>
      <c r="K285" s="502"/>
      <c r="L285" s="415"/>
      <c r="M285" s="415"/>
      <c r="N285" s="503">
        <f t="shared" ref="N285:Q290" si="47">DATEVALUE(DAY(N284)&amp;"/"&amp;MONTH(N284)&amp;"/"&amp;YEAR(N284)+1)</f>
        <v>44765</v>
      </c>
      <c r="O285" s="503">
        <f t="shared" si="47"/>
        <v>44765</v>
      </c>
      <c r="P285" s="503">
        <f t="shared" si="47"/>
        <v>44765</v>
      </c>
      <c r="Q285" s="503">
        <f t="shared" si="47"/>
        <v>44765</v>
      </c>
      <c r="R285" s="489">
        <f t="shared" si="32"/>
        <v>43669</v>
      </c>
      <c r="S285" s="489">
        <f t="shared" si="32"/>
        <v>43669</v>
      </c>
      <c r="T285" s="489">
        <f t="shared" si="32"/>
        <v>43669</v>
      </c>
      <c r="U285" s="489">
        <f t="shared" si="32"/>
        <v>43669</v>
      </c>
      <c r="V285" s="415"/>
      <c r="W285" s="496">
        <f t="shared" si="36"/>
        <v>31.016393442622952</v>
      </c>
      <c r="X285" s="496">
        <f t="shared" si="33"/>
        <v>31.016393442622952</v>
      </c>
      <c r="Y285" s="496">
        <f t="shared" si="34"/>
        <v>31.016393442622952</v>
      </c>
      <c r="Z285" s="496">
        <f t="shared" si="35"/>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si="46"/>
        <v>4</v>
      </c>
      <c r="D286" s="410"/>
      <c r="E286" s="467">
        <v>3</v>
      </c>
      <c r="F286" s="467"/>
      <c r="G286" s="410"/>
      <c r="H286" s="415"/>
      <c r="I286" s="485">
        <v>3</v>
      </c>
      <c r="J286" s="747" t="s">
        <v>570</v>
      </c>
      <c r="K286" s="502"/>
      <c r="L286" s="415"/>
      <c r="M286" s="415"/>
      <c r="N286" s="503">
        <f t="shared" si="47"/>
        <v>45130</v>
      </c>
      <c r="O286" s="503">
        <f t="shared" si="47"/>
        <v>45130</v>
      </c>
      <c r="P286" s="503">
        <f t="shared" si="47"/>
        <v>45130</v>
      </c>
      <c r="Q286" s="503">
        <f t="shared" si="47"/>
        <v>45130</v>
      </c>
      <c r="R286" s="489">
        <f t="shared" si="32"/>
        <v>43669</v>
      </c>
      <c r="S286" s="489">
        <f t="shared" si="32"/>
        <v>43669</v>
      </c>
      <c r="T286" s="489">
        <f t="shared" si="32"/>
        <v>43669</v>
      </c>
      <c r="U286" s="489">
        <f t="shared" si="32"/>
        <v>43669</v>
      </c>
      <c r="V286" s="415"/>
      <c r="W286" s="496">
        <f t="shared" si="36"/>
        <v>42.983606557377051</v>
      </c>
      <c r="X286" s="496">
        <f t="shared" si="33"/>
        <v>42.983606557377051</v>
      </c>
      <c r="Y286" s="496">
        <f t="shared" si="34"/>
        <v>42.983606557377051</v>
      </c>
      <c r="Z286" s="496">
        <f t="shared" si="35"/>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4</v>
      </c>
      <c r="J287" s="747" t="s">
        <v>571</v>
      </c>
      <c r="K287" s="502"/>
      <c r="L287" s="415"/>
      <c r="M287" s="415"/>
      <c r="N287" s="503">
        <f t="shared" si="47"/>
        <v>45496</v>
      </c>
      <c r="O287" s="503">
        <f t="shared" si="47"/>
        <v>45496</v>
      </c>
      <c r="P287" s="503">
        <f t="shared" si="47"/>
        <v>45496</v>
      </c>
      <c r="Q287" s="503">
        <f t="shared" si="47"/>
        <v>45496</v>
      </c>
      <c r="R287" s="489">
        <f t="shared" si="32"/>
        <v>43669</v>
      </c>
      <c r="S287" s="489">
        <f t="shared" si="32"/>
        <v>43669</v>
      </c>
      <c r="T287" s="489">
        <f t="shared" si="32"/>
        <v>43669</v>
      </c>
      <c r="U287" s="489">
        <f t="shared" si="32"/>
        <v>43669</v>
      </c>
      <c r="V287" s="415"/>
      <c r="W287" s="496">
        <f t="shared" si="36"/>
        <v>54.983606557377051</v>
      </c>
      <c r="X287" s="496">
        <f t="shared" si="33"/>
        <v>54.983606557377051</v>
      </c>
      <c r="Y287" s="496">
        <f t="shared" si="34"/>
        <v>54.983606557377051</v>
      </c>
      <c r="Z287" s="496">
        <f t="shared" si="35"/>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5</v>
      </c>
      <c r="J288" s="747" t="s">
        <v>572</v>
      </c>
      <c r="K288" s="502"/>
      <c r="L288" s="415"/>
      <c r="M288" s="415"/>
      <c r="N288" s="503">
        <f t="shared" si="47"/>
        <v>45861</v>
      </c>
      <c r="O288" s="503">
        <f t="shared" si="47"/>
        <v>45861</v>
      </c>
      <c r="P288" s="503">
        <f t="shared" si="47"/>
        <v>45861</v>
      </c>
      <c r="Q288" s="503">
        <f t="shared" si="47"/>
        <v>45861</v>
      </c>
      <c r="R288" s="489">
        <f t="shared" si="32"/>
        <v>43669</v>
      </c>
      <c r="S288" s="489">
        <f t="shared" si="32"/>
        <v>43669</v>
      </c>
      <c r="T288" s="489">
        <f t="shared" si="32"/>
        <v>43669</v>
      </c>
      <c r="U288" s="489">
        <f t="shared" si="32"/>
        <v>43669</v>
      </c>
      <c r="V288" s="415"/>
      <c r="W288" s="496">
        <f t="shared" si="36"/>
        <v>66.950819672131146</v>
      </c>
      <c r="X288" s="496">
        <f t="shared" si="33"/>
        <v>66.950819672131146</v>
      </c>
      <c r="Y288" s="496">
        <f t="shared" si="34"/>
        <v>66.950819672131146</v>
      </c>
      <c r="Z288" s="496">
        <f t="shared" si="35"/>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6</v>
      </c>
      <c r="J289" s="747" t="s">
        <v>573</v>
      </c>
      <c r="K289" s="502"/>
      <c r="L289" s="415"/>
      <c r="M289" s="415"/>
      <c r="N289" s="503">
        <f t="shared" si="47"/>
        <v>46226</v>
      </c>
      <c r="O289" s="503">
        <f t="shared" si="47"/>
        <v>46226</v>
      </c>
      <c r="P289" s="503">
        <f t="shared" si="47"/>
        <v>46226</v>
      </c>
      <c r="Q289" s="503">
        <f t="shared" si="47"/>
        <v>46226</v>
      </c>
      <c r="R289" s="489">
        <f t="shared" si="32"/>
        <v>43669</v>
      </c>
      <c r="S289" s="489">
        <f t="shared" si="32"/>
        <v>43669</v>
      </c>
      <c r="T289" s="489">
        <f t="shared" si="32"/>
        <v>43669</v>
      </c>
      <c r="U289" s="489">
        <f t="shared" si="32"/>
        <v>43669</v>
      </c>
      <c r="V289" s="415"/>
      <c r="W289" s="496">
        <f t="shared" si="36"/>
        <v>78.918032786885249</v>
      </c>
      <c r="X289" s="496">
        <f t="shared" si="33"/>
        <v>78.918032786885249</v>
      </c>
      <c r="Y289" s="496">
        <f t="shared" si="34"/>
        <v>78.918032786885249</v>
      </c>
      <c r="Z289" s="496">
        <f t="shared" si="35"/>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7</v>
      </c>
      <c r="J290" s="747" t="s">
        <v>574</v>
      </c>
      <c r="K290" s="502"/>
      <c r="L290" s="415"/>
      <c r="M290" s="415"/>
      <c r="N290" s="503">
        <f t="shared" si="47"/>
        <v>46591</v>
      </c>
      <c r="O290" s="503">
        <f t="shared" si="47"/>
        <v>46591</v>
      </c>
      <c r="P290" s="503">
        <f t="shared" si="47"/>
        <v>46591</v>
      </c>
      <c r="Q290" s="503">
        <f t="shared" si="47"/>
        <v>46591</v>
      </c>
      <c r="R290" s="489">
        <f t="shared" si="32"/>
        <v>43669</v>
      </c>
      <c r="S290" s="489">
        <f t="shared" si="32"/>
        <v>43669</v>
      </c>
      <c r="T290" s="489">
        <f t="shared" si="32"/>
        <v>43669</v>
      </c>
      <c r="U290" s="489">
        <f t="shared" si="32"/>
        <v>43669</v>
      </c>
      <c r="V290" s="415"/>
      <c r="W290" s="504">
        <f t="shared" si="36"/>
        <v>90.885245901639351</v>
      </c>
      <c r="X290" s="504">
        <f t="shared" si="33"/>
        <v>90.885245901639351</v>
      </c>
      <c r="Y290" s="504">
        <f t="shared" si="34"/>
        <v>90.885245901639351</v>
      </c>
      <c r="Z290" s="504">
        <f t="shared" si="35"/>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hidden="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1036" t="s">
        <v>1162</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hidden="1"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idden="1" outlineLevel="3" x14ac:dyDescent="0.25">
      <c r="A294" s="383"/>
      <c r="B294" s="392"/>
      <c r="C294" s="385"/>
      <c r="D294" s="410"/>
      <c r="E294" s="467"/>
      <c r="F294" s="467"/>
      <c r="G294" s="410"/>
      <c r="H294" s="415"/>
      <c r="I294" s="472"/>
      <c r="J294" s="472"/>
      <c r="K294" s="1039">
        <f t="shared" ref="K294:Q296" si="48">MIN(363,INT((K261 - DATE(YEAR(K261),1,1))))+364*(YEAR(K261)-i_startyear)</f>
        <v>134</v>
      </c>
      <c r="L294" s="1039">
        <f t="shared" si="48"/>
        <v>134</v>
      </c>
      <c r="M294" s="1039">
        <f t="shared" si="48"/>
        <v>134</v>
      </c>
      <c r="N294" s="1039">
        <f t="shared" si="48"/>
        <v>134</v>
      </c>
      <c r="O294" s="1039">
        <f t="shared" si="48"/>
        <v>134</v>
      </c>
      <c r="P294" s="1039">
        <f t="shared" si="48"/>
        <v>134</v>
      </c>
      <c r="Q294" s="1039">
        <f t="shared" si="48"/>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si="48"/>
        <v>168</v>
      </c>
      <c r="L295" s="1039">
        <f t="shared" si="48"/>
        <v>168</v>
      </c>
      <c r="M295" s="1039">
        <f t="shared" si="48"/>
        <v>168</v>
      </c>
      <c r="N295" s="1039">
        <f t="shared" si="48"/>
        <v>168</v>
      </c>
      <c r="O295" s="1039">
        <f t="shared" si="48"/>
        <v>168</v>
      </c>
      <c r="P295" s="1039">
        <f t="shared" si="48"/>
        <v>168</v>
      </c>
      <c r="Q295" s="1039">
        <f t="shared" si="48"/>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203</v>
      </c>
      <c r="L296" s="1039">
        <f t="shared" si="48"/>
        <v>203</v>
      </c>
      <c r="M296" s="1039">
        <f t="shared" si="48"/>
        <v>203</v>
      </c>
      <c r="N296" s="1039">
        <f t="shared" si="48"/>
        <v>203</v>
      </c>
      <c r="O296" s="1039">
        <f t="shared" si="48"/>
        <v>203</v>
      </c>
      <c r="P296" s="1039">
        <f t="shared" si="48"/>
        <v>203</v>
      </c>
      <c r="Q296" s="1039">
        <f t="shared" si="48"/>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1039">
        <f>MIN(363,INT((N267 - DATE(YEAR(N267),1,1))))+364*INT(YEAR(N267)-i_startyear)</f>
        <v>499</v>
      </c>
      <c r="O298" s="1039">
        <f t="shared" ref="O298:U307" si="49">MIN(363,INT((O267 - DATE(YEAR(O267),1,1))))+364*(YEAR(O267)-i_startyear)</f>
        <v>499</v>
      </c>
      <c r="P298" s="1039">
        <f t="shared" si="49"/>
        <v>499</v>
      </c>
      <c r="Q298" s="1039">
        <f t="shared" si="49"/>
        <v>499</v>
      </c>
      <c r="R298" s="1042">
        <f t="shared" si="49"/>
        <v>134</v>
      </c>
      <c r="S298" s="1042">
        <f t="shared" si="49"/>
        <v>134</v>
      </c>
      <c r="T298" s="1042">
        <f t="shared" si="49"/>
        <v>134</v>
      </c>
      <c r="U298" s="1042">
        <f t="shared" si="49"/>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 t="shared" ref="N299:N321" si="50">MIN(363,INT((N268 - DATE(YEAR(N268),1,1))))+364*(YEAR(N268)-i_startyear)</f>
        <v>862</v>
      </c>
      <c r="O299" s="1040">
        <f t="shared" si="49"/>
        <v>862</v>
      </c>
      <c r="P299" s="1040">
        <f t="shared" si="49"/>
        <v>862</v>
      </c>
      <c r="Q299" s="1040">
        <f t="shared" si="49"/>
        <v>862</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si="50"/>
        <v>1226</v>
      </c>
      <c r="O300" s="1041">
        <f t="shared" si="49"/>
        <v>1226</v>
      </c>
      <c r="P300" s="1041">
        <f t="shared" si="49"/>
        <v>1226</v>
      </c>
      <c r="Q300" s="1041">
        <f t="shared" si="49"/>
        <v>1226</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1590</v>
      </c>
      <c r="O301" s="1041">
        <f t="shared" si="49"/>
        <v>1590</v>
      </c>
      <c r="P301" s="1041">
        <f t="shared" si="49"/>
        <v>1590</v>
      </c>
      <c r="Q301" s="1041">
        <f t="shared" si="49"/>
        <v>1590</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1955</v>
      </c>
      <c r="O302" s="1041">
        <f t="shared" si="49"/>
        <v>1955</v>
      </c>
      <c r="P302" s="1041">
        <f t="shared" si="49"/>
        <v>1955</v>
      </c>
      <c r="Q302" s="1041">
        <f t="shared" si="49"/>
        <v>1955</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2318</v>
      </c>
      <c r="O303" s="1041">
        <f t="shared" si="49"/>
        <v>2318</v>
      </c>
      <c r="P303" s="1041">
        <f t="shared" si="49"/>
        <v>2318</v>
      </c>
      <c r="Q303" s="1041">
        <f t="shared" si="49"/>
        <v>2318</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2682</v>
      </c>
      <c r="O304" s="1041">
        <f t="shared" si="49"/>
        <v>2682</v>
      </c>
      <c r="P304" s="1041">
        <f t="shared" si="49"/>
        <v>2682</v>
      </c>
      <c r="Q304" s="1041">
        <f t="shared" si="49"/>
        <v>2682</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3046</v>
      </c>
      <c r="O305" s="1041">
        <f t="shared" si="49"/>
        <v>3046</v>
      </c>
      <c r="P305" s="1041">
        <f t="shared" si="49"/>
        <v>3046</v>
      </c>
      <c r="Q305" s="1041">
        <f t="shared" si="49"/>
        <v>3046</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533</v>
      </c>
      <c r="O306" s="1040">
        <f t="shared" si="49"/>
        <v>533</v>
      </c>
      <c r="P306" s="1040">
        <f t="shared" si="49"/>
        <v>533</v>
      </c>
      <c r="Q306" s="1040">
        <f t="shared" si="49"/>
        <v>533</v>
      </c>
      <c r="R306" s="1042">
        <f t="shared" si="49"/>
        <v>168</v>
      </c>
      <c r="S306" s="1042">
        <f t="shared" si="49"/>
        <v>168</v>
      </c>
      <c r="T306" s="1042">
        <f t="shared" si="49"/>
        <v>168</v>
      </c>
      <c r="U306" s="1042">
        <f t="shared" si="49"/>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896</v>
      </c>
      <c r="O307" s="1040">
        <f t="shared" si="49"/>
        <v>896</v>
      </c>
      <c r="P307" s="1040">
        <f t="shared" si="49"/>
        <v>896</v>
      </c>
      <c r="Q307" s="1040">
        <f t="shared" si="49"/>
        <v>896</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1260</v>
      </c>
      <c r="O308" s="1041">
        <f t="shared" ref="O308:U317" si="51">MIN(363,INT((O277 - DATE(YEAR(O277),1,1))))+364*(YEAR(O277)-i_startyear)</f>
        <v>1260</v>
      </c>
      <c r="P308" s="1041">
        <f t="shared" si="51"/>
        <v>1260</v>
      </c>
      <c r="Q308" s="1041">
        <f t="shared" si="51"/>
        <v>1260</v>
      </c>
      <c r="R308" s="1042">
        <f t="shared" si="51"/>
        <v>168</v>
      </c>
      <c r="S308" s="1042">
        <f t="shared" si="51"/>
        <v>168</v>
      </c>
      <c r="T308" s="1042">
        <f t="shared" si="51"/>
        <v>168</v>
      </c>
      <c r="U308" s="1042">
        <f t="shared" si="51"/>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1624</v>
      </c>
      <c r="O309" s="1041">
        <f t="shared" si="51"/>
        <v>1624</v>
      </c>
      <c r="P309" s="1041">
        <f t="shared" si="51"/>
        <v>1624</v>
      </c>
      <c r="Q309" s="1041">
        <f t="shared" si="51"/>
        <v>1624</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1989</v>
      </c>
      <c r="O310" s="1041">
        <f t="shared" si="51"/>
        <v>1989</v>
      </c>
      <c r="P310" s="1041">
        <f t="shared" si="51"/>
        <v>1989</v>
      </c>
      <c r="Q310" s="1041">
        <f t="shared" si="51"/>
        <v>1989</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2352</v>
      </c>
      <c r="O311" s="1041">
        <f t="shared" si="51"/>
        <v>2352</v>
      </c>
      <c r="P311" s="1041">
        <f t="shared" si="51"/>
        <v>2352</v>
      </c>
      <c r="Q311" s="1041">
        <f t="shared" si="51"/>
        <v>2352</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2716</v>
      </c>
      <c r="O312" s="1041">
        <f t="shared" si="51"/>
        <v>2716</v>
      </c>
      <c r="P312" s="1041">
        <f t="shared" si="51"/>
        <v>2716</v>
      </c>
      <c r="Q312" s="1041">
        <f t="shared" si="51"/>
        <v>2716</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3080</v>
      </c>
      <c r="O313" s="1041">
        <f t="shared" si="51"/>
        <v>3080</v>
      </c>
      <c r="P313" s="1041">
        <f t="shared" si="51"/>
        <v>3080</v>
      </c>
      <c r="Q313" s="1041">
        <f t="shared" si="51"/>
        <v>3080</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568</v>
      </c>
      <c r="O314" s="1040">
        <f t="shared" si="51"/>
        <v>568</v>
      </c>
      <c r="P314" s="1040">
        <f t="shared" si="51"/>
        <v>568</v>
      </c>
      <c r="Q314" s="1040">
        <f t="shared" si="51"/>
        <v>568</v>
      </c>
      <c r="R314" s="1042">
        <f t="shared" si="51"/>
        <v>203</v>
      </c>
      <c r="S314" s="1042">
        <f t="shared" si="51"/>
        <v>203</v>
      </c>
      <c r="T314" s="1042">
        <f t="shared" si="51"/>
        <v>203</v>
      </c>
      <c r="U314" s="1042">
        <f t="shared" si="51"/>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931</v>
      </c>
      <c r="O315" s="1040">
        <f t="shared" si="51"/>
        <v>931</v>
      </c>
      <c r="P315" s="1040">
        <f t="shared" si="51"/>
        <v>931</v>
      </c>
      <c r="Q315" s="1040">
        <f t="shared" si="51"/>
        <v>931</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1295</v>
      </c>
      <c r="O316" s="1041">
        <f t="shared" si="51"/>
        <v>1295</v>
      </c>
      <c r="P316" s="1041">
        <f t="shared" si="51"/>
        <v>1295</v>
      </c>
      <c r="Q316" s="1041">
        <f t="shared" si="51"/>
        <v>1295</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1659</v>
      </c>
      <c r="O317" s="1041">
        <f t="shared" si="51"/>
        <v>1659</v>
      </c>
      <c r="P317" s="1041">
        <f t="shared" si="51"/>
        <v>1659</v>
      </c>
      <c r="Q317" s="1041">
        <f t="shared" si="51"/>
        <v>1659</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2024</v>
      </c>
      <c r="O318" s="1041">
        <f t="shared" ref="O318:U321" si="52">MIN(363,INT((O287 - DATE(YEAR(O287),1,1))))+364*(YEAR(O287)-i_startyear)</f>
        <v>2024</v>
      </c>
      <c r="P318" s="1041">
        <f t="shared" si="52"/>
        <v>2024</v>
      </c>
      <c r="Q318" s="1041">
        <f t="shared" si="52"/>
        <v>2024</v>
      </c>
      <c r="R318" s="1042">
        <f t="shared" si="52"/>
        <v>203</v>
      </c>
      <c r="S318" s="1042">
        <f t="shared" si="52"/>
        <v>203</v>
      </c>
      <c r="T318" s="1042">
        <f t="shared" si="52"/>
        <v>203</v>
      </c>
      <c r="U318" s="1042">
        <f t="shared" si="52"/>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2387</v>
      </c>
      <c r="O319" s="1041">
        <f t="shared" si="52"/>
        <v>2387</v>
      </c>
      <c r="P319" s="1041">
        <f t="shared" si="52"/>
        <v>2387</v>
      </c>
      <c r="Q319" s="1041">
        <f t="shared" si="52"/>
        <v>2387</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2751</v>
      </c>
      <c r="O320" s="1041">
        <f t="shared" si="52"/>
        <v>2751</v>
      </c>
      <c r="P320" s="1041">
        <f t="shared" si="52"/>
        <v>2751</v>
      </c>
      <c r="Q320" s="1041">
        <f t="shared" si="52"/>
        <v>2751</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3115</v>
      </c>
      <c r="O321" s="1041">
        <f t="shared" si="52"/>
        <v>3115</v>
      </c>
      <c r="P321" s="1041">
        <f t="shared" si="52"/>
        <v>3115</v>
      </c>
      <c r="Q321" s="1041">
        <f t="shared" si="52"/>
        <v>3115</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hidden="1"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437</v>
      </c>
      <c r="AP322" s="395"/>
      <c r="AQ322" s="383"/>
      <c r="AR322" s="383"/>
      <c r="AS322" s="383"/>
    </row>
    <row r="323" spans="1:45" hidden="1" outlineLevel="2" x14ac:dyDescent="0.25">
      <c r="A323" s="383"/>
      <c r="B323" s="392"/>
      <c r="C323" s="385">
        <f>INT($C$242)+2</f>
        <v>3</v>
      </c>
      <c r="D323" s="410"/>
      <c r="E323" s="467" t="s">
        <v>553</v>
      </c>
      <c r="F323" s="467"/>
      <c r="G323" s="410"/>
      <c r="H323" s="480" t="s">
        <v>554</v>
      </c>
      <c r="I323" s="438" t="s">
        <v>555</v>
      </c>
      <c r="J323" s="438"/>
      <c r="K323" s="415"/>
      <c r="L323" s="415"/>
      <c r="M323" s="415"/>
      <c r="N323" s="438" t="s">
        <v>575</v>
      </c>
      <c r="O323" s="438"/>
      <c r="P323" s="438"/>
      <c r="Q323" s="438"/>
      <c r="R323" s="415" t="s">
        <v>576</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hidden="1" outlineLevel="2" x14ac:dyDescent="0.25">
      <c r="A324" s="383"/>
      <c r="B324" s="392"/>
      <c r="C324" s="385">
        <f>INT($C$242)+2</f>
        <v>3</v>
      </c>
      <c r="D324" s="410"/>
      <c r="E324" s="467">
        <v>1</v>
      </c>
      <c r="F324" s="467"/>
      <c r="G324" s="410"/>
      <c r="H324" s="431" t="str">
        <f>H$261</f>
        <v>Aut</v>
      </c>
      <c r="I324" s="415">
        <v>0</v>
      </c>
      <c r="J324" s="415" t="s">
        <v>577</v>
      </c>
      <c r="K324" s="415"/>
      <c r="L324" s="415"/>
      <c r="M324" s="415"/>
      <c r="N324" s="509">
        <v>2.5000000000000001E-2</v>
      </c>
      <c r="O324" s="509">
        <v>2.5000000000000001E-2</v>
      </c>
      <c r="P324" s="509">
        <v>2.5000000000000001E-2</v>
      </c>
      <c r="Q324" s="509">
        <v>2.5000000000000001E-2</v>
      </c>
      <c r="R324" s="510">
        <f t="shared" ref="R324:R347" si="53">N267-150</f>
        <v>43816</v>
      </c>
      <c r="S324" s="510">
        <f t="shared" ref="S324:S347" si="54">O267-150</f>
        <v>43816</v>
      </c>
      <c r="T324" s="510">
        <f t="shared" ref="T324:T347" si="55">P267-150</f>
        <v>43816</v>
      </c>
      <c r="U324" s="510">
        <f t="shared" ref="U324:U347" si="56">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3" x14ac:dyDescent="0.25">
      <c r="A325" s="383"/>
      <c r="B325" s="392"/>
      <c r="C325" s="385">
        <f>INT($C$242)+3</f>
        <v>4</v>
      </c>
      <c r="D325" s="410"/>
      <c r="E325" s="467">
        <v>1</v>
      </c>
      <c r="F325" s="467"/>
      <c r="G325" s="410"/>
      <c r="H325" s="415"/>
      <c r="I325" s="415">
        <v>1</v>
      </c>
      <c r="J325" s="415" t="s">
        <v>578</v>
      </c>
      <c r="K325" s="415"/>
      <c r="L325" s="415"/>
      <c r="M325" s="415"/>
      <c r="N325" s="509">
        <v>2.5000000000000001E-2</v>
      </c>
      <c r="O325" s="509">
        <v>2.5000000000000001E-2</v>
      </c>
      <c r="P325" s="509">
        <v>2.5000000000000001E-2</v>
      </c>
      <c r="Q325" s="509">
        <v>2.5000000000000001E-2</v>
      </c>
      <c r="R325" s="510">
        <f t="shared" si="53"/>
        <v>44181</v>
      </c>
      <c r="S325" s="510">
        <f t="shared" si="54"/>
        <v>44181</v>
      </c>
      <c r="T325" s="510">
        <f t="shared" si="55"/>
        <v>44181</v>
      </c>
      <c r="U325" s="510">
        <f t="shared" si="56"/>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 t="shared" ref="C326:C331" si="57">INT($C$242+3)</f>
        <v>4</v>
      </c>
      <c r="D326" s="410"/>
      <c r="E326" s="467">
        <v>1</v>
      </c>
      <c r="F326" s="467"/>
      <c r="G326" s="410"/>
      <c r="H326" s="415"/>
      <c r="I326" s="415">
        <v>2</v>
      </c>
      <c r="J326" s="415" t="s">
        <v>579</v>
      </c>
      <c r="K326" s="415"/>
      <c r="L326" s="415"/>
      <c r="M326" s="415"/>
      <c r="N326" s="509">
        <v>1.4999999999999999E-2</v>
      </c>
      <c r="O326" s="509">
        <v>1.4999999999999999E-2</v>
      </c>
      <c r="P326" s="509">
        <v>1.4999999999999999E-2</v>
      </c>
      <c r="Q326" s="509">
        <v>1.4999999999999999E-2</v>
      </c>
      <c r="R326" s="510">
        <f t="shared" si="53"/>
        <v>44546</v>
      </c>
      <c r="S326" s="510">
        <f t="shared" si="54"/>
        <v>44546</v>
      </c>
      <c r="T326" s="510">
        <f t="shared" si="55"/>
        <v>44546</v>
      </c>
      <c r="U326" s="510">
        <f t="shared" si="56"/>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si="57"/>
        <v>4</v>
      </c>
      <c r="D327" s="410"/>
      <c r="E327" s="467">
        <v>1</v>
      </c>
      <c r="F327" s="467"/>
      <c r="G327" s="410"/>
      <c r="H327" s="415"/>
      <c r="I327" s="415">
        <v>3</v>
      </c>
      <c r="J327" s="415" t="s">
        <v>564</v>
      </c>
      <c r="K327" s="415"/>
      <c r="L327" s="415"/>
      <c r="M327" s="415"/>
      <c r="N327" s="509">
        <v>1.4999999999999999E-2</v>
      </c>
      <c r="O327" s="509">
        <v>1.4999999999999999E-2</v>
      </c>
      <c r="P327" s="509">
        <v>1.4999999999999999E-2</v>
      </c>
      <c r="Q327" s="509">
        <v>1.4999999999999999E-2</v>
      </c>
      <c r="R327" s="510">
        <f t="shared" si="53"/>
        <v>44911</v>
      </c>
      <c r="S327" s="510">
        <f t="shared" si="54"/>
        <v>44911</v>
      </c>
      <c r="T327" s="510">
        <f t="shared" si="55"/>
        <v>44911</v>
      </c>
      <c r="U327" s="510">
        <f t="shared" si="56"/>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4</v>
      </c>
      <c r="J328" s="415" t="s">
        <v>565</v>
      </c>
      <c r="K328" s="415"/>
      <c r="L328" s="415"/>
      <c r="M328" s="415"/>
      <c r="N328" s="509">
        <v>1.4999999999999999E-2</v>
      </c>
      <c r="O328" s="509">
        <v>1.4999999999999999E-2</v>
      </c>
      <c r="P328" s="509">
        <v>1.4999999999999999E-2</v>
      </c>
      <c r="Q328" s="509">
        <v>1.4999999999999999E-2</v>
      </c>
      <c r="R328" s="510">
        <f t="shared" si="53"/>
        <v>45277</v>
      </c>
      <c r="S328" s="510">
        <f t="shared" si="54"/>
        <v>45277</v>
      </c>
      <c r="T328" s="510">
        <f t="shared" si="55"/>
        <v>45277</v>
      </c>
      <c r="U328" s="510">
        <f t="shared" si="56"/>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5</v>
      </c>
      <c r="J329" s="415" t="s">
        <v>566</v>
      </c>
      <c r="K329" s="415"/>
      <c r="L329" s="415"/>
      <c r="M329" s="415"/>
      <c r="N329" s="509">
        <v>1.4999999999999999E-2</v>
      </c>
      <c r="O329" s="509">
        <v>1.4999999999999999E-2</v>
      </c>
      <c r="P329" s="509">
        <v>1.4999999999999999E-2</v>
      </c>
      <c r="Q329" s="509">
        <v>1.4999999999999999E-2</v>
      </c>
      <c r="R329" s="510">
        <f t="shared" si="53"/>
        <v>45642</v>
      </c>
      <c r="S329" s="510">
        <f t="shared" si="54"/>
        <v>45642</v>
      </c>
      <c r="T329" s="510">
        <f t="shared" si="55"/>
        <v>45642</v>
      </c>
      <c r="U329" s="510">
        <f t="shared" si="56"/>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6</v>
      </c>
      <c r="J330" s="415" t="s">
        <v>567</v>
      </c>
      <c r="K330" s="415"/>
      <c r="L330" s="415"/>
      <c r="M330" s="415"/>
      <c r="N330" s="509">
        <v>1.4999999999999999E-2</v>
      </c>
      <c r="O330" s="509">
        <v>1.4999999999999999E-2</v>
      </c>
      <c r="P330" s="509">
        <v>1.4999999999999999E-2</v>
      </c>
      <c r="Q330" s="509">
        <v>1.4999999999999999E-2</v>
      </c>
      <c r="R330" s="510">
        <f t="shared" si="53"/>
        <v>46007</v>
      </c>
      <c r="S330" s="510">
        <f t="shared" si="54"/>
        <v>46007</v>
      </c>
      <c r="T330" s="510">
        <f t="shared" si="55"/>
        <v>46007</v>
      </c>
      <c r="U330" s="510">
        <f t="shared" si="56"/>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7</v>
      </c>
      <c r="J331" s="415" t="s">
        <v>568</v>
      </c>
      <c r="K331" s="415"/>
      <c r="L331" s="415"/>
      <c r="M331" s="415"/>
      <c r="N331" s="509">
        <v>1.4999999999999999E-2</v>
      </c>
      <c r="O331" s="509">
        <v>1.4999999999999999E-2</v>
      </c>
      <c r="P331" s="509">
        <v>1.4999999999999999E-2</v>
      </c>
      <c r="Q331" s="509">
        <v>1.4999999999999999E-2</v>
      </c>
      <c r="R331" s="510">
        <f t="shared" si="53"/>
        <v>46372</v>
      </c>
      <c r="S331" s="510">
        <f t="shared" si="54"/>
        <v>46372</v>
      </c>
      <c r="T331" s="510">
        <f t="shared" si="55"/>
        <v>46372</v>
      </c>
      <c r="U331" s="510">
        <f t="shared" si="56"/>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2" x14ac:dyDescent="0.25">
      <c r="A332" s="383"/>
      <c r="B332" s="392"/>
      <c r="C332" s="385">
        <f>INT($C$242)+2</f>
        <v>3</v>
      </c>
      <c r="D332" s="410"/>
      <c r="E332" s="467">
        <v>2</v>
      </c>
      <c r="F332" s="467"/>
      <c r="G332" s="410"/>
      <c r="H332" s="431" t="str">
        <f>H$262</f>
        <v>Win</v>
      </c>
      <c r="I332" s="415">
        <v>0</v>
      </c>
      <c r="J332" s="415" t="s">
        <v>577</v>
      </c>
      <c r="K332" s="415"/>
      <c r="L332" s="415"/>
      <c r="M332" s="415"/>
      <c r="N332" s="509">
        <v>2.5000000000000001E-2</v>
      </c>
      <c r="O332" s="509">
        <v>2.5000000000000001E-2</v>
      </c>
      <c r="P332" s="509">
        <v>2.5000000000000001E-2</v>
      </c>
      <c r="Q332" s="509">
        <v>2.5000000000000001E-2</v>
      </c>
      <c r="R332" s="510">
        <f t="shared" si="53"/>
        <v>43850</v>
      </c>
      <c r="S332" s="510">
        <f t="shared" si="54"/>
        <v>43850</v>
      </c>
      <c r="T332" s="510">
        <f t="shared" si="55"/>
        <v>43850</v>
      </c>
      <c r="U332" s="510">
        <f t="shared" si="56"/>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3" x14ac:dyDescent="0.25">
      <c r="A333" s="383"/>
      <c r="B333" s="392"/>
      <c r="C333" s="385">
        <f>INT($C$242)+3</f>
        <v>4</v>
      </c>
      <c r="D333" s="410"/>
      <c r="E333" s="467">
        <v>2</v>
      </c>
      <c r="F333" s="467"/>
      <c r="G333" s="410"/>
      <c r="H333" s="415"/>
      <c r="I333" s="415">
        <v>1</v>
      </c>
      <c r="J333" s="415" t="s">
        <v>578</v>
      </c>
      <c r="K333" s="415"/>
      <c r="L333" s="415"/>
      <c r="M333" s="415"/>
      <c r="N333" s="509">
        <v>2.5000000000000001E-2</v>
      </c>
      <c r="O333" s="509">
        <v>2.5000000000000001E-2</v>
      </c>
      <c r="P333" s="509">
        <v>2.5000000000000001E-2</v>
      </c>
      <c r="Q333" s="509">
        <v>2.5000000000000001E-2</v>
      </c>
      <c r="R333" s="510">
        <f t="shared" si="53"/>
        <v>44215</v>
      </c>
      <c r="S333" s="510">
        <f t="shared" si="54"/>
        <v>44215</v>
      </c>
      <c r="T333" s="510">
        <f t="shared" si="55"/>
        <v>44215</v>
      </c>
      <c r="U333" s="510">
        <f t="shared" si="56"/>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 t="shared" ref="C334:C339" si="58">INT($C$242+3)</f>
        <v>4</v>
      </c>
      <c r="D334" s="410"/>
      <c r="E334" s="467">
        <v>2</v>
      </c>
      <c r="F334" s="467"/>
      <c r="G334" s="410"/>
      <c r="H334" s="415"/>
      <c r="I334" s="415">
        <v>2</v>
      </c>
      <c r="J334" s="415" t="s">
        <v>579</v>
      </c>
      <c r="K334" s="415"/>
      <c r="L334" s="415"/>
      <c r="M334" s="415"/>
      <c r="N334" s="509">
        <v>1.4999999999999999E-2</v>
      </c>
      <c r="O334" s="509">
        <v>1.4999999999999999E-2</v>
      </c>
      <c r="P334" s="509">
        <v>1.4999999999999999E-2</v>
      </c>
      <c r="Q334" s="509">
        <v>1.4999999999999999E-2</v>
      </c>
      <c r="R334" s="510">
        <f t="shared" si="53"/>
        <v>44580</v>
      </c>
      <c r="S334" s="510">
        <f t="shared" si="54"/>
        <v>44580</v>
      </c>
      <c r="T334" s="510">
        <f t="shared" si="55"/>
        <v>44580</v>
      </c>
      <c r="U334" s="510">
        <f t="shared" si="56"/>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si="58"/>
        <v>4</v>
      </c>
      <c r="D335" s="410"/>
      <c r="E335" s="467">
        <v>2</v>
      </c>
      <c r="F335" s="467"/>
      <c r="G335" s="410"/>
      <c r="H335" s="415"/>
      <c r="I335" s="415">
        <v>3</v>
      </c>
      <c r="J335" s="415" t="s">
        <v>564</v>
      </c>
      <c r="K335" s="415"/>
      <c r="L335" s="415"/>
      <c r="M335" s="415"/>
      <c r="N335" s="509">
        <v>1.4999999999999999E-2</v>
      </c>
      <c r="O335" s="509">
        <v>1.4999999999999999E-2</v>
      </c>
      <c r="P335" s="509">
        <v>1.4999999999999999E-2</v>
      </c>
      <c r="Q335" s="509">
        <v>1.4999999999999999E-2</v>
      </c>
      <c r="R335" s="510">
        <f t="shared" si="53"/>
        <v>44945</v>
      </c>
      <c r="S335" s="510">
        <f t="shared" si="54"/>
        <v>44945</v>
      </c>
      <c r="T335" s="510">
        <f t="shared" si="55"/>
        <v>44945</v>
      </c>
      <c r="U335" s="510">
        <f t="shared" si="56"/>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4</v>
      </c>
      <c r="J336" s="415" t="s">
        <v>565</v>
      </c>
      <c r="K336" s="415"/>
      <c r="L336" s="415"/>
      <c r="M336" s="415"/>
      <c r="N336" s="509">
        <v>1.4999999999999999E-2</v>
      </c>
      <c r="O336" s="509">
        <v>1.4999999999999999E-2</v>
      </c>
      <c r="P336" s="509">
        <v>1.4999999999999999E-2</v>
      </c>
      <c r="Q336" s="509">
        <v>1.4999999999999999E-2</v>
      </c>
      <c r="R336" s="510">
        <f t="shared" si="53"/>
        <v>45311</v>
      </c>
      <c r="S336" s="510">
        <f t="shared" si="54"/>
        <v>45311</v>
      </c>
      <c r="T336" s="510">
        <f t="shared" si="55"/>
        <v>45311</v>
      </c>
      <c r="U336" s="510">
        <f t="shared" si="56"/>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5</v>
      </c>
      <c r="J337" s="415" t="s">
        <v>566</v>
      </c>
      <c r="K337" s="415"/>
      <c r="L337" s="415"/>
      <c r="M337" s="415"/>
      <c r="N337" s="509">
        <v>1.4999999999999999E-2</v>
      </c>
      <c r="O337" s="509">
        <v>1.4999999999999999E-2</v>
      </c>
      <c r="P337" s="509">
        <v>1.4999999999999999E-2</v>
      </c>
      <c r="Q337" s="509">
        <v>1.4999999999999999E-2</v>
      </c>
      <c r="R337" s="510">
        <f t="shared" si="53"/>
        <v>45676</v>
      </c>
      <c r="S337" s="510">
        <f t="shared" si="54"/>
        <v>45676</v>
      </c>
      <c r="T337" s="510">
        <f t="shared" si="55"/>
        <v>45676</v>
      </c>
      <c r="U337" s="510">
        <f t="shared" si="56"/>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6</v>
      </c>
      <c r="J338" s="415" t="s">
        <v>567</v>
      </c>
      <c r="K338" s="415"/>
      <c r="L338" s="415"/>
      <c r="M338" s="415"/>
      <c r="N338" s="509">
        <v>1.4999999999999999E-2</v>
      </c>
      <c r="O338" s="509">
        <v>1.4999999999999999E-2</v>
      </c>
      <c r="P338" s="509">
        <v>1.4999999999999999E-2</v>
      </c>
      <c r="Q338" s="509">
        <v>1.4999999999999999E-2</v>
      </c>
      <c r="R338" s="510">
        <f t="shared" si="53"/>
        <v>46041</v>
      </c>
      <c r="S338" s="510">
        <f t="shared" si="54"/>
        <v>46041</v>
      </c>
      <c r="T338" s="510">
        <f t="shared" si="55"/>
        <v>46041</v>
      </c>
      <c r="U338" s="510">
        <f t="shared" si="56"/>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7</v>
      </c>
      <c r="J339" s="415" t="s">
        <v>568</v>
      </c>
      <c r="K339" s="415"/>
      <c r="L339" s="415"/>
      <c r="M339" s="415"/>
      <c r="N339" s="509">
        <v>1.4999999999999999E-2</v>
      </c>
      <c r="O339" s="509">
        <v>1.4999999999999999E-2</v>
      </c>
      <c r="P339" s="509">
        <v>1.4999999999999999E-2</v>
      </c>
      <c r="Q339" s="509">
        <v>1.4999999999999999E-2</v>
      </c>
      <c r="R339" s="510">
        <f t="shared" si="53"/>
        <v>46406</v>
      </c>
      <c r="S339" s="510">
        <f t="shared" si="54"/>
        <v>46406</v>
      </c>
      <c r="T339" s="510">
        <f t="shared" si="55"/>
        <v>46406</v>
      </c>
      <c r="U339" s="510">
        <f t="shared" si="56"/>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2" x14ac:dyDescent="0.25">
      <c r="A340" s="383"/>
      <c r="B340" s="392"/>
      <c r="C340" s="385">
        <f>INT($C$242)+2</f>
        <v>3</v>
      </c>
      <c r="D340" s="410"/>
      <c r="E340" s="467">
        <v>3</v>
      </c>
      <c r="F340" s="467"/>
      <c r="G340" s="410"/>
      <c r="H340" s="431" t="str">
        <f>H$263</f>
        <v>Spr</v>
      </c>
      <c r="I340" s="415">
        <v>0</v>
      </c>
      <c r="J340" s="415" t="s">
        <v>577</v>
      </c>
      <c r="K340" s="415"/>
      <c r="L340" s="415"/>
      <c r="M340" s="415"/>
      <c r="N340" s="509">
        <v>2.5000000000000001E-2</v>
      </c>
      <c r="O340" s="509">
        <v>2.5000000000000001E-2</v>
      </c>
      <c r="P340" s="509">
        <v>2.5000000000000001E-2</v>
      </c>
      <c r="Q340" s="509">
        <v>2.5000000000000001E-2</v>
      </c>
      <c r="R340" s="510">
        <f t="shared" si="53"/>
        <v>43885</v>
      </c>
      <c r="S340" s="510">
        <f t="shared" si="54"/>
        <v>43885</v>
      </c>
      <c r="T340" s="510">
        <f t="shared" si="55"/>
        <v>43885</v>
      </c>
      <c r="U340" s="510">
        <f t="shared" si="56"/>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3" x14ac:dyDescent="0.25">
      <c r="A341" s="383"/>
      <c r="B341" s="392"/>
      <c r="C341" s="385">
        <f>INT($C$242)+3</f>
        <v>4</v>
      </c>
      <c r="D341" s="410"/>
      <c r="E341" s="467">
        <v>3</v>
      </c>
      <c r="F341" s="467"/>
      <c r="G341" s="410"/>
      <c r="H341" s="415"/>
      <c r="I341" s="415">
        <v>1</v>
      </c>
      <c r="J341" s="415" t="s">
        <v>578</v>
      </c>
      <c r="K341" s="415"/>
      <c r="L341" s="415"/>
      <c r="M341" s="415"/>
      <c r="N341" s="509">
        <v>2.5000000000000001E-2</v>
      </c>
      <c r="O341" s="509">
        <v>2.5000000000000001E-2</v>
      </c>
      <c r="P341" s="509">
        <v>2.5000000000000001E-2</v>
      </c>
      <c r="Q341" s="509">
        <v>2.5000000000000001E-2</v>
      </c>
      <c r="R341" s="510">
        <f t="shared" si="53"/>
        <v>44250</v>
      </c>
      <c r="S341" s="510">
        <f t="shared" si="54"/>
        <v>44250</v>
      </c>
      <c r="T341" s="510">
        <f t="shared" si="55"/>
        <v>44250</v>
      </c>
      <c r="U341" s="510">
        <f t="shared" si="56"/>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 t="shared" ref="C342:C347" si="59">INT($C$242+3)</f>
        <v>4</v>
      </c>
      <c r="D342" s="410"/>
      <c r="E342" s="467">
        <v>3</v>
      </c>
      <c r="F342" s="467"/>
      <c r="G342" s="410"/>
      <c r="H342" s="415"/>
      <c r="I342" s="415">
        <v>2</v>
      </c>
      <c r="J342" s="415" t="s">
        <v>579</v>
      </c>
      <c r="K342" s="415"/>
      <c r="L342" s="415"/>
      <c r="M342" s="415"/>
      <c r="N342" s="509">
        <v>1.4999999999999999E-2</v>
      </c>
      <c r="O342" s="509">
        <v>1.4999999999999999E-2</v>
      </c>
      <c r="P342" s="509">
        <v>1.4999999999999999E-2</v>
      </c>
      <c r="Q342" s="509">
        <v>1.4999999999999999E-2</v>
      </c>
      <c r="R342" s="510">
        <f t="shared" si="53"/>
        <v>44615</v>
      </c>
      <c r="S342" s="510">
        <f t="shared" si="54"/>
        <v>44615</v>
      </c>
      <c r="T342" s="510">
        <f t="shared" si="55"/>
        <v>44615</v>
      </c>
      <c r="U342" s="510">
        <f t="shared" si="56"/>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si="59"/>
        <v>4</v>
      </c>
      <c r="D343" s="410"/>
      <c r="E343" s="467">
        <v>3</v>
      </c>
      <c r="F343" s="467"/>
      <c r="G343" s="410"/>
      <c r="H343" s="415"/>
      <c r="I343" s="415">
        <v>3</v>
      </c>
      <c r="J343" s="415" t="s">
        <v>564</v>
      </c>
      <c r="K343" s="415"/>
      <c r="L343" s="415"/>
      <c r="M343" s="415"/>
      <c r="N343" s="509">
        <v>1.4999999999999999E-2</v>
      </c>
      <c r="O343" s="509">
        <v>1.4999999999999999E-2</v>
      </c>
      <c r="P343" s="509">
        <v>1.4999999999999999E-2</v>
      </c>
      <c r="Q343" s="509">
        <v>1.4999999999999999E-2</v>
      </c>
      <c r="R343" s="510">
        <f t="shared" si="53"/>
        <v>44980</v>
      </c>
      <c r="S343" s="510">
        <f t="shared" si="54"/>
        <v>44980</v>
      </c>
      <c r="T343" s="510">
        <f t="shared" si="55"/>
        <v>44980</v>
      </c>
      <c r="U343" s="510">
        <f t="shared" si="56"/>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4</v>
      </c>
      <c r="J344" s="415" t="s">
        <v>565</v>
      </c>
      <c r="K344" s="415"/>
      <c r="L344" s="415"/>
      <c r="M344" s="415"/>
      <c r="N344" s="509">
        <v>1.4999999999999999E-2</v>
      </c>
      <c r="O344" s="509">
        <v>1.4999999999999999E-2</v>
      </c>
      <c r="P344" s="509">
        <v>1.4999999999999999E-2</v>
      </c>
      <c r="Q344" s="509">
        <v>1.4999999999999999E-2</v>
      </c>
      <c r="R344" s="510">
        <f t="shared" si="53"/>
        <v>45346</v>
      </c>
      <c r="S344" s="510">
        <f t="shared" si="54"/>
        <v>45346</v>
      </c>
      <c r="T344" s="510">
        <f t="shared" si="55"/>
        <v>45346</v>
      </c>
      <c r="U344" s="510">
        <f t="shared" si="56"/>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5</v>
      </c>
      <c r="J345" s="415" t="s">
        <v>566</v>
      </c>
      <c r="K345" s="415"/>
      <c r="L345" s="415"/>
      <c r="M345" s="415"/>
      <c r="N345" s="509">
        <v>1.4999999999999999E-2</v>
      </c>
      <c r="O345" s="509">
        <v>1.4999999999999999E-2</v>
      </c>
      <c r="P345" s="509">
        <v>1.4999999999999999E-2</v>
      </c>
      <c r="Q345" s="509">
        <v>1.4999999999999999E-2</v>
      </c>
      <c r="R345" s="510">
        <f t="shared" si="53"/>
        <v>45711</v>
      </c>
      <c r="S345" s="510">
        <f t="shared" si="54"/>
        <v>45711</v>
      </c>
      <c r="T345" s="510">
        <f t="shared" si="55"/>
        <v>45711</v>
      </c>
      <c r="U345" s="510">
        <f t="shared" si="56"/>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6</v>
      </c>
      <c r="J346" s="415" t="s">
        <v>567</v>
      </c>
      <c r="K346" s="415"/>
      <c r="L346" s="415"/>
      <c r="M346" s="415"/>
      <c r="N346" s="509">
        <v>1.4999999999999999E-2</v>
      </c>
      <c r="O346" s="509">
        <v>1.4999999999999999E-2</v>
      </c>
      <c r="P346" s="509">
        <v>1.4999999999999999E-2</v>
      </c>
      <c r="Q346" s="509">
        <v>1.4999999999999999E-2</v>
      </c>
      <c r="R346" s="510">
        <f t="shared" si="53"/>
        <v>46076</v>
      </c>
      <c r="S346" s="510">
        <f t="shared" si="54"/>
        <v>46076</v>
      </c>
      <c r="T346" s="510">
        <f t="shared" si="55"/>
        <v>46076</v>
      </c>
      <c r="U346" s="510">
        <f t="shared" si="56"/>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7</v>
      </c>
      <c r="J347" s="415" t="s">
        <v>568</v>
      </c>
      <c r="K347" s="415"/>
      <c r="L347" s="415"/>
      <c r="M347" s="415"/>
      <c r="N347" s="509">
        <v>1.4999999999999999E-2</v>
      </c>
      <c r="O347" s="509">
        <v>1.4999999999999999E-2</v>
      </c>
      <c r="P347" s="509">
        <v>1.4999999999999999E-2</v>
      </c>
      <c r="Q347" s="509">
        <v>1.4999999999999999E-2</v>
      </c>
      <c r="R347" s="510">
        <f t="shared" si="53"/>
        <v>46441</v>
      </c>
      <c r="S347" s="510">
        <f t="shared" si="54"/>
        <v>46441</v>
      </c>
      <c r="T347" s="510">
        <f t="shared" si="55"/>
        <v>46441</v>
      </c>
      <c r="U347" s="510">
        <f t="shared" si="56"/>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hidden="1"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437</v>
      </c>
      <c r="AP348" s="395"/>
      <c r="AQ348" s="383"/>
      <c r="AR348" s="383"/>
      <c r="AS348" s="383"/>
    </row>
    <row r="349" spans="1:45" hidden="1" outlineLevel="2" x14ac:dyDescent="0.25">
      <c r="A349" s="383"/>
      <c r="B349" s="392"/>
      <c r="C349" s="385">
        <f>INT($C$242+3)</f>
        <v>4</v>
      </c>
      <c r="D349" s="410"/>
      <c r="E349" s="467"/>
      <c r="F349" s="467"/>
      <c r="G349" s="410"/>
      <c r="H349" s="480" t="s">
        <v>580</v>
      </c>
      <c r="I349" s="438" t="s">
        <v>581</v>
      </c>
      <c r="J349" s="437"/>
      <c r="K349" s="415"/>
      <c r="L349" s="415"/>
      <c r="M349" s="415"/>
      <c r="N349" s="415"/>
      <c r="O349" s="1203" t="s">
        <v>1090</v>
      </c>
      <c r="P349" s="1204"/>
      <c r="Q349" s="1204"/>
      <c r="R349" s="1204"/>
      <c r="S349" s="1204"/>
      <c r="T349" s="1204"/>
      <c r="U349" s="1204"/>
      <c r="V349" s="1204"/>
      <c r="W349" s="1204"/>
      <c r="X349" s="120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hidden="1"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206"/>
      <c r="P350" s="1207"/>
      <c r="Q350" s="1207"/>
      <c r="R350" s="1207"/>
      <c r="S350" s="1207"/>
      <c r="T350" s="1207"/>
      <c r="U350" s="1207"/>
      <c r="V350" s="1207"/>
      <c r="W350" s="1207"/>
      <c r="X350" s="120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INT($C$242+3)</f>
        <v>4</v>
      </c>
      <c r="D351" s="410"/>
      <c r="E351" s="467"/>
      <c r="F351" s="467"/>
      <c r="G351" s="410"/>
      <c r="H351" s="512" t="s">
        <v>1175</v>
      </c>
      <c r="I351" s="415">
        <v>1</v>
      </c>
      <c r="J351" s="415" t="b">
        <f>COUNTA(K351:M351)&gt;0</f>
        <v>0</v>
      </c>
      <c r="K351" s="432"/>
      <c r="L351" s="432"/>
      <c r="M351" s="432"/>
      <c r="N351" s="415"/>
      <c r="O351" s="1206"/>
      <c r="P351" s="1207"/>
      <c r="Q351" s="1207"/>
      <c r="R351" s="1207"/>
      <c r="S351" s="1207"/>
      <c r="T351" s="1207"/>
      <c r="U351" s="1207"/>
      <c r="V351" s="1207"/>
      <c r="W351" s="1207"/>
      <c r="X351" s="120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INT($C$242+3)</f>
        <v>4</v>
      </c>
      <c r="D352" s="410"/>
      <c r="E352" s="467"/>
      <c r="F352" s="467"/>
      <c r="G352" s="410"/>
      <c r="H352" s="431"/>
      <c r="I352" s="415">
        <v>2</v>
      </c>
      <c r="J352" s="415" t="b">
        <f>COUNTA(K352:M352)&gt;0</f>
        <v>0</v>
      </c>
      <c r="K352" s="432"/>
      <c r="L352" s="432"/>
      <c r="M352" s="432"/>
      <c r="N352" s="415"/>
      <c r="O352" s="1209"/>
      <c r="P352" s="1210"/>
      <c r="Q352" s="1210"/>
      <c r="R352" s="1210"/>
      <c r="S352" s="1210"/>
      <c r="T352" s="1210"/>
      <c r="U352" s="1210"/>
      <c r="V352" s="1210"/>
      <c r="W352" s="1210"/>
      <c r="X352" s="121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hidden="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87" t="s">
        <v>1167</v>
      </c>
      <c r="K354" s="1048">
        <f t="shared" ref="K354:M356" si="60">MIN(363,INT((K350 - DATE(YEAR(K350),1,1))))+364*INT(YEAR(K350)-i_startyear)</f>
        <v>0</v>
      </c>
      <c r="L354" s="1048">
        <f t="shared" si="60"/>
        <v>0</v>
      </c>
      <c r="M354" s="1048">
        <f t="shared" si="60"/>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c r="K355" s="1048">
        <f t="shared" si="60"/>
        <v>-43317</v>
      </c>
      <c r="L355" s="1048">
        <f t="shared" si="60"/>
        <v>-43317</v>
      </c>
      <c r="M355" s="1048">
        <f t="shared" si="60"/>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hidden="1"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437</v>
      </c>
      <c r="AP357" s="395"/>
      <c r="AQ357" s="383"/>
      <c r="AR357" s="383"/>
      <c r="AS357" s="383"/>
    </row>
    <row r="358" spans="1:45" hidden="1" outlineLevel="2" x14ac:dyDescent="0.25">
      <c r="A358" s="383"/>
      <c r="B358" s="392"/>
      <c r="C358" s="385">
        <f>INT($C$242+3)</f>
        <v>4</v>
      </c>
      <c r="D358" s="410"/>
      <c r="E358" s="467"/>
      <c r="F358" s="467"/>
      <c r="G358" s="410"/>
      <c r="H358" s="480" t="s">
        <v>554</v>
      </c>
      <c r="I358" s="415" t="s">
        <v>582</v>
      </c>
      <c r="J358" s="415"/>
      <c r="K358" s="415"/>
      <c r="L358" s="415"/>
      <c r="M358" s="415"/>
      <c r="N358" s="438" t="s">
        <v>583</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hidden="1" outlineLevel="3" x14ac:dyDescent="0.25">
      <c r="A359" s="383"/>
      <c r="B359" s="392"/>
      <c r="C359" s="385">
        <f>INT($C$242+3)</f>
        <v>4</v>
      </c>
      <c r="D359" s="410"/>
      <c r="E359" s="467"/>
      <c r="F359" s="467"/>
      <c r="G359" s="410"/>
      <c r="H359" s="431" t="str">
        <f>H$261</f>
        <v>Aut</v>
      </c>
      <c r="I359" s="448">
        <v>0.7</v>
      </c>
      <c r="J359" s="415"/>
      <c r="K359" s="415"/>
      <c r="L359" s="417" t="s">
        <v>584</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hidden="1"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437</v>
      </c>
      <c r="AP362" s="395"/>
      <c r="AQ362" s="383"/>
      <c r="AR362" s="383"/>
      <c r="AS362" s="383"/>
    </row>
    <row r="363" spans="1:45" hidden="1" outlineLevel="2" x14ac:dyDescent="0.25">
      <c r="A363" s="383"/>
      <c r="B363" s="392"/>
      <c r="C363" s="385">
        <f>INT($C$242+3)</f>
        <v>4</v>
      </c>
      <c r="D363" s="410"/>
      <c r="E363" s="467"/>
      <c r="F363" s="467"/>
      <c r="G363" s="410"/>
      <c r="H363" s="513" t="s">
        <v>585</v>
      </c>
      <c r="I363" s="431" t="s">
        <v>534</v>
      </c>
      <c r="J363" s="415"/>
      <c r="K363" s="417" t="s">
        <v>586</v>
      </c>
      <c r="L363" s="431">
        <f>COUNTA($H$364:$H$367)</f>
        <v>3</v>
      </c>
      <c r="M363" s="418">
        <v>-6</v>
      </c>
      <c r="N363" s="415"/>
      <c r="O363" s="415"/>
      <c r="P363" s="415"/>
      <c r="Q363" s="415"/>
      <c r="R363" s="438" t="s">
        <v>587</v>
      </c>
      <c r="S363" s="437"/>
      <c r="T363" s="437"/>
      <c r="U363" s="437"/>
      <c r="V363" s="415"/>
      <c r="W363" s="415" t="s">
        <v>588</v>
      </c>
      <c r="X363" s="415" t="s">
        <v>589</v>
      </c>
      <c r="Y363" s="415" t="s">
        <v>590</v>
      </c>
      <c r="Z363" s="415" t="s">
        <v>591</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hidden="1" outlineLevel="3" x14ac:dyDescent="0.25">
      <c r="A364" s="383"/>
      <c r="B364" s="392"/>
      <c r="C364" s="385">
        <f>INT($C$242+3)</f>
        <v>4</v>
      </c>
      <c r="D364" s="410"/>
      <c r="E364" s="467"/>
      <c r="F364" s="467"/>
      <c r="G364" s="410"/>
      <c r="H364" s="514" t="s">
        <v>592</v>
      </c>
      <c r="I364" s="475" t="b">
        <v>1</v>
      </c>
      <c r="J364" s="431">
        <f>MAX(0.0001,IF(COUNTIF(i_mask_a,TRUE)=1,1,1-SUM(J365:J366)))</f>
        <v>1</v>
      </c>
      <c r="K364" s="415"/>
      <c r="L364" s="415"/>
      <c r="M364" s="415"/>
      <c r="N364" s="415"/>
      <c r="O364" s="415"/>
      <c r="P364" s="415"/>
      <c r="Q364" s="487"/>
      <c r="R364" s="457">
        <f>(56+35)</f>
        <v>91</v>
      </c>
      <c r="S364" s="457">
        <f t="shared" ref="S364:U364" si="61">(56+35)</f>
        <v>91</v>
      </c>
      <c r="T364" s="457">
        <f t="shared" si="61"/>
        <v>91</v>
      </c>
      <c r="U364" s="457">
        <f t="shared" si="61"/>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INT($C$242)+3</f>
        <v>4</v>
      </c>
      <c r="D365" s="410"/>
      <c r="E365" s="467"/>
      <c r="F365" s="467"/>
      <c r="G365" s="410"/>
      <c r="H365" s="515" t="s">
        <v>848</v>
      </c>
      <c r="I365" s="475" t="b">
        <v>0</v>
      </c>
      <c r="J365" s="418">
        <v>1E-3</v>
      </c>
      <c r="K365" s="415"/>
      <c r="L365" s="415">
        <f>SUMPRODUCT(--i_mask_a)</f>
        <v>1</v>
      </c>
      <c r="M365" s="415"/>
      <c r="N365" s="415"/>
      <c r="O365" s="415"/>
      <c r="P365" s="415"/>
      <c r="Q365" s="415"/>
      <c r="R365" s="457">
        <f t="shared" ref="R365:U366" si="62">R364+30</f>
        <v>121</v>
      </c>
      <c r="S365" s="457">
        <f t="shared" si="62"/>
        <v>121</v>
      </c>
      <c r="T365" s="457">
        <f t="shared" si="62"/>
        <v>121</v>
      </c>
      <c r="U365" s="457">
        <f t="shared" si="62"/>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INT($C$242)+3</f>
        <v>4</v>
      </c>
      <c r="D366" s="410"/>
      <c r="E366" s="467"/>
      <c r="F366" s="467"/>
      <c r="G366" s="410"/>
      <c r="H366" s="516" t="s">
        <v>849</v>
      </c>
      <c r="I366" s="475" t="b">
        <v>0</v>
      </c>
      <c r="J366" s="418">
        <v>1E-3</v>
      </c>
      <c r="K366" s="415"/>
      <c r="L366" s="415">
        <f>COUNTIF(i_mask_a,TRUE)</f>
        <v>1</v>
      </c>
      <c r="M366" s="415"/>
      <c r="N366" s="415"/>
      <c r="O366" s="415"/>
      <c r="P366" s="415"/>
      <c r="Q366" s="487"/>
      <c r="R366" s="457">
        <f t="shared" si="62"/>
        <v>151</v>
      </c>
      <c r="S366" s="457">
        <f t="shared" si="62"/>
        <v>151</v>
      </c>
      <c r="T366" s="457">
        <f t="shared" si="62"/>
        <v>151</v>
      </c>
      <c r="U366" s="457">
        <f t="shared" si="62"/>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hidden="1"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437</v>
      </c>
      <c r="AP367" s="395"/>
      <c r="AQ367" s="383"/>
      <c r="AR367" s="383"/>
      <c r="AS367" s="383"/>
    </row>
    <row r="368" spans="1:45" hidden="1" outlineLevel="1" x14ac:dyDescent="0.25">
      <c r="A368" s="383"/>
      <c r="B368" s="392"/>
      <c r="C368" s="385">
        <f>INT($C$242)+1</f>
        <v>2</v>
      </c>
      <c r="D368" s="410"/>
      <c r="E368" s="467"/>
      <c r="F368" s="467"/>
      <c r="G368" s="410"/>
      <c r="H368" s="470" t="s">
        <v>593</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hidden="1" customHeight="1" outlineLevel="3" x14ac:dyDescent="0.25">
      <c r="A369" s="383"/>
      <c r="B369" s="392"/>
      <c r="C369" s="385">
        <f>INT($C$242)+3.005</f>
        <v>4.0049999999999999</v>
      </c>
      <c r="D369" s="410" t="s">
        <v>433</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hidden="1" outlineLevel="2" x14ac:dyDescent="0.25">
      <c r="A370" s="383"/>
      <c r="B370" s="392"/>
      <c r="C370" s="385">
        <f>INT($C$242+3)</f>
        <v>4</v>
      </c>
      <c r="D370" s="410"/>
      <c r="E370" s="467"/>
      <c r="F370" s="467"/>
      <c r="G370" s="410"/>
      <c r="H370" s="480"/>
      <c r="I370" s="438" t="s">
        <v>555</v>
      </c>
      <c r="J370" s="438"/>
      <c r="K370" s="415"/>
      <c r="L370" s="415"/>
      <c r="M370" s="415"/>
      <c r="N370" s="438" t="s">
        <v>594</v>
      </c>
      <c r="O370" s="438"/>
      <c r="P370" s="438"/>
      <c r="Q370" s="438"/>
      <c r="R370" s="415"/>
      <c r="S370" s="415"/>
      <c r="T370" s="415"/>
      <c r="U370" s="415"/>
      <c r="V370" s="415" t="s">
        <v>595</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hidden="1" outlineLevel="3" x14ac:dyDescent="0.25">
      <c r="A371" s="383"/>
      <c r="B371" s="392"/>
      <c r="C371" s="385">
        <f t="shared" ref="C371:C378" si="63">INT($C$242)+3</f>
        <v>4</v>
      </c>
      <c r="D371" s="410"/>
      <c r="E371" s="467"/>
      <c r="F371" s="467"/>
      <c r="G371" s="410"/>
      <c r="H371" s="415"/>
      <c r="I371" s="415">
        <v>0</v>
      </c>
      <c r="J371" s="415" t="s">
        <v>577</v>
      </c>
      <c r="K371" s="415"/>
      <c r="L371" s="415"/>
      <c r="M371" s="415"/>
      <c r="N371" s="432">
        <v>1</v>
      </c>
      <c r="O371" s="432">
        <v>1</v>
      </c>
      <c r="P371" s="432">
        <v>1</v>
      </c>
      <c r="Q371" s="432">
        <v>1</v>
      </c>
      <c r="R371" s="415"/>
      <c r="S371" s="415"/>
      <c r="T371" s="415"/>
      <c r="U371" s="415"/>
      <c r="V371" s="415">
        <f t="shared" ref="V371:Y378" si="64">INDEX(i_scan_day,N371+1,0)+17*N$359</f>
        <v>69</v>
      </c>
      <c r="W371" s="415">
        <f t="shared" si="64"/>
        <v>69</v>
      </c>
      <c r="X371" s="415">
        <f t="shared" si="64"/>
        <v>69</v>
      </c>
      <c r="Y371" s="415">
        <f t="shared" si="64"/>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si="63"/>
        <v>4</v>
      </c>
      <c r="D372" s="410"/>
      <c r="E372" s="467"/>
      <c r="F372" s="467"/>
      <c r="G372" s="410"/>
      <c r="H372" s="415"/>
      <c r="I372" s="415">
        <v>1</v>
      </c>
      <c r="J372" s="415" t="s">
        <v>578</v>
      </c>
      <c r="K372" s="415"/>
      <c r="L372" s="415"/>
      <c r="M372" s="415"/>
      <c r="N372" s="432">
        <v>1</v>
      </c>
      <c r="O372" s="432">
        <v>1</v>
      </c>
      <c r="P372" s="432">
        <v>1</v>
      </c>
      <c r="Q372" s="432">
        <v>1</v>
      </c>
      <c r="R372" s="415"/>
      <c r="S372" s="415"/>
      <c r="T372" s="415"/>
      <c r="U372" s="415"/>
      <c r="V372" s="415">
        <f t="shared" si="64"/>
        <v>69</v>
      </c>
      <c r="W372" s="415">
        <f t="shared" si="64"/>
        <v>69</v>
      </c>
      <c r="X372" s="415">
        <f t="shared" si="64"/>
        <v>69</v>
      </c>
      <c r="Y372" s="415">
        <f t="shared" si="64"/>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2</v>
      </c>
      <c r="J373" s="415" t="s">
        <v>579</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3</v>
      </c>
      <c r="J374" s="415" t="s">
        <v>564</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4</v>
      </c>
      <c r="J375" s="415" t="s">
        <v>565</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5</v>
      </c>
      <c r="J376" s="415" t="s">
        <v>566</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6</v>
      </c>
      <c r="J377" s="415" t="s">
        <v>567</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7</v>
      </c>
      <c r="J378" s="415" t="s">
        <v>568</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hidden="1"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437</v>
      </c>
      <c r="AP379" s="395"/>
      <c r="AQ379" s="383"/>
      <c r="AR379" s="383"/>
      <c r="AS379" s="383"/>
    </row>
    <row r="380" spans="1:45" hidden="1" outlineLevel="2" x14ac:dyDescent="0.25">
      <c r="A380" s="383"/>
      <c r="B380" s="392"/>
      <c r="C380" s="385">
        <f>INT($C$242+3)</f>
        <v>4</v>
      </c>
      <c r="D380" s="410"/>
      <c r="E380" s="467"/>
      <c r="F380" s="467"/>
      <c r="G380" s="410"/>
      <c r="H380" s="480"/>
      <c r="I380" s="438" t="s">
        <v>555</v>
      </c>
      <c r="J380" s="438"/>
      <c r="K380" s="415"/>
      <c r="L380" s="415"/>
      <c r="M380" s="415"/>
      <c r="N380" s="438" t="s">
        <v>852</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hidden="1" outlineLevel="3" x14ac:dyDescent="0.25">
      <c r="A381" s="383"/>
      <c r="B381" s="392"/>
      <c r="C381" s="385">
        <f t="shared" ref="C381:C388" si="65">INT($C$242)+3</f>
        <v>4</v>
      </c>
      <c r="D381" s="410"/>
      <c r="E381" s="467"/>
      <c r="F381" s="467"/>
      <c r="G381" s="410"/>
      <c r="H381" s="415"/>
      <c r="I381" s="415">
        <v>0</v>
      </c>
      <c r="J381" s="415" t="s">
        <v>577</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si="65"/>
        <v>4</v>
      </c>
      <c r="D382" s="410"/>
      <c r="E382" s="467"/>
      <c r="F382" s="467"/>
      <c r="G382" s="410"/>
      <c r="H382" s="415"/>
      <c r="I382" s="415">
        <v>1</v>
      </c>
      <c r="J382" s="415" t="s">
        <v>578</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2</v>
      </c>
      <c r="J383" s="415" t="s">
        <v>579</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3</v>
      </c>
      <c r="J384" s="415" t="s">
        <v>564</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4</v>
      </c>
      <c r="J385" s="415" t="s">
        <v>565</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5</v>
      </c>
      <c r="J386" s="415" t="s">
        <v>566</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6</v>
      </c>
      <c r="J387" s="415" t="s">
        <v>567</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7</v>
      </c>
      <c r="J388" s="415" t="s">
        <v>568</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hidden="1"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437</v>
      </c>
      <c r="AP389" s="395"/>
      <c r="AQ389" s="383"/>
      <c r="AR389" s="383"/>
      <c r="AS389" s="383"/>
    </row>
    <row r="390" spans="1:45" hidden="1" outlineLevel="2" x14ac:dyDescent="0.25">
      <c r="A390" s="383"/>
      <c r="B390" s="392"/>
      <c r="C390" s="385">
        <f>INT($C$242+3)</f>
        <v>4</v>
      </c>
      <c r="D390" s="410"/>
      <c r="E390" s="467"/>
      <c r="F390" s="467"/>
      <c r="G390" s="410"/>
      <c r="H390" s="480"/>
      <c r="I390" s="438" t="s">
        <v>555</v>
      </c>
      <c r="J390" s="438"/>
      <c r="K390" s="415"/>
      <c r="L390" s="415"/>
      <c r="M390" s="415"/>
      <c r="N390" s="438" t="s">
        <v>596</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hidden="1" outlineLevel="3" x14ac:dyDescent="0.25">
      <c r="A391" s="383"/>
      <c r="B391" s="392"/>
      <c r="C391" s="385">
        <f t="shared" ref="C391:C398" si="66">INT($C$242)+3</f>
        <v>4</v>
      </c>
      <c r="D391" s="410"/>
      <c r="E391" s="467"/>
      <c r="F391" s="467"/>
      <c r="G391" s="410"/>
      <c r="H391" s="415"/>
      <c r="I391" s="415">
        <v>0</v>
      </c>
      <c r="J391" s="415" t="s">
        <v>577</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si="66"/>
        <v>4</v>
      </c>
      <c r="D392" s="410"/>
      <c r="E392" s="467"/>
      <c r="F392" s="467"/>
      <c r="G392" s="410"/>
      <c r="H392" s="415"/>
      <c r="I392" s="415">
        <v>1</v>
      </c>
      <c r="J392" s="415" t="s">
        <v>578</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2</v>
      </c>
      <c r="J393" s="415" t="s">
        <v>579</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3</v>
      </c>
      <c r="J394" s="415" t="s">
        <v>564</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4</v>
      </c>
      <c r="J395" s="415" t="s">
        <v>565</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5</v>
      </c>
      <c r="J396" s="415" t="s">
        <v>566</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6</v>
      </c>
      <c r="J397" s="415" t="s">
        <v>567</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7</v>
      </c>
      <c r="J398" s="415" t="s">
        <v>568</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hidden="1"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437</v>
      </c>
      <c r="AP399" s="395"/>
      <c r="AQ399" s="383"/>
      <c r="AR399" s="383"/>
      <c r="AS399" s="383"/>
    </row>
    <row r="400" spans="1:45" hidden="1" outlineLevel="2" x14ac:dyDescent="0.25">
      <c r="A400" s="383"/>
      <c r="B400" s="392"/>
      <c r="C400" s="385">
        <f t="shared" ref="C400:C405" si="67">INT($C$242)+3</f>
        <v>4</v>
      </c>
      <c r="D400" s="410"/>
      <c r="E400" s="467"/>
      <c r="F400" s="467"/>
      <c r="G400" s="410"/>
      <c r="H400" s="415" t="s">
        <v>1163</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hidden="1" outlineLevel="2" x14ac:dyDescent="0.25">
      <c r="A401" s="383"/>
      <c r="B401" s="392"/>
      <c r="C401" s="385">
        <f t="shared" si="67"/>
        <v>4</v>
      </c>
      <c r="D401" s="410"/>
      <c r="E401" s="467"/>
      <c r="F401" s="467"/>
      <c r="G401" s="410"/>
      <c r="H401" s="415" t="s">
        <v>597</v>
      </c>
      <c r="I401" s="454">
        <v>55</v>
      </c>
      <c r="J401" s="415" t="s">
        <v>598</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3" x14ac:dyDescent="0.25">
      <c r="A402" s="383"/>
      <c r="B402" s="392"/>
      <c r="C402" s="385">
        <f t="shared" si="67"/>
        <v>4</v>
      </c>
      <c r="D402" s="410"/>
      <c r="E402" s="467"/>
      <c r="F402" s="467"/>
      <c r="G402" s="410"/>
      <c r="H402" s="415" t="s">
        <v>599</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600</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601</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602</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t="s">
        <v>1091</v>
      </c>
      <c r="I407" s="415"/>
      <c r="J407" s="415"/>
      <c r="K407" s="415"/>
      <c r="L407" s="415" t="s">
        <v>603</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hidden="1" outlineLevel="3" x14ac:dyDescent="0.25">
      <c r="A408" s="383"/>
      <c r="B408" s="392"/>
      <c r="C408" s="385"/>
      <c r="D408" s="410"/>
      <c r="E408" s="467"/>
      <c r="F408" s="467"/>
      <c r="G408" s="410"/>
      <c r="H408" s="517"/>
      <c r="I408" s="415" t="s">
        <v>1083</v>
      </c>
      <c r="J408" s="415" t="s">
        <v>1084</v>
      </c>
      <c r="K408" s="973"/>
      <c r="L408" s="431" t="s">
        <v>604</v>
      </c>
      <c r="M408" s="431" t="s">
        <v>1086</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hidden="1" customHeight="1" outlineLevel="3" x14ac:dyDescent="0.25">
      <c r="A409" s="383"/>
      <c r="B409" s="392"/>
      <c r="C409" s="385">
        <f t="shared" ref="C409:C422" si="68">INT($C$242)+3</f>
        <v>4</v>
      </c>
      <c r="D409" s="410"/>
      <c r="E409" s="467"/>
      <c r="F409" s="467"/>
      <c r="G409" s="410"/>
      <c r="H409" s="417" t="s">
        <v>1085</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si="68"/>
        <v>4</v>
      </c>
      <c r="D410" s="410"/>
      <c r="E410" s="467"/>
      <c r="F410" s="467"/>
      <c r="G410" s="410"/>
      <c r="H410" s="417" t="s">
        <v>578</v>
      </c>
      <c r="I410" s="518" t="b">
        <v>0</v>
      </c>
      <c r="J410" s="432" t="b">
        <v>0</v>
      </c>
      <c r="K410" s="415"/>
      <c r="L410" s="448">
        <f>IF($I410,0,IF($J410,1,1))</f>
        <v>1</v>
      </c>
      <c r="M410" s="448">
        <f t="shared" ref="M410:M416" si="69">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579</v>
      </c>
      <c r="I411" s="518" t="b">
        <v>0</v>
      </c>
      <c r="J411" s="432" t="b">
        <v>0</v>
      </c>
      <c r="K411" s="415"/>
      <c r="L411" s="448">
        <f t="shared" ref="L411:L416" si="70">IF($I411,0,IF($J411,1,1))</f>
        <v>1</v>
      </c>
      <c r="M411" s="448">
        <f t="shared" si="69"/>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564</v>
      </c>
      <c r="I412" s="518" t="b">
        <v>0</v>
      </c>
      <c r="J412" s="432" t="b">
        <v>0</v>
      </c>
      <c r="K412" s="415"/>
      <c r="L412" s="448">
        <f t="shared" si="70"/>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565</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566</v>
      </c>
      <c r="I414" s="518" t="b">
        <v>0</v>
      </c>
      <c r="J414" s="432" t="b">
        <v>0</v>
      </c>
      <c r="K414" s="415"/>
      <c r="L414" s="448">
        <f t="shared" si="70"/>
        <v>1</v>
      </c>
      <c r="M414" s="448">
        <f t="shared" si="69"/>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567</v>
      </c>
      <c r="I415" s="518" t="b">
        <v>0</v>
      </c>
      <c r="J415" s="432" t="b">
        <v>0</v>
      </c>
      <c r="K415" s="415"/>
      <c r="L415" s="448">
        <f t="shared" si="70"/>
        <v>1</v>
      </c>
      <c r="M415" s="448">
        <f t="shared" si="69"/>
        <v>1</v>
      </c>
      <c r="N415" s="485"/>
      <c r="O415" s="807"/>
      <c r="P415" s="1212" t="s">
        <v>952</v>
      </c>
      <c r="Q415" s="1212"/>
      <c r="R415" s="1212"/>
      <c r="S415" s="1212"/>
      <c r="T415" s="1212"/>
      <c r="U415" s="1212"/>
      <c r="V415" s="1212"/>
      <c r="W415" s="1212"/>
      <c r="X415" s="1212"/>
      <c r="Y415" s="1212"/>
      <c r="Z415" s="121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568</v>
      </c>
      <c r="I416" s="518" t="b">
        <v>0</v>
      </c>
      <c r="J416" s="432" t="b">
        <v>0</v>
      </c>
      <c r="K416" s="415"/>
      <c r="L416" s="448">
        <f t="shared" si="70"/>
        <v>1</v>
      </c>
      <c r="M416" s="448">
        <f t="shared" si="69"/>
        <v>1</v>
      </c>
      <c r="N416" s="485"/>
      <c r="O416" s="807"/>
      <c r="P416" s="1214"/>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84"/>
      <c r="I417" s="484"/>
      <c r="J417" s="484"/>
      <c r="K417" s="484"/>
      <c r="L417" s="484"/>
      <c r="M417" s="484"/>
      <c r="N417" s="696"/>
      <c r="O417" s="808"/>
      <c r="P417" s="1214"/>
      <c r="Q417" s="1214"/>
      <c r="R417" s="1214"/>
      <c r="S417" s="1214"/>
      <c r="T417" s="1214"/>
      <c r="U417" s="1214"/>
      <c r="V417" s="1214"/>
      <c r="W417" s="1214"/>
      <c r="X417" s="1214"/>
      <c r="Y417" s="1214"/>
      <c r="Z417" s="121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568" t="s">
        <v>605</v>
      </c>
      <c r="I418" s="568"/>
      <c r="J418" s="568"/>
      <c r="K418" s="568"/>
      <c r="L418" s="568"/>
      <c r="M418" s="568"/>
      <c r="N418" s="568"/>
      <c r="O418" s="806"/>
      <c r="P418" s="1214"/>
      <c r="Q418" s="1214"/>
      <c r="R418" s="1214"/>
      <c r="S418" s="1214"/>
      <c r="T418" s="1214"/>
      <c r="U418" s="1214"/>
      <c r="V418" s="1214"/>
      <c r="W418" s="1214"/>
      <c r="X418" s="1214"/>
      <c r="Y418" s="1214"/>
      <c r="Z418" s="121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idden="1" outlineLevel="3" x14ac:dyDescent="0.25">
      <c r="A419" s="383"/>
      <c r="B419" s="392"/>
      <c r="C419" s="385">
        <f t="shared" si="68"/>
        <v>4</v>
      </c>
      <c r="D419" s="410"/>
      <c r="E419" s="467"/>
      <c r="F419" s="467"/>
      <c r="G419" s="410"/>
      <c r="H419" s="485"/>
      <c r="I419" s="519"/>
      <c r="J419" s="519"/>
      <c r="K419" s="520" t="s">
        <v>606</v>
      </c>
      <c r="L419" s="437"/>
      <c r="M419" s="437"/>
      <c r="N419" s="521"/>
      <c r="O419" s="804"/>
      <c r="P419" s="1214"/>
      <c r="Q419" s="1214"/>
      <c r="R419" s="1214"/>
      <c r="S419" s="1214"/>
      <c r="T419" s="1214"/>
      <c r="U419" s="1214"/>
      <c r="V419" s="1214"/>
      <c r="W419" s="1214"/>
      <c r="X419" s="1214"/>
      <c r="Y419" s="1214"/>
      <c r="Z419" s="121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22" t="s">
        <v>585</v>
      </c>
      <c r="J420" s="522" t="s">
        <v>607</v>
      </c>
      <c r="K420" s="523" t="s">
        <v>608</v>
      </c>
      <c r="L420" s="431" t="s">
        <v>609</v>
      </c>
      <c r="M420" s="431" t="s">
        <v>610</v>
      </c>
      <c r="N420" s="524" t="s">
        <v>585</v>
      </c>
      <c r="O420" s="805"/>
      <c r="P420" s="1214"/>
      <c r="Q420" s="1214"/>
      <c r="R420" s="1214"/>
      <c r="S420" s="1214"/>
      <c r="T420" s="1214"/>
      <c r="U420" s="1214"/>
      <c r="V420" s="1214"/>
      <c r="W420" s="1214"/>
      <c r="X420" s="1214"/>
      <c r="Y420" s="1214"/>
      <c r="Z420" s="121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525" t="s">
        <v>468</v>
      </c>
      <c r="I421" s="518" t="b">
        <v>1</v>
      </c>
      <c r="J421" s="518" t="b">
        <v>1</v>
      </c>
      <c r="K421" s="523" t="b">
        <v>0</v>
      </c>
      <c r="L421" s="432" t="b">
        <v>1</v>
      </c>
      <c r="M421" s="432" t="b">
        <v>1</v>
      </c>
      <c r="N421" s="526" t="b">
        <v>1</v>
      </c>
      <c r="O421" s="805"/>
      <c r="P421" s="1214"/>
      <c r="Q421" s="1214"/>
      <c r="R421" s="1214"/>
      <c r="S421" s="1214"/>
      <c r="T421" s="1214"/>
      <c r="U421" s="1214"/>
      <c r="V421" s="1214"/>
      <c r="W421" s="1214"/>
      <c r="X421" s="1214"/>
      <c r="Y421" s="1214"/>
      <c r="Z421" s="121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470</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hidden="1"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437</v>
      </c>
      <c r="AP423" s="395"/>
      <c r="AQ423" s="383"/>
      <c r="AR423" s="383"/>
      <c r="AS423" s="383"/>
    </row>
    <row r="424" spans="1:45" hidden="1" outlineLevel="1" x14ac:dyDescent="0.25">
      <c r="A424" s="383"/>
      <c r="B424" s="392"/>
      <c r="C424" s="385">
        <f>INT($C$242)+1</f>
        <v>2</v>
      </c>
      <c r="D424" s="410"/>
      <c r="E424" s="467"/>
      <c r="F424" s="467"/>
      <c r="G424" s="410"/>
      <c r="H424" s="470" t="s">
        <v>936</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hidden="1" customHeight="1" outlineLevel="3" x14ac:dyDescent="0.25">
      <c r="A425" s="383"/>
      <c r="B425" s="392"/>
      <c r="C425" s="385">
        <f>INT($C$242)+3.005</f>
        <v>4.0049999999999999</v>
      </c>
      <c r="D425" s="410" t="s">
        <v>433</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hidden="1" outlineLevel="2" x14ac:dyDescent="0.25">
      <c r="A426" s="383"/>
      <c r="B426" s="392"/>
      <c r="C426" s="385">
        <f>INT($C$242)+2</f>
        <v>3</v>
      </c>
      <c r="D426" s="410"/>
      <c r="E426" s="467"/>
      <c r="F426" s="467"/>
      <c r="G426" s="410"/>
      <c r="H426" s="480" t="s">
        <v>612</v>
      </c>
      <c r="I426" s="438" t="s">
        <v>613</v>
      </c>
      <c r="J426" s="527"/>
      <c r="K426" s="438" t="s">
        <v>838</v>
      </c>
      <c r="L426" s="438"/>
      <c r="M426" s="438"/>
      <c r="N426" s="438" t="s">
        <v>839</v>
      </c>
      <c r="O426" s="438"/>
      <c r="P426" s="438"/>
      <c r="Q426" s="438"/>
      <c r="R426" s="438" t="s">
        <v>1169</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hidden="1" outlineLevel="3" x14ac:dyDescent="0.25">
      <c r="A427" s="383"/>
      <c r="B427" s="392"/>
      <c r="C427" s="385">
        <f t="shared" ref="C427:C437" si="71">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840</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si="71"/>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72">134-28</f>
        <v>106</v>
      </c>
      <c r="T431" s="432">
        <f t="shared" si="72"/>
        <v>106</v>
      </c>
      <c r="U431" s="432">
        <f t="shared" si="72"/>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Win</v>
      </c>
      <c r="I432" s="437"/>
      <c r="J432" s="437"/>
      <c r="K432" s="415"/>
      <c r="L432" s="415"/>
      <c r="M432" s="415"/>
      <c r="N432" s="415"/>
      <c r="O432" s="415"/>
      <c r="P432" s="415"/>
      <c r="Q432" s="415"/>
      <c r="R432" s="432">
        <f t="shared" ref="R432:R433" si="73">134-28</f>
        <v>106</v>
      </c>
      <c r="S432" s="432">
        <f t="shared" si="72"/>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Spr</v>
      </c>
      <c r="I433" s="437"/>
      <c r="J433" s="437"/>
      <c r="K433" s="415"/>
      <c r="L433" s="415"/>
      <c r="M433" s="415"/>
      <c r="N433" s="415"/>
      <c r="O433" s="415"/>
      <c r="P433" s="415"/>
      <c r="Q433" s="415"/>
      <c r="R433" s="432">
        <f t="shared" si="73"/>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4">254-28</f>
        <v>226</v>
      </c>
      <c r="T435" s="432">
        <f t="shared" si="74"/>
        <v>226</v>
      </c>
      <c r="U435" s="432">
        <f t="shared" si="74"/>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Win</v>
      </c>
      <c r="I436" s="437"/>
      <c r="J436" s="437"/>
      <c r="K436" s="415"/>
      <c r="L436" s="415"/>
      <c r="M436" s="415"/>
      <c r="N436" s="415"/>
      <c r="O436" s="415"/>
      <c r="P436" s="415"/>
      <c r="Q436" s="415"/>
      <c r="R436" s="432">
        <f t="shared" ref="R436:R437" si="75">254-28</f>
        <v>226</v>
      </c>
      <c r="S436" s="432">
        <f t="shared" si="74"/>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Spr</v>
      </c>
      <c r="I437" s="437"/>
      <c r="J437" s="437"/>
      <c r="K437" s="415"/>
      <c r="L437" s="415"/>
      <c r="M437" s="415"/>
      <c r="N437" s="415"/>
      <c r="O437" s="415"/>
      <c r="P437" s="415"/>
      <c r="Q437" s="415"/>
      <c r="R437" s="432">
        <f t="shared" si="75"/>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hidden="1"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437</v>
      </c>
      <c r="AP438" s="395"/>
      <c r="AQ438" s="383"/>
      <c r="AR438" s="383"/>
      <c r="AS438" s="383"/>
    </row>
    <row r="439" spans="1:45" hidden="1" outlineLevel="1" x14ac:dyDescent="0.25">
      <c r="A439" s="383"/>
      <c r="B439" s="392"/>
      <c r="C439" s="385">
        <f>INT($C$242)+1</f>
        <v>2</v>
      </c>
      <c r="D439" s="410"/>
      <c r="E439" s="467"/>
      <c r="F439" s="467"/>
      <c r="G439" s="410"/>
      <c r="H439" s="470" t="s">
        <v>611</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hidden="1" customHeight="1" outlineLevel="3" x14ac:dyDescent="0.25">
      <c r="A440" s="383"/>
      <c r="B440" s="392"/>
      <c r="C440" s="385">
        <f>INT($C$242)+3.005</f>
        <v>4.0049999999999999</v>
      </c>
      <c r="D440" s="410" t="s">
        <v>433</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hidden="1" outlineLevel="2" x14ac:dyDescent="0.25">
      <c r="A441" s="383"/>
      <c r="B441" s="392"/>
      <c r="C441" s="385">
        <f>INT($C$242)+2</f>
        <v>3</v>
      </c>
      <c r="D441" s="410"/>
      <c r="E441" s="467"/>
      <c r="F441" s="467"/>
      <c r="G441" s="410"/>
      <c r="H441" s="480" t="s">
        <v>612</v>
      </c>
      <c r="I441" s="438" t="s">
        <v>614</v>
      </c>
      <c r="J441" s="527"/>
      <c r="K441" s="528">
        <f>COUNTA($H442:$H$472)</f>
        <v>30</v>
      </c>
      <c r="L441" s="528">
        <f>COUNTA($I$442:$I$472)/K441</f>
        <v>1</v>
      </c>
      <c r="M441" s="418">
        <v>-9</v>
      </c>
      <c r="N441" s="438" t="s">
        <v>615</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hidden="1" outlineLevel="3" x14ac:dyDescent="0.25">
      <c r="A442" s="383"/>
      <c r="B442" s="392"/>
      <c r="C442" s="385">
        <f t="shared" ref="C442:C462" si="76">INT($C$242)+3</f>
        <v>4</v>
      </c>
      <c r="D442" s="410"/>
      <c r="E442" s="467"/>
      <c r="F442" s="467"/>
      <c r="G442" s="410"/>
      <c r="H442" s="431" t="str">
        <f t="shared" ref="H442:H451" si="77">H$261</f>
        <v>Aut</v>
      </c>
      <c r="I442" s="437" t="s">
        <v>847</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4" x14ac:dyDescent="0.25">
      <c r="A443" s="383"/>
      <c r="B443" s="392"/>
      <c r="C443" s="385">
        <f>INT($C$242)+4</f>
        <v>5</v>
      </c>
      <c r="D443" s="410"/>
      <c r="E443" s="467"/>
      <c r="F443" s="467"/>
      <c r="G443" s="410"/>
      <c r="H443" s="431" t="str">
        <f t="shared" si="77"/>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 t="shared" ref="C444:C451" si="78">INT($C$242)+4</f>
        <v>5</v>
      </c>
      <c r="D444" s="410"/>
      <c r="E444" s="467"/>
      <c r="F444" s="467"/>
      <c r="G444" s="410"/>
      <c r="H444" s="431" t="str">
        <f t="shared" si="77"/>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si="78"/>
        <v>5</v>
      </c>
      <c r="D445" s="410"/>
      <c r="E445" s="467"/>
      <c r="F445" s="467"/>
      <c r="G445" s="410"/>
      <c r="H445" s="431" t="str">
        <f t="shared" si="77"/>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3" x14ac:dyDescent="0.25">
      <c r="A452" s="383"/>
      <c r="B452" s="392"/>
      <c r="C452" s="385">
        <f t="shared" si="76"/>
        <v>4</v>
      </c>
      <c r="D452" s="410"/>
      <c r="E452" s="467"/>
      <c r="F452" s="467"/>
      <c r="G452" s="410"/>
      <c r="H452" s="431" t="str">
        <f>H$262</f>
        <v>Win</v>
      </c>
      <c r="I452" s="437" t="s">
        <v>847</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4" x14ac:dyDescent="0.25">
      <c r="A453" s="383"/>
      <c r="B453" s="392"/>
      <c r="C453" s="385">
        <f>INT($C$242)+4</f>
        <v>5</v>
      </c>
      <c r="D453" s="410"/>
      <c r="E453" s="467"/>
      <c r="F453" s="467"/>
      <c r="G453" s="410"/>
      <c r="H453" s="431" t="str">
        <f t="shared" ref="H453:H461" si="79">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 t="shared" ref="C454:C461" si="80">INT($C$242)+4</f>
        <v>5</v>
      </c>
      <c r="D454" s="410"/>
      <c r="E454" s="467"/>
      <c r="F454" s="467"/>
      <c r="G454" s="410"/>
      <c r="H454" s="431" t="str">
        <f t="shared" si="79"/>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si="80"/>
        <v>5</v>
      </c>
      <c r="D455" s="410"/>
      <c r="E455" s="467"/>
      <c r="F455" s="467"/>
      <c r="G455" s="410"/>
      <c r="H455" s="431" t="str">
        <f t="shared" si="79"/>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3" x14ac:dyDescent="0.25">
      <c r="A462" s="383"/>
      <c r="B462" s="392"/>
      <c r="C462" s="385">
        <f t="shared" si="76"/>
        <v>4</v>
      </c>
      <c r="D462" s="410"/>
      <c r="E462" s="467"/>
      <c r="F462" s="467"/>
      <c r="G462" s="410"/>
      <c r="H462" s="431" t="str">
        <f t="shared" ref="H462:H471" si="81">H$263</f>
        <v>Spr</v>
      </c>
      <c r="I462" s="437" t="s">
        <v>847</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4" x14ac:dyDescent="0.25">
      <c r="A463" s="383"/>
      <c r="B463" s="392"/>
      <c r="C463" s="385">
        <f>INT($C$242)+4</f>
        <v>5</v>
      </c>
      <c r="D463" s="410"/>
      <c r="E463" s="467"/>
      <c r="F463" s="467"/>
      <c r="G463" s="410"/>
      <c r="H463" s="431" t="str">
        <f t="shared" si="81"/>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 t="shared" ref="C464:C471" si="82">INT($C$242)+4</f>
        <v>5</v>
      </c>
      <c r="D464" s="410"/>
      <c r="E464" s="467"/>
      <c r="F464" s="467"/>
      <c r="G464" s="410"/>
      <c r="H464" s="431" t="str">
        <f t="shared" si="81"/>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si="82"/>
        <v>5</v>
      </c>
      <c r="D465" s="410"/>
      <c r="E465" s="467"/>
      <c r="F465" s="467"/>
      <c r="G465" s="410"/>
      <c r="H465" s="431" t="str">
        <f t="shared" si="81"/>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hidden="1"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437</v>
      </c>
      <c r="AP472" s="395"/>
      <c r="AQ472" s="383"/>
      <c r="AR472" s="383"/>
      <c r="AS472" s="383"/>
    </row>
    <row r="473" spans="1:45" hidden="1" outlineLevel="2" x14ac:dyDescent="0.25">
      <c r="A473" s="383"/>
      <c r="B473" s="392"/>
      <c r="C473" s="385">
        <f>INT($C$242)+2</f>
        <v>3</v>
      </c>
      <c r="D473" s="410"/>
      <c r="E473" s="467"/>
      <c r="F473" s="467"/>
      <c r="G473" s="410"/>
      <c r="H473" s="480" t="s">
        <v>612</v>
      </c>
      <c r="I473" s="438" t="s">
        <v>616</v>
      </c>
      <c r="J473" s="438"/>
      <c r="K473" s="530">
        <f>COUNTA($H474:$H$486)</f>
        <v>3</v>
      </c>
      <c r="L473" s="528">
        <f>COUNTA($I$474:$I$486)/K473</f>
        <v>4</v>
      </c>
      <c r="M473" s="502"/>
      <c r="N473" s="415"/>
      <c r="O473" s="438" t="s">
        <v>617</v>
      </c>
      <c r="P473" s="438"/>
      <c r="Q473" s="438"/>
      <c r="R473" s="438" t="s">
        <v>618</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hidden="1" outlineLevel="3" x14ac:dyDescent="0.25">
      <c r="A474" s="383"/>
      <c r="B474" s="392"/>
      <c r="C474" s="385">
        <f t="shared" ref="C474:C485" si="83">INT($C$242)+3</f>
        <v>4</v>
      </c>
      <c r="D474" s="410"/>
      <c r="E474" s="467"/>
      <c r="F474" s="467"/>
      <c r="G474" s="410"/>
      <c r="H474" s="431" t="str">
        <f>H$261</f>
        <v>Aut</v>
      </c>
      <c r="I474" s="437" t="s">
        <v>619</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si="83"/>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a1</v>
      </c>
      <c r="J476" s="437"/>
      <c r="K476" s="415"/>
      <c r="L476" s="415"/>
      <c r="M476" s="415"/>
      <c r="N476" s="432">
        <v>19</v>
      </c>
      <c r="O476" s="784">
        <f>IF(N476=0,0,N476+72)</f>
        <v>91</v>
      </c>
      <c r="P476" s="785">
        <f t="shared" ref="P476:P477" si="84">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a2</v>
      </c>
      <c r="J477" s="437"/>
      <c r="K477" s="415"/>
      <c r="L477" s="415"/>
      <c r="M477" s="415"/>
      <c r="N477" s="432">
        <v>19</v>
      </c>
      <c r="O477" s="784">
        <f>IF(N477=0,0,N477+72)</f>
        <v>91</v>
      </c>
      <c r="P477" s="785">
        <f t="shared" si="84"/>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c r="I479" s="437" t="str">
        <f t="shared" ref="I479:I481" si="85">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si="85"/>
        <v>a1</v>
      </c>
      <c r="J480" s="437"/>
      <c r="K480" s="415"/>
      <c r="L480" s="415"/>
      <c r="M480" s="415"/>
      <c r="N480" s="786">
        <f>IF(N476=0,0,N476+24)</f>
        <v>43</v>
      </c>
      <c r="O480" s="784">
        <f>IF(N480=0,0,N480+72)</f>
        <v>115</v>
      </c>
      <c r="P480" s="785">
        <f t="shared" ref="P480:P481" si="86">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a2</v>
      </c>
      <c r="J481" s="437"/>
      <c r="K481" s="415"/>
      <c r="L481" s="415"/>
      <c r="M481" s="415"/>
      <c r="N481" s="786">
        <f>IF(N477=0,0,N477+24)</f>
        <v>43</v>
      </c>
      <c r="O481" s="784">
        <f>IF(N481=0,0,N481+72)</f>
        <v>115</v>
      </c>
      <c r="P481" s="785">
        <f t="shared" si="86"/>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a1</v>
      </c>
      <c r="J484" s="437"/>
      <c r="K484" s="415"/>
      <c r="L484" s="415"/>
      <c r="M484" s="415"/>
      <c r="N484" s="786">
        <f>IF(N480=0,0,N480+24)</f>
        <v>67</v>
      </c>
      <c r="O484" s="784">
        <f>IF(N484=0,0,N484+72)</f>
        <v>139</v>
      </c>
      <c r="P484" s="785">
        <f t="shared" ref="P484:P485" si="87">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a2</v>
      </c>
      <c r="J485" s="437"/>
      <c r="K485" s="415"/>
      <c r="L485" s="415"/>
      <c r="M485" s="415"/>
      <c r="N485" s="786">
        <f>IF(N481=0,0,N481+24)</f>
        <v>67</v>
      </c>
      <c r="O485" s="784">
        <f>IF(N485=0,0,N485+72)</f>
        <v>139</v>
      </c>
      <c r="P485" s="785">
        <f t="shared" si="87"/>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hidden="1"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437</v>
      </c>
      <c r="AP486" s="395"/>
      <c r="AQ486" s="383"/>
      <c r="AR486" s="383"/>
      <c r="AS486" s="383"/>
    </row>
    <row r="487" spans="1:45" hidden="1" outlineLevel="2" x14ac:dyDescent="0.25">
      <c r="A487" s="383"/>
      <c r="B487" s="392"/>
      <c r="C487" s="385">
        <f>INT($C$242)+2</f>
        <v>3</v>
      </c>
      <c r="D487" s="410"/>
      <c r="E487" s="467"/>
      <c r="F487" s="467"/>
      <c r="G487" s="410"/>
      <c r="H487" s="480" t="s">
        <v>612</v>
      </c>
      <c r="I487" s="438" t="s">
        <v>620</v>
      </c>
      <c r="J487" s="438"/>
      <c r="K487" s="530"/>
      <c r="L487" s="528">
        <f>COUNTA($I488:$I$500)/COUNTA($H488:$H$500)</f>
        <v>4</v>
      </c>
      <c r="M487" s="415"/>
      <c r="N487" s="438" t="s">
        <v>621</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hidden="1" outlineLevel="3" x14ac:dyDescent="0.25">
      <c r="A488" s="383"/>
      <c r="B488" s="392"/>
      <c r="C488" s="385">
        <f t="shared" ref="C488:C499" si="88">INT($C$242)+3</f>
        <v>4</v>
      </c>
      <c r="D488" s="410"/>
      <c r="E488" s="467"/>
      <c r="F488" s="467"/>
      <c r="G488" s="410"/>
      <c r="H488" s="431" t="str">
        <f>H$261</f>
        <v>Aut</v>
      </c>
      <c r="I488" s="437" t="s">
        <v>619</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si="88"/>
        <v>4</v>
      </c>
      <c r="D489" s="410"/>
      <c r="E489" s="467"/>
      <c r="F489" s="467"/>
      <c r="G489" s="410"/>
      <c r="H489" s="431"/>
      <c r="I489" s="437" t="s">
        <v>622</v>
      </c>
      <c r="J489" s="437"/>
      <c r="K489" s="415"/>
      <c r="L489" s="415"/>
      <c r="M489" s="415"/>
      <c r="N489" s="432">
        <v>15</v>
      </c>
      <c r="O489" s="784">
        <f>IF(N489=0,0,N489+72)</f>
        <v>87</v>
      </c>
      <c r="P489" s="785">
        <f t="shared" ref="P489:P491" si="89">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623</v>
      </c>
      <c r="J490" s="437"/>
      <c r="K490" s="415"/>
      <c r="L490" s="415"/>
      <c r="M490" s="415"/>
      <c r="N490" s="432">
        <v>16</v>
      </c>
      <c r="O490" s="784">
        <f>IF(N490=0,0,N490+72)</f>
        <v>88</v>
      </c>
      <c r="P490" s="785">
        <f t="shared" si="89"/>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624</v>
      </c>
      <c r="J491" s="437"/>
      <c r="K491" s="415"/>
      <c r="L491" s="415"/>
      <c r="M491" s="415"/>
      <c r="N491" s="432">
        <v>17</v>
      </c>
      <c r="O491" s="784">
        <f>IF(N491=0,0,N491+72)</f>
        <v>89</v>
      </c>
      <c r="P491" s="785">
        <f t="shared" si="89"/>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t="str">
        <f>H$262</f>
        <v>Win</v>
      </c>
      <c r="I492" s="437" t="s">
        <v>619</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c r="I493" s="437" t="s">
        <v>622</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623</v>
      </c>
      <c r="J494" s="437"/>
      <c r="K494" s="415"/>
      <c r="L494" s="415"/>
      <c r="M494" s="415"/>
      <c r="N494" s="786">
        <f>IF(N490=0,0,N490+24)</f>
        <v>40</v>
      </c>
      <c r="O494" s="784">
        <f>IF(N494=0,0,N494+72)</f>
        <v>112</v>
      </c>
      <c r="P494" s="785">
        <f t="shared" ref="P494:P495" si="90">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624</v>
      </c>
      <c r="J495" s="437"/>
      <c r="K495" s="415"/>
      <c r="L495" s="415"/>
      <c r="M495" s="415"/>
      <c r="N495" s="786">
        <f>IF(N491=0,0,N491+24)</f>
        <v>41</v>
      </c>
      <c r="O495" s="784">
        <f>IF(N495=0,0,N495+72)</f>
        <v>113</v>
      </c>
      <c r="P495" s="785">
        <f t="shared" si="90"/>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t="str">
        <f>H$263</f>
        <v>Spr</v>
      </c>
      <c r="I496" s="437" t="s">
        <v>619</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c r="I497" s="437" t="s">
        <v>622</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623</v>
      </c>
      <c r="J498" s="437"/>
      <c r="K498" s="415"/>
      <c r="L498" s="415"/>
      <c r="M498" s="415"/>
      <c r="N498" s="786">
        <f>IF(N494=0,0,N494+24)</f>
        <v>64</v>
      </c>
      <c r="O498" s="784">
        <f>IF(N498=0,0,N498+72)</f>
        <v>136</v>
      </c>
      <c r="P498" s="785">
        <f t="shared" ref="P498:P499" si="91">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624</v>
      </c>
      <c r="J499" s="437"/>
      <c r="K499" s="415"/>
      <c r="L499" s="415"/>
      <c r="M499" s="415"/>
      <c r="N499" s="786">
        <f>IF(N495=0,0,N495+24)</f>
        <v>65</v>
      </c>
      <c r="O499" s="784">
        <f>IF(N499=0,0,N499+72)</f>
        <v>137</v>
      </c>
      <c r="P499" s="785">
        <f t="shared" si="91"/>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hidden="1"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437</v>
      </c>
      <c r="AP500" s="395"/>
      <c r="AQ500" s="383"/>
      <c r="AR500" s="383"/>
      <c r="AS500" s="383"/>
    </row>
    <row r="501" spans="1:45" hidden="1" outlineLevel="2" x14ac:dyDescent="0.25">
      <c r="A501" s="383"/>
      <c r="B501" s="392"/>
      <c r="C501" s="385">
        <f>INT($C$242)+2</f>
        <v>3</v>
      </c>
      <c r="D501" s="410"/>
      <c r="E501" s="467"/>
      <c r="F501" s="467"/>
      <c r="G501" s="410"/>
      <c r="H501" s="480" t="s">
        <v>612</v>
      </c>
      <c r="I501" s="480" t="s">
        <v>924</v>
      </c>
      <c r="J501" s="438" t="s">
        <v>939</v>
      </c>
      <c r="K501" s="438"/>
      <c r="L501" s="528">
        <f>COUNTA($J502:$J$622)/COUNTA($I502:$I$622)</f>
        <v>8</v>
      </c>
      <c r="M501" s="415"/>
      <c r="N501" s="438" t="s">
        <v>621</v>
      </c>
      <c r="O501" s="438"/>
      <c r="P501" s="438"/>
      <c r="Q501" s="438"/>
      <c r="R501" s="789" t="s">
        <v>937</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hidden="1" outlineLevel="3" x14ac:dyDescent="0.25">
      <c r="A502" s="383"/>
      <c r="B502" s="392"/>
      <c r="C502" s="385">
        <f t="shared" ref="C502:C543" si="92">INT($C$242)+3</f>
        <v>4</v>
      </c>
      <c r="D502" s="410"/>
      <c r="E502" s="467"/>
      <c r="F502" s="467"/>
      <c r="G502" s="410"/>
      <c r="H502" s="431" t="str">
        <f>H$261</f>
        <v>Aut</v>
      </c>
      <c r="I502" s="431">
        <v>0</v>
      </c>
      <c r="J502" s="437" t="s">
        <v>925</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si="92"/>
        <v>4</v>
      </c>
      <c r="D503" s="410"/>
      <c r="E503" s="467"/>
      <c r="F503" s="467"/>
      <c r="G503" s="410"/>
      <c r="H503" s="415"/>
      <c r="I503" s="431"/>
      <c r="J503" s="437" t="s">
        <v>926</v>
      </c>
      <c r="K503" s="437"/>
      <c r="L503" s="415"/>
      <c r="M503" s="415"/>
      <c r="N503" s="432">
        <v>1</v>
      </c>
      <c r="O503" s="784">
        <f t="shared" ref="O503" si="93">IF(N503=0,0,N503+72)</f>
        <v>73</v>
      </c>
      <c r="P503" s="785">
        <f t="shared" ref="P503" si="94">O503</f>
        <v>73</v>
      </c>
      <c r="Q503" s="784">
        <f t="shared" ref="Q503" si="95">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152</v>
      </c>
      <c r="K504" s="437"/>
      <c r="L504" s="415"/>
      <c r="M504" s="415"/>
      <c r="N504" s="432">
        <v>0</v>
      </c>
      <c r="O504" s="784">
        <f t="shared" ref="O504:O509" si="96">IF(N504=0,0,N504+72)</f>
        <v>0</v>
      </c>
      <c r="P504" s="785">
        <f t="shared" ref="P504:P509" si="97">O504</f>
        <v>0</v>
      </c>
      <c r="Q504" s="784">
        <f t="shared" ref="Q504:Q509" si="98">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625</v>
      </c>
      <c r="K505" s="437"/>
      <c r="L505" s="415"/>
      <c r="M505" s="415"/>
      <c r="N505" s="432">
        <v>0</v>
      </c>
      <c r="O505" s="784">
        <f t="shared" si="96"/>
        <v>0</v>
      </c>
      <c r="P505" s="785">
        <f t="shared" si="97"/>
        <v>0</v>
      </c>
      <c r="Q505" s="784">
        <f t="shared" si="98"/>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626</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627</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628</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601</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31"/>
      <c r="I510" s="431">
        <v>1</v>
      </c>
      <c r="J510" s="437" t="s">
        <v>925</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15"/>
      <c r="I511" s="431"/>
      <c r="J511" s="437" t="s">
        <v>926</v>
      </c>
      <c r="K511" s="437"/>
      <c r="L511" s="415"/>
      <c r="M511" s="415"/>
      <c r="N511" s="432">
        <v>1</v>
      </c>
      <c r="O511" s="784">
        <f t="shared" ref="O511" si="99">IF(N511=0,0,N511+72)</f>
        <v>73</v>
      </c>
      <c r="P511" s="785">
        <f t="shared" ref="P511" si="100">O511</f>
        <v>73</v>
      </c>
      <c r="Q511" s="784">
        <f t="shared" ref="Q511" si="101">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152</v>
      </c>
      <c r="K512" s="437"/>
      <c r="L512" s="415"/>
      <c r="M512" s="415"/>
      <c r="N512" s="432">
        <v>2</v>
      </c>
      <c r="O512" s="784">
        <f t="shared" ref="O512:O517" si="102">IF(N512=0,0,N512+72)</f>
        <v>74</v>
      </c>
      <c r="P512" s="785">
        <f t="shared" ref="P512:P517" si="103">O512</f>
        <v>74</v>
      </c>
      <c r="Q512" s="784">
        <f t="shared" ref="Q512:Q517" si="104">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625</v>
      </c>
      <c r="K513" s="437"/>
      <c r="L513" s="415"/>
      <c r="M513" s="415"/>
      <c r="N513" s="432">
        <v>3</v>
      </c>
      <c r="O513" s="784">
        <f t="shared" si="102"/>
        <v>75</v>
      </c>
      <c r="P513" s="785">
        <f t="shared" si="103"/>
        <v>75</v>
      </c>
      <c r="Q513" s="784">
        <f t="shared" si="104"/>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626</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627</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628</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601</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31"/>
      <c r="I518" s="431">
        <v>2</v>
      </c>
      <c r="J518" s="437" t="s">
        <v>925</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15"/>
      <c r="I519" s="431"/>
      <c r="J519" s="437" t="s">
        <v>926</v>
      </c>
      <c r="K519" s="437"/>
      <c r="L519" s="415"/>
      <c r="M519" s="415"/>
      <c r="N519" s="432">
        <v>1</v>
      </c>
      <c r="O519" s="784">
        <f t="shared" ref="O519" si="105">IF(N519=0,0,N519+72)</f>
        <v>73</v>
      </c>
      <c r="P519" s="785">
        <f t="shared" ref="P519" si="106">O519</f>
        <v>73</v>
      </c>
      <c r="Q519" s="784">
        <f t="shared" ref="Q519" si="107">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152</v>
      </c>
      <c r="K520" s="437"/>
      <c r="L520" s="415"/>
      <c r="M520" s="415"/>
      <c r="N520" s="432">
        <v>4</v>
      </c>
      <c r="O520" s="784">
        <f t="shared" ref="O520:O525" si="108">IF(N520=0,0,N520+72)</f>
        <v>76</v>
      </c>
      <c r="P520" s="785">
        <f t="shared" ref="P520:P525" si="109">O520</f>
        <v>76</v>
      </c>
      <c r="Q520" s="784">
        <f t="shared" ref="Q520:Q525" si="110">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625</v>
      </c>
      <c r="K521" s="437"/>
      <c r="L521" s="415"/>
      <c r="M521" s="415"/>
      <c r="N521" s="432">
        <v>5</v>
      </c>
      <c r="O521" s="784">
        <f t="shared" si="108"/>
        <v>77</v>
      </c>
      <c r="P521" s="785">
        <f t="shared" si="109"/>
        <v>77</v>
      </c>
      <c r="Q521" s="784">
        <f t="shared" si="110"/>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626</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627</v>
      </c>
      <c r="K523" s="437"/>
      <c r="L523" s="415"/>
      <c r="M523" s="415"/>
      <c r="N523" s="432">
        <v>6</v>
      </c>
      <c r="O523" s="784">
        <f t="shared" si="108"/>
        <v>78</v>
      </c>
      <c r="P523" s="785">
        <f t="shared" si="109"/>
        <v>78</v>
      </c>
      <c r="Q523" s="784">
        <f t="shared" si="110"/>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628</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601</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31"/>
      <c r="I526" s="431">
        <v>3</v>
      </c>
      <c r="J526" s="437" t="s">
        <v>925</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15"/>
      <c r="I527" s="431"/>
      <c r="J527" s="437" t="s">
        <v>926</v>
      </c>
      <c r="K527" s="437"/>
      <c r="L527" s="415"/>
      <c r="M527" s="415"/>
      <c r="N527" s="432">
        <v>1</v>
      </c>
      <c r="O527" s="784">
        <f t="shared" ref="O527" si="111">IF(N527=0,0,N527+72)</f>
        <v>73</v>
      </c>
      <c r="P527" s="785">
        <f t="shared" ref="P527" si="112">O527</f>
        <v>73</v>
      </c>
      <c r="Q527" s="784">
        <f t="shared" ref="Q527" si="113">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152</v>
      </c>
      <c r="K528" s="437"/>
      <c r="L528" s="415"/>
      <c r="M528" s="415"/>
      <c r="N528" s="432">
        <v>7</v>
      </c>
      <c r="O528" s="784">
        <f t="shared" ref="O528:O533" si="114">IF(N528=0,0,N528+72)</f>
        <v>79</v>
      </c>
      <c r="P528" s="785">
        <f t="shared" ref="P528:P533" si="115">O528</f>
        <v>79</v>
      </c>
      <c r="Q528" s="784">
        <f t="shared" ref="Q528:Q533" si="116">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625</v>
      </c>
      <c r="K529" s="437"/>
      <c r="L529" s="415"/>
      <c r="M529" s="415"/>
      <c r="N529" s="432">
        <v>8</v>
      </c>
      <c r="O529" s="784">
        <f t="shared" si="114"/>
        <v>80</v>
      </c>
      <c r="P529" s="785">
        <f t="shared" si="115"/>
        <v>80</v>
      </c>
      <c r="Q529" s="784">
        <f t="shared" si="116"/>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626</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627</v>
      </c>
      <c r="K531" s="437"/>
      <c r="L531" s="415"/>
      <c r="M531" s="415"/>
      <c r="N531" s="432">
        <v>9</v>
      </c>
      <c r="O531" s="784">
        <f t="shared" si="114"/>
        <v>81</v>
      </c>
      <c r="P531" s="785">
        <f t="shared" si="115"/>
        <v>81</v>
      </c>
      <c r="Q531" s="784">
        <f t="shared" si="116"/>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628</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601</v>
      </c>
      <c r="K533" s="437"/>
      <c r="L533" s="415"/>
      <c r="M533" s="415"/>
      <c r="N533" s="432">
        <v>10</v>
      </c>
      <c r="O533" s="784">
        <f t="shared" si="114"/>
        <v>82</v>
      </c>
      <c r="P533" s="785">
        <f t="shared" si="115"/>
        <v>82</v>
      </c>
      <c r="Q533" s="784">
        <f t="shared" si="116"/>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31"/>
      <c r="I534" s="431">
        <v>4</v>
      </c>
      <c r="J534" s="437" t="s">
        <v>925</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15"/>
      <c r="I535" s="431"/>
      <c r="J535" s="437" t="s">
        <v>926</v>
      </c>
      <c r="K535" s="437"/>
      <c r="L535" s="415"/>
      <c r="M535" s="415"/>
      <c r="N535" s="432">
        <v>1</v>
      </c>
      <c r="O535" s="784">
        <f t="shared" ref="O535" si="117">IF(N535=0,0,N535+72)</f>
        <v>73</v>
      </c>
      <c r="P535" s="785">
        <f t="shared" ref="P535" si="118">O535</f>
        <v>73</v>
      </c>
      <c r="Q535" s="784">
        <f t="shared" ref="Q535" si="119">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152</v>
      </c>
      <c r="K536" s="437"/>
      <c r="L536" s="415"/>
      <c r="M536" s="415"/>
      <c r="N536" s="432">
        <v>11</v>
      </c>
      <c r="O536" s="784">
        <f t="shared" ref="O536:O541" si="120">IF(N536=0,0,N536+72)</f>
        <v>83</v>
      </c>
      <c r="P536" s="785">
        <f t="shared" ref="P536:P541" si="121">O536</f>
        <v>83</v>
      </c>
      <c r="Q536" s="784">
        <f t="shared" ref="Q536:Q541" si="122">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625</v>
      </c>
      <c r="K537" s="437"/>
      <c r="L537" s="415"/>
      <c r="M537" s="415"/>
      <c r="N537" s="432">
        <v>12</v>
      </c>
      <c r="O537" s="784">
        <f t="shared" si="120"/>
        <v>84</v>
      </c>
      <c r="P537" s="785">
        <f t="shared" si="121"/>
        <v>84</v>
      </c>
      <c r="Q537" s="784">
        <f t="shared" si="122"/>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626</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627</v>
      </c>
      <c r="K539" s="437"/>
      <c r="L539" s="415"/>
      <c r="M539" s="415"/>
      <c r="N539" s="432">
        <v>13</v>
      </c>
      <c r="O539" s="784">
        <f t="shared" si="120"/>
        <v>85</v>
      </c>
      <c r="P539" s="785">
        <f t="shared" si="121"/>
        <v>85</v>
      </c>
      <c r="Q539" s="784">
        <f t="shared" si="122"/>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628</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601</v>
      </c>
      <c r="K541" s="437"/>
      <c r="L541" s="415"/>
      <c r="M541" s="415"/>
      <c r="N541" s="432">
        <v>14</v>
      </c>
      <c r="O541" s="784">
        <f t="shared" si="120"/>
        <v>86</v>
      </c>
      <c r="P541" s="785">
        <f t="shared" si="121"/>
        <v>86</v>
      </c>
      <c r="Q541" s="784">
        <f t="shared" si="122"/>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4" x14ac:dyDescent="0.25">
      <c r="A542" s="383"/>
      <c r="B542" s="392"/>
      <c r="C542" s="385">
        <f>INT($C$242)+4</f>
        <v>5</v>
      </c>
      <c r="D542" s="410"/>
      <c r="E542" s="467"/>
      <c r="F542" s="467"/>
      <c r="G542" s="410"/>
      <c r="H542" s="431" t="str">
        <f>H$262</f>
        <v>Win</v>
      </c>
      <c r="I542" s="431">
        <v>0</v>
      </c>
      <c r="J542" s="437" t="s">
        <v>619</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3" x14ac:dyDescent="0.25">
      <c r="A543" s="383"/>
      <c r="B543" s="392"/>
      <c r="C543" s="385">
        <f t="shared" si="92"/>
        <v>4</v>
      </c>
      <c r="D543" s="410"/>
      <c r="E543" s="467"/>
      <c r="F543" s="467"/>
      <c r="G543" s="410"/>
      <c r="H543" s="415"/>
      <c r="I543" s="431"/>
      <c r="J543" s="437" t="s">
        <v>926</v>
      </c>
      <c r="K543" s="437"/>
      <c r="L543" s="415"/>
      <c r="M543" s="415"/>
      <c r="N543" s="787">
        <f t="shared" ref="N543:N549" si="123">IF(N503=0,0,N503+24)</f>
        <v>25</v>
      </c>
      <c r="O543" s="784">
        <f t="shared" ref="O543" si="124">IF(N543=0,0,N543+72)</f>
        <v>97</v>
      </c>
      <c r="P543" s="785">
        <f t="shared" ref="P543" si="125">O543</f>
        <v>97</v>
      </c>
      <c r="Q543" s="784">
        <f t="shared" ref="Q543" si="126">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4" x14ac:dyDescent="0.25">
      <c r="A544" s="383"/>
      <c r="B544" s="392"/>
      <c r="C544" s="385">
        <f t="shared" ref="C544:C616" si="127">INT($C$242)+4</f>
        <v>5</v>
      </c>
      <c r="D544" s="410"/>
      <c r="E544" s="467"/>
      <c r="F544" s="467"/>
      <c r="G544" s="410"/>
      <c r="H544" s="415"/>
      <c r="I544" s="431"/>
      <c r="J544" s="437" t="s">
        <v>152</v>
      </c>
      <c r="K544" s="437"/>
      <c r="L544" s="415"/>
      <c r="M544" s="415"/>
      <c r="N544" s="787">
        <f t="shared" si="123"/>
        <v>0</v>
      </c>
      <c r="O544" s="784">
        <f t="shared" ref="O544:O549" si="128">IF(N544=0,0,N544+72)</f>
        <v>0</v>
      </c>
      <c r="P544" s="785">
        <f t="shared" ref="P544:P549" si="129">O544</f>
        <v>0</v>
      </c>
      <c r="Q544" s="784">
        <f t="shared" ref="Q544:Q549" si="130">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si="127"/>
        <v>5</v>
      </c>
      <c r="D545" s="410"/>
      <c r="E545" s="467"/>
      <c r="F545" s="467"/>
      <c r="G545" s="410"/>
      <c r="H545" s="415"/>
      <c r="I545" s="431"/>
      <c r="J545" s="437" t="s">
        <v>625</v>
      </c>
      <c r="K545" s="437"/>
      <c r="L545" s="415"/>
      <c r="M545" s="415"/>
      <c r="N545" s="787">
        <f t="shared" si="123"/>
        <v>0</v>
      </c>
      <c r="O545" s="784">
        <f t="shared" si="128"/>
        <v>0</v>
      </c>
      <c r="P545" s="785">
        <f t="shared" si="129"/>
        <v>0</v>
      </c>
      <c r="Q545" s="784">
        <f t="shared" si="130"/>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626</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627</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628</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601</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31"/>
      <c r="I550" s="431">
        <v>1</v>
      </c>
      <c r="J550" s="437" t="s">
        <v>619</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3" x14ac:dyDescent="0.25">
      <c r="A551" s="383"/>
      <c r="B551" s="392"/>
      <c r="C551" s="385">
        <f t="shared" ref="C551" si="131">INT($C$242)+3</f>
        <v>4</v>
      </c>
      <c r="D551" s="410"/>
      <c r="E551" s="467"/>
      <c r="F551" s="467"/>
      <c r="G551" s="410"/>
      <c r="H551" s="415"/>
      <c r="I551" s="431"/>
      <c r="J551" s="437" t="s">
        <v>926</v>
      </c>
      <c r="K551" s="437"/>
      <c r="L551" s="415"/>
      <c r="M551" s="415"/>
      <c r="N551" s="787">
        <f t="shared" ref="N551:N557" si="132">IF(N511=0,0,N511+24)</f>
        <v>25</v>
      </c>
      <c r="O551" s="784">
        <f t="shared" ref="O551" si="133">IF(N551=0,0,N551+72)</f>
        <v>97</v>
      </c>
      <c r="P551" s="785">
        <f t="shared" ref="P551" si="134">O551</f>
        <v>97</v>
      </c>
      <c r="Q551" s="784">
        <f t="shared" ref="Q551" si="135">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4" x14ac:dyDescent="0.25">
      <c r="A552" s="383"/>
      <c r="B552" s="392"/>
      <c r="C552" s="385">
        <f t="shared" si="127"/>
        <v>5</v>
      </c>
      <c r="D552" s="410"/>
      <c r="E552" s="467"/>
      <c r="F552" s="467"/>
      <c r="G552" s="410"/>
      <c r="H552" s="415"/>
      <c r="I552" s="431"/>
      <c r="J552" s="437" t="s">
        <v>152</v>
      </c>
      <c r="K552" s="437"/>
      <c r="L552" s="415"/>
      <c r="M552" s="415"/>
      <c r="N552" s="787">
        <f t="shared" si="132"/>
        <v>26</v>
      </c>
      <c r="O552" s="784">
        <f t="shared" ref="O552:O557" si="136">IF(N552=0,0,N552+72)</f>
        <v>98</v>
      </c>
      <c r="P552" s="785">
        <f t="shared" ref="P552:P557" si="137">O552</f>
        <v>98</v>
      </c>
      <c r="Q552" s="784">
        <f t="shared" ref="Q552:Q557" si="138">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625</v>
      </c>
      <c r="K553" s="437"/>
      <c r="L553" s="415"/>
      <c r="M553" s="415"/>
      <c r="N553" s="787">
        <f t="shared" si="132"/>
        <v>27</v>
      </c>
      <c r="O553" s="784">
        <f t="shared" si="136"/>
        <v>99</v>
      </c>
      <c r="P553" s="785">
        <f t="shared" si="137"/>
        <v>99</v>
      </c>
      <c r="Q553" s="784">
        <f t="shared" si="138"/>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626</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627</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628</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601</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31"/>
      <c r="I558" s="431">
        <v>2</v>
      </c>
      <c r="J558" s="437" t="s">
        <v>619</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3" x14ac:dyDescent="0.25">
      <c r="A559" s="383"/>
      <c r="B559" s="392"/>
      <c r="C559" s="385">
        <f t="shared" ref="C559" si="139">INT($C$242)+3</f>
        <v>4</v>
      </c>
      <c r="D559" s="410"/>
      <c r="E559" s="467"/>
      <c r="F559" s="467"/>
      <c r="G559" s="410"/>
      <c r="H559" s="415"/>
      <c r="I559" s="431"/>
      <c r="J559" s="437" t="s">
        <v>926</v>
      </c>
      <c r="K559" s="437"/>
      <c r="L559" s="415"/>
      <c r="M559" s="415"/>
      <c r="N559" s="787">
        <f t="shared" ref="N559:N565" si="140">IF(N519=0,0,N519+24)</f>
        <v>25</v>
      </c>
      <c r="O559" s="784">
        <f t="shared" ref="O559" si="141">IF(N559=0,0,N559+72)</f>
        <v>97</v>
      </c>
      <c r="P559" s="785">
        <f t="shared" ref="P559" si="142">O559</f>
        <v>97</v>
      </c>
      <c r="Q559" s="784">
        <f t="shared" ref="Q559" si="143">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4" x14ac:dyDescent="0.25">
      <c r="A560" s="383"/>
      <c r="B560" s="392"/>
      <c r="C560" s="385">
        <f t="shared" si="127"/>
        <v>5</v>
      </c>
      <c r="D560" s="410"/>
      <c r="E560" s="467"/>
      <c r="F560" s="467"/>
      <c r="G560" s="410"/>
      <c r="H560" s="415"/>
      <c r="I560" s="431"/>
      <c r="J560" s="437" t="s">
        <v>152</v>
      </c>
      <c r="K560" s="437"/>
      <c r="L560" s="415"/>
      <c r="M560" s="415"/>
      <c r="N560" s="787">
        <f t="shared" si="140"/>
        <v>28</v>
      </c>
      <c r="O560" s="784">
        <f t="shared" ref="O560:O565" si="144">IF(N560=0,0,N560+72)</f>
        <v>100</v>
      </c>
      <c r="P560" s="785">
        <f t="shared" ref="P560:P565" si="145">O560</f>
        <v>100</v>
      </c>
      <c r="Q560" s="784">
        <f t="shared" ref="Q560:Q565" si="146">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625</v>
      </c>
      <c r="K561" s="437"/>
      <c r="L561" s="415"/>
      <c r="M561" s="415"/>
      <c r="N561" s="787">
        <f t="shared" si="140"/>
        <v>29</v>
      </c>
      <c r="O561" s="784">
        <f t="shared" si="144"/>
        <v>101</v>
      </c>
      <c r="P561" s="785">
        <f t="shared" si="145"/>
        <v>101</v>
      </c>
      <c r="Q561" s="784">
        <f t="shared" si="146"/>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626</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627</v>
      </c>
      <c r="K563" s="437"/>
      <c r="L563" s="415"/>
      <c r="M563" s="415"/>
      <c r="N563" s="787">
        <f t="shared" si="140"/>
        <v>30</v>
      </c>
      <c r="O563" s="784">
        <f t="shared" si="144"/>
        <v>102</v>
      </c>
      <c r="P563" s="785">
        <f t="shared" si="145"/>
        <v>102</v>
      </c>
      <c r="Q563" s="784">
        <f t="shared" si="146"/>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628</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601</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31"/>
      <c r="I566" s="431">
        <v>3</v>
      </c>
      <c r="J566" s="437" t="s">
        <v>619</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3" x14ac:dyDescent="0.25">
      <c r="A567" s="383"/>
      <c r="B567" s="392"/>
      <c r="C567" s="385">
        <f t="shared" ref="C567" si="147">INT($C$242)+3</f>
        <v>4</v>
      </c>
      <c r="D567" s="410"/>
      <c r="E567" s="467"/>
      <c r="F567" s="467"/>
      <c r="G567" s="410"/>
      <c r="H567" s="415"/>
      <c r="I567" s="431"/>
      <c r="J567" s="437" t="s">
        <v>926</v>
      </c>
      <c r="K567" s="437"/>
      <c r="L567" s="415"/>
      <c r="M567" s="415"/>
      <c r="N567" s="787">
        <f t="shared" ref="N567:N573" si="148">IF(N527=0,0,N527+24)</f>
        <v>25</v>
      </c>
      <c r="O567" s="784">
        <f t="shared" ref="O567" si="149">IF(N567=0,0,N567+72)</f>
        <v>97</v>
      </c>
      <c r="P567" s="785">
        <f t="shared" ref="P567" si="150">O567</f>
        <v>97</v>
      </c>
      <c r="Q567" s="784">
        <f t="shared" ref="Q567" si="151">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4" x14ac:dyDescent="0.25">
      <c r="A568" s="383"/>
      <c r="B568" s="392"/>
      <c r="C568" s="385">
        <f t="shared" si="127"/>
        <v>5</v>
      </c>
      <c r="D568" s="410"/>
      <c r="E568" s="467"/>
      <c r="F568" s="467"/>
      <c r="G568" s="410"/>
      <c r="H568" s="415"/>
      <c r="I568" s="431"/>
      <c r="J568" s="437" t="s">
        <v>152</v>
      </c>
      <c r="K568" s="437"/>
      <c r="L568" s="415"/>
      <c r="M568" s="415"/>
      <c r="N568" s="787">
        <f t="shared" si="148"/>
        <v>31</v>
      </c>
      <c r="O568" s="784">
        <f t="shared" ref="O568:O573" si="152">IF(N568=0,0,N568+72)</f>
        <v>103</v>
      </c>
      <c r="P568" s="785">
        <f t="shared" ref="P568:P581" si="153">O568</f>
        <v>103</v>
      </c>
      <c r="Q568" s="784">
        <f t="shared" ref="Q568:Q573" si="154">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625</v>
      </c>
      <c r="K569" s="437"/>
      <c r="L569" s="415"/>
      <c r="M569" s="415"/>
      <c r="N569" s="787">
        <f t="shared" si="148"/>
        <v>32</v>
      </c>
      <c r="O569" s="784">
        <f t="shared" si="152"/>
        <v>104</v>
      </c>
      <c r="P569" s="785">
        <f t="shared" si="153"/>
        <v>104</v>
      </c>
      <c r="Q569" s="784">
        <f t="shared" si="154"/>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626</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627</v>
      </c>
      <c r="K571" s="437"/>
      <c r="L571" s="415"/>
      <c r="M571" s="415"/>
      <c r="N571" s="787">
        <f t="shared" si="148"/>
        <v>33</v>
      </c>
      <c r="O571" s="784">
        <f t="shared" si="152"/>
        <v>105</v>
      </c>
      <c r="P571" s="785">
        <f t="shared" si="153"/>
        <v>105</v>
      </c>
      <c r="Q571" s="784">
        <f t="shared" si="154"/>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628</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601</v>
      </c>
      <c r="K573" s="437"/>
      <c r="L573" s="415"/>
      <c r="M573" s="415"/>
      <c r="N573" s="787">
        <f t="shared" si="148"/>
        <v>34</v>
      </c>
      <c r="O573" s="784">
        <f t="shared" si="152"/>
        <v>106</v>
      </c>
      <c r="P573" s="785">
        <f t="shared" si="153"/>
        <v>106</v>
      </c>
      <c r="Q573" s="784">
        <f t="shared" si="154"/>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31"/>
      <c r="I574" s="431">
        <v>4</v>
      </c>
      <c r="J574" s="437" t="s">
        <v>619</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3" x14ac:dyDescent="0.25">
      <c r="A575" s="383"/>
      <c r="B575" s="392"/>
      <c r="C575" s="385">
        <f t="shared" ref="C575" si="155">INT($C$242)+3</f>
        <v>4</v>
      </c>
      <c r="D575" s="410"/>
      <c r="E575" s="467"/>
      <c r="F575" s="467"/>
      <c r="G575" s="410"/>
      <c r="H575" s="415"/>
      <c r="I575" s="431"/>
      <c r="J575" s="437" t="s">
        <v>926</v>
      </c>
      <c r="K575" s="437"/>
      <c r="L575" s="415"/>
      <c r="M575" s="415"/>
      <c r="N575" s="787">
        <f t="shared" ref="N575:N581" si="156">IF(N535=0,0,N535+24)</f>
        <v>25</v>
      </c>
      <c r="O575" s="784">
        <f t="shared" ref="O575" si="157">IF(N575=0,0,N575+72)</f>
        <v>97</v>
      </c>
      <c r="P575" s="785">
        <f t="shared" ref="P575" si="158">O575</f>
        <v>97</v>
      </c>
      <c r="Q575" s="784">
        <f t="shared" ref="Q575" si="159">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4" x14ac:dyDescent="0.25">
      <c r="A576" s="383"/>
      <c r="B576" s="392"/>
      <c r="C576" s="385">
        <f t="shared" si="127"/>
        <v>5</v>
      </c>
      <c r="D576" s="410"/>
      <c r="E576" s="467"/>
      <c r="F576" s="467"/>
      <c r="G576" s="410"/>
      <c r="H576" s="415"/>
      <c r="I576" s="431"/>
      <c r="J576" s="437" t="s">
        <v>152</v>
      </c>
      <c r="K576" s="437"/>
      <c r="L576" s="415"/>
      <c r="M576" s="415"/>
      <c r="N576" s="787">
        <f t="shared" si="156"/>
        <v>35</v>
      </c>
      <c r="O576" s="784">
        <f t="shared" ref="O576:O581" si="160">IF(N576=0,0,N576+72)</f>
        <v>107</v>
      </c>
      <c r="P576" s="785">
        <f t="shared" si="153"/>
        <v>107</v>
      </c>
      <c r="Q576" s="784">
        <f t="shared" ref="Q576:Q581" si="161">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625</v>
      </c>
      <c r="K577" s="437"/>
      <c r="L577" s="415"/>
      <c r="M577" s="415"/>
      <c r="N577" s="787">
        <f t="shared" si="156"/>
        <v>36</v>
      </c>
      <c r="O577" s="784">
        <f t="shared" si="160"/>
        <v>108</v>
      </c>
      <c r="P577" s="785">
        <f t="shared" si="153"/>
        <v>108</v>
      </c>
      <c r="Q577" s="784">
        <f t="shared" si="161"/>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626</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627</v>
      </c>
      <c r="K579" s="437"/>
      <c r="L579" s="415"/>
      <c r="M579" s="415"/>
      <c r="N579" s="787">
        <f t="shared" si="156"/>
        <v>37</v>
      </c>
      <c r="O579" s="784">
        <f t="shared" si="160"/>
        <v>109</v>
      </c>
      <c r="P579" s="785">
        <f t="shared" si="153"/>
        <v>109</v>
      </c>
      <c r="Q579" s="784">
        <f t="shared" si="161"/>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628</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601</v>
      </c>
      <c r="K581" s="437"/>
      <c r="L581" s="415"/>
      <c r="M581" s="415"/>
      <c r="N581" s="787">
        <f t="shared" si="156"/>
        <v>38</v>
      </c>
      <c r="O581" s="784">
        <f t="shared" si="160"/>
        <v>110</v>
      </c>
      <c r="P581" s="785">
        <f t="shared" si="153"/>
        <v>110</v>
      </c>
      <c r="Q581" s="784">
        <f t="shared" si="161"/>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31" t="str">
        <f>H$263</f>
        <v>Spr</v>
      </c>
      <c r="I582" s="431">
        <v>0</v>
      </c>
      <c r="J582" s="437" t="s">
        <v>619</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3" x14ac:dyDescent="0.25">
      <c r="A583" s="383"/>
      <c r="B583" s="392"/>
      <c r="C583" s="385">
        <f t="shared" ref="C583" si="162">INT($C$242)+3</f>
        <v>4</v>
      </c>
      <c r="D583" s="410"/>
      <c r="E583" s="467"/>
      <c r="F583" s="467"/>
      <c r="G583" s="410"/>
      <c r="H583" s="415"/>
      <c r="I583" s="431"/>
      <c r="J583" s="437" t="s">
        <v>926</v>
      </c>
      <c r="K583" s="437"/>
      <c r="L583" s="415"/>
      <c r="M583" s="415"/>
      <c r="N583" s="787">
        <f t="shared" ref="N583:N589" si="163">IF(N543=0,0,N543+24)</f>
        <v>49</v>
      </c>
      <c r="O583" s="784">
        <f t="shared" ref="O583" si="164">IF(N583=0,0,N583+72)</f>
        <v>121</v>
      </c>
      <c r="P583" s="785">
        <f t="shared" ref="P583" si="165">O583</f>
        <v>121</v>
      </c>
      <c r="Q583" s="784">
        <f t="shared" ref="Q583" si="166">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4" x14ac:dyDescent="0.25">
      <c r="A584" s="383"/>
      <c r="B584" s="392"/>
      <c r="C584" s="385">
        <f t="shared" si="127"/>
        <v>5</v>
      </c>
      <c r="D584" s="410"/>
      <c r="E584" s="467"/>
      <c r="F584" s="467"/>
      <c r="G584" s="410"/>
      <c r="H584" s="415"/>
      <c r="I584" s="431"/>
      <c r="J584" s="437" t="s">
        <v>152</v>
      </c>
      <c r="K584" s="437"/>
      <c r="L584" s="415"/>
      <c r="M584" s="415"/>
      <c r="N584" s="787">
        <f t="shared" si="163"/>
        <v>0</v>
      </c>
      <c r="O584" s="784">
        <f t="shared" ref="O584:O589" si="167">IF(N584=0,0,N584+72)</f>
        <v>0</v>
      </c>
      <c r="P584" s="785">
        <f t="shared" ref="P584:P589" si="168">O584</f>
        <v>0</v>
      </c>
      <c r="Q584" s="784">
        <f t="shared" ref="Q584:Q589" si="169">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625</v>
      </c>
      <c r="K585" s="437"/>
      <c r="L585" s="415"/>
      <c r="M585" s="415"/>
      <c r="N585" s="787">
        <f t="shared" si="163"/>
        <v>0</v>
      </c>
      <c r="O585" s="784">
        <f t="shared" si="167"/>
        <v>0</v>
      </c>
      <c r="P585" s="785">
        <f t="shared" si="168"/>
        <v>0</v>
      </c>
      <c r="Q585" s="784">
        <f t="shared" si="169"/>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626</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627</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628</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601</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31"/>
      <c r="I590" s="431">
        <v>1</v>
      </c>
      <c r="J590" s="437" t="s">
        <v>619</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3" x14ac:dyDescent="0.25">
      <c r="A591" s="383"/>
      <c r="B591" s="392"/>
      <c r="C591" s="385">
        <f t="shared" ref="C591" si="170">INT($C$242)+3</f>
        <v>4</v>
      </c>
      <c r="D591" s="410"/>
      <c r="E591" s="467"/>
      <c r="F591" s="467"/>
      <c r="G591" s="410"/>
      <c r="H591" s="415"/>
      <c r="I591" s="431"/>
      <c r="J591" s="437" t="s">
        <v>926</v>
      </c>
      <c r="K591" s="437"/>
      <c r="L591" s="415"/>
      <c r="M591" s="415"/>
      <c r="N591" s="787">
        <f t="shared" ref="N591:N597" si="171">IF(N551=0,0,N551+24)</f>
        <v>49</v>
      </c>
      <c r="O591" s="784">
        <f t="shared" ref="O591" si="172">IF(N591=0,0,N591+72)</f>
        <v>121</v>
      </c>
      <c r="P591" s="785">
        <f t="shared" ref="P591" si="173">O591</f>
        <v>121</v>
      </c>
      <c r="Q591" s="784">
        <f t="shared" ref="Q591" si="174">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4" x14ac:dyDescent="0.25">
      <c r="A592" s="383"/>
      <c r="B592" s="392"/>
      <c r="C592" s="385">
        <f t="shared" si="127"/>
        <v>5</v>
      </c>
      <c r="D592" s="410"/>
      <c r="E592" s="467"/>
      <c r="F592" s="467"/>
      <c r="G592" s="410"/>
      <c r="H592" s="415"/>
      <c r="I592" s="431"/>
      <c r="J592" s="437" t="s">
        <v>152</v>
      </c>
      <c r="K592" s="437"/>
      <c r="L592" s="415"/>
      <c r="M592" s="415"/>
      <c r="N592" s="787">
        <f t="shared" si="171"/>
        <v>50</v>
      </c>
      <c r="O592" s="784">
        <f t="shared" ref="O592:O597" si="175">IF(N592=0,0,N592+72)</f>
        <v>122</v>
      </c>
      <c r="P592" s="785">
        <f t="shared" ref="P592:P597" si="176">O592</f>
        <v>122</v>
      </c>
      <c r="Q592" s="784">
        <f t="shared" ref="Q592:Q597" si="177">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625</v>
      </c>
      <c r="K593" s="437"/>
      <c r="L593" s="415"/>
      <c r="M593" s="415"/>
      <c r="N593" s="787">
        <f t="shared" si="171"/>
        <v>51</v>
      </c>
      <c r="O593" s="784">
        <f t="shared" si="175"/>
        <v>123</v>
      </c>
      <c r="P593" s="785">
        <f t="shared" si="176"/>
        <v>123</v>
      </c>
      <c r="Q593" s="784">
        <f t="shared" si="177"/>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626</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627</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628</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601</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31"/>
      <c r="I598" s="431">
        <v>2</v>
      </c>
      <c r="J598" s="437" t="s">
        <v>619</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3" x14ac:dyDescent="0.25">
      <c r="A599" s="383"/>
      <c r="B599" s="392"/>
      <c r="C599" s="385">
        <f t="shared" ref="C599" si="178">INT($C$242)+3</f>
        <v>4</v>
      </c>
      <c r="D599" s="410"/>
      <c r="E599" s="467"/>
      <c r="F599" s="467"/>
      <c r="G599" s="410"/>
      <c r="H599" s="415"/>
      <c r="I599" s="431"/>
      <c r="J599" s="437" t="s">
        <v>926</v>
      </c>
      <c r="K599" s="437"/>
      <c r="L599" s="415"/>
      <c r="M599" s="415"/>
      <c r="N599" s="787">
        <f t="shared" ref="N599:N605" si="179">IF(N559=0,0,N559+24)</f>
        <v>49</v>
      </c>
      <c r="O599" s="784">
        <f t="shared" ref="O599" si="180">IF(N599=0,0,N599+72)</f>
        <v>121</v>
      </c>
      <c r="P599" s="785">
        <f t="shared" ref="P599" si="181">O599</f>
        <v>121</v>
      </c>
      <c r="Q599" s="784">
        <f t="shared" ref="Q599" si="182">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4" x14ac:dyDescent="0.25">
      <c r="A600" s="383"/>
      <c r="B600" s="392"/>
      <c r="C600" s="385">
        <f t="shared" si="127"/>
        <v>5</v>
      </c>
      <c r="D600" s="410"/>
      <c r="E600" s="467"/>
      <c r="F600" s="467"/>
      <c r="G600" s="410"/>
      <c r="H600" s="415"/>
      <c r="I600" s="431"/>
      <c r="J600" s="437" t="s">
        <v>152</v>
      </c>
      <c r="K600" s="437"/>
      <c r="L600" s="415"/>
      <c r="M600" s="415"/>
      <c r="N600" s="787">
        <f t="shared" si="179"/>
        <v>52</v>
      </c>
      <c r="O600" s="784">
        <f t="shared" ref="O600:O605" si="183">IF(N600=0,0,N600+72)</f>
        <v>124</v>
      </c>
      <c r="P600" s="785">
        <f t="shared" ref="P600:P605" si="184">O600</f>
        <v>124</v>
      </c>
      <c r="Q600" s="784">
        <f t="shared" ref="Q600:Q605" si="185">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625</v>
      </c>
      <c r="K601" s="437"/>
      <c r="L601" s="415"/>
      <c r="M601" s="415"/>
      <c r="N601" s="787">
        <f t="shared" si="179"/>
        <v>53</v>
      </c>
      <c r="O601" s="784">
        <f t="shared" si="183"/>
        <v>125</v>
      </c>
      <c r="P601" s="785">
        <f t="shared" si="184"/>
        <v>125</v>
      </c>
      <c r="Q601" s="784">
        <f t="shared" si="185"/>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626</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627</v>
      </c>
      <c r="K603" s="437"/>
      <c r="L603" s="415"/>
      <c r="M603" s="415"/>
      <c r="N603" s="787">
        <f t="shared" si="179"/>
        <v>54</v>
      </c>
      <c r="O603" s="784">
        <f t="shared" si="183"/>
        <v>126</v>
      </c>
      <c r="P603" s="785">
        <f t="shared" si="184"/>
        <v>126</v>
      </c>
      <c r="Q603" s="784">
        <f t="shared" si="185"/>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628</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601</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31"/>
      <c r="I606" s="431">
        <v>3</v>
      </c>
      <c r="J606" s="437" t="s">
        <v>619</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3" x14ac:dyDescent="0.25">
      <c r="A607" s="383"/>
      <c r="B607" s="392"/>
      <c r="C607" s="385">
        <f t="shared" ref="C607" si="186">INT($C$242)+3</f>
        <v>4</v>
      </c>
      <c r="D607" s="410"/>
      <c r="E607" s="467"/>
      <c r="F607" s="467"/>
      <c r="G607" s="410"/>
      <c r="H607" s="415"/>
      <c r="I607" s="431"/>
      <c r="J607" s="437" t="s">
        <v>926</v>
      </c>
      <c r="K607" s="437"/>
      <c r="L607" s="415"/>
      <c r="M607" s="415"/>
      <c r="N607" s="787">
        <f t="shared" ref="N607:N613" si="187">IF(N567=0,0,N567+24)</f>
        <v>49</v>
      </c>
      <c r="O607" s="784">
        <f t="shared" ref="O607" si="188">IF(N607=0,0,N607+72)</f>
        <v>121</v>
      </c>
      <c r="P607" s="785">
        <f t="shared" ref="P607" si="189">O607</f>
        <v>121</v>
      </c>
      <c r="Q607" s="784">
        <f t="shared" ref="Q607" si="190">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4" x14ac:dyDescent="0.25">
      <c r="A608" s="383"/>
      <c r="B608" s="392"/>
      <c r="C608" s="385">
        <f t="shared" si="127"/>
        <v>5</v>
      </c>
      <c r="D608" s="410"/>
      <c r="E608" s="467"/>
      <c r="F608" s="467"/>
      <c r="G608" s="410"/>
      <c r="H608" s="415"/>
      <c r="I608" s="431"/>
      <c r="J608" s="437" t="s">
        <v>152</v>
      </c>
      <c r="K608" s="437"/>
      <c r="L608" s="415"/>
      <c r="M608" s="415"/>
      <c r="N608" s="787">
        <f t="shared" si="187"/>
        <v>55</v>
      </c>
      <c r="O608" s="784">
        <f t="shared" ref="O608:O613" si="191">IF(N608=0,0,N608+72)</f>
        <v>127</v>
      </c>
      <c r="P608" s="785">
        <f t="shared" ref="P608:P613" si="192">O608</f>
        <v>127</v>
      </c>
      <c r="Q608" s="784">
        <f t="shared" ref="Q608:Q613" si="193">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625</v>
      </c>
      <c r="K609" s="437"/>
      <c r="L609" s="415"/>
      <c r="M609" s="415"/>
      <c r="N609" s="787">
        <f t="shared" si="187"/>
        <v>56</v>
      </c>
      <c r="O609" s="784">
        <f t="shared" si="191"/>
        <v>128</v>
      </c>
      <c r="P609" s="785">
        <f t="shared" si="192"/>
        <v>128</v>
      </c>
      <c r="Q609" s="784">
        <f t="shared" si="193"/>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626</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627</v>
      </c>
      <c r="K611" s="437"/>
      <c r="L611" s="415"/>
      <c r="M611" s="415"/>
      <c r="N611" s="787">
        <f t="shared" si="187"/>
        <v>57</v>
      </c>
      <c r="O611" s="784">
        <f t="shared" si="191"/>
        <v>129</v>
      </c>
      <c r="P611" s="785">
        <f t="shared" si="192"/>
        <v>129</v>
      </c>
      <c r="Q611" s="784">
        <f t="shared" si="193"/>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628</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601</v>
      </c>
      <c r="K613" s="437"/>
      <c r="L613" s="415"/>
      <c r="M613" s="415"/>
      <c r="N613" s="787">
        <f t="shared" si="187"/>
        <v>58</v>
      </c>
      <c r="O613" s="784">
        <f t="shared" si="191"/>
        <v>130</v>
      </c>
      <c r="P613" s="785">
        <f t="shared" si="192"/>
        <v>130</v>
      </c>
      <c r="Q613" s="784">
        <f t="shared" si="193"/>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31"/>
      <c r="I614" s="431">
        <v>4</v>
      </c>
      <c r="J614" s="437" t="s">
        <v>619</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3" x14ac:dyDescent="0.25">
      <c r="A615" s="383"/>
      <c r="B615" s="392"/>
      <c r="C615" s="385">
        <f t="shared" ref="C615" si="194">INT($C$242)+3</f>
        <v>4</v>
      </c>
      <c r="D615" s="410"/>
      <c r="E615" s="467"/>
      <c r="F615" s="467"/>
      <c r="G615" s="410"/>
      <c r="H615" s="415"/>
      <c r="I615" s="431"/>
      <c r="J615" s="437" t="s">
        <v>926</v>
      </c>
      <c r="K615" s="437"/>
      <c r="L615" s="415"/>
      <c r="M615" s="415"/>
      <c r="N615" s="787">
        <f t="shared" ref="N615:N621" si="195">IF(N575=0,0,N575+24)</f>
        <v>49</v>
      </c>
      <c r="O615" s="784">
        <f t="shared" ref="O615" si="196">IF(N615=0,0,N615+72)</f>
        <v>121</v>
      </c>
      <c r="P615" s="785">
        <f t="shared" ref="P615" si="197">O615</f>
        <v>121</v>
      </c>
      <c r="Q615" s="784">
        <f t="shared" ref="Q615" si="198">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4" x14ac:dyDescent="0.25">
      <c r="A616" s="383"/>
      <c r="B616" s="392"/>
      <c r="C616" s="385">
        <f t="shared" si="127"/>
        <v>5</v>
      </c>
      <c r="D616" s="410"/>
      <c r="E616" s="467"/>
      <c r="F616" s="467"/>
      <c r="G616" s="410"/>
      <c r="H616" s="415"/>
      <c r="I616" s="431"/>
      <c r="J616" s="437" t="s">
        <v>152</v>
      </c>
      <c r="K616" s="437"/>
      <c r="L616" s="415"/>
      <c r="M616" s="415"/>
      <c r="N616" s="787">
        <f t="shared" si="195"/>
        <v>59</v>
      </c>
      <c r="O616" s="784">
        <f t="shared" ref="O616:O621" si="199">IF(N616=0,0,N616+72)</f>
        <v>131</v>
      </c>
      <c r="P616" s="785">
        <f t="shared" ref="P616:P621" si="200">O616</f>
        <v>131</v>
      </c>
      <c r="Q616" s="784">
        <f t="shared" ref="Q616:Q621" si="201">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ref="C617:C621" si="202">INT($C$242)+4</f>
        <v>5</v>
      </c>
      <c r="D617" s="410"/>
      <c r="E617" s="467"/>
      <c r="F617" s="467"/>
      <c r="G617" s="410"/>
      <c r="H617" s="415"/>
      <c r="I617" s="431"/>
      <c r="J617" s="437" t="s">
        <v>625</v>
      </c>
      <c r="K617" s="437"/>
      <c r="L617" s="415"/>
      <c r="M617" s="415"/>
      <c r="N617" s="787">
        <f t="shared" si="195"/>
        <v>60</v>
      </c>
      <c r="O617" s="784">
        <f t="shared" si="199"/>
        <v>132</v>
      </c>
      <c r="P617" s="785">
        <f t="shared" si="200"/>
        <v>132</v>
      </c>
      <c r="Q617" s="784">
        <f t="shared" si="201"/>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si="202"/>
        <v>5</v>
      </c>
      <c r="D618" s="410"/>
      <c r="E618" s="467"/>
      <c r="F618" s="467"/>
      <c r="G618" s="410"/>
      <c r="H618" s="415"/>
      <c r="I618" s="431"/>
      <c r="J618" s="437" t="s">
        <v>626</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627</v>
      </c>
      <c r="K619" s="437"/>
      <c r="L619" s="415"/>
      <c r="M619" s="415"/>
      <c r="N619" s="787">
        <f t="shared" si="195"/>
        <v>61</v>
      </c>
      <c r="O619" s="784">
        <f t="shared" si="199"/>
        <v>133</v>
      </c>
      <c r="P619" s="785">
        <f t="shared" si="200"/>
        <v>133</v>
      </c>
      <c r="Q619" s="784">
        <f t="shared" si="201"/>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628</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601</v>
      </c>
      <c r="K621" s="437"/>
      <c r="L621" s="415"/>
      <c r="M621" s="415"/>
      <c r="N621" s="787">
        <f t="shared" si="195"/>
        <v>62</v>
      </c>
      <c r="O621" s="784">
        <f t="shared" si="199"/>
        <v>134</v>
      </c>
      <c r="P621" s="785">
        <f t="shared" si="200"/>
        <v>134</v>
      </c>
      <c r="Q621" s="784">
        <f t="shared" si="201"/>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hidden="1"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437</v>
      </c>
      <c r="AP622" s="395"/>
      <c r="AQ622" s="383"/>
      <c r="AR622" s="383"/>
      <c r="AS622" s="383"/>
    </row>
    <row r="623" spans="1:45" hidden="1" outlineLevel="2" x14ac:dyDescent="0.25">
      <c r="A623" s="383"/>
      <c r="B623" s="392"/>
      <c r="C623" s="385">
        <f>INT($C$242)+2</f>
        <v>3</v>
      </c>
      <c r="D623" s="410"/>
      <c r="E623" s="467"/>
      <c r="F623" s="467"/>
      <c r="G623" s="410"/>
      <c r="H623" s="480" t="s">
        <v>612</v>
      </c>
      <c r="I623" s="438" t="s">
        <v>629</v>
      </c>
      <c r="J623" s="438"/>
      <c r="K623" s="530"/>
      <c r="L623" s="528">
        <f>COUNTA($I624:$I$648)/COUNTA($H624:$H$648)</f>
        <v>8</v>
      </c>
      <c r="M623" s="415"/>
      <c r="N623" s="438"/>
      <c r="O623" s="438"/>
      <c r="P623" s="438"/>
      <c r="Q623" s="438"/>
      <c r="R623" s="438" t="s">
        <v>630</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hidden="1" outlineLevel="3" x14ac:dyDescent="0.25">
      <c r="A624" s="383"/>
      <c r="B624" s="392"/>
      <c r="C624" s="385">
        <f t="shared" ref="C624:C647" si="203">INT($C$242)+3</f>
        <v>4</v>
      </c>
      <c r="D624" s="410"/>
      <c r="E624" s="467"/>
      <c r="F624" s="467"/>
      <c r="G624" s="410"/>
      <c r="H624" s="431" t="str">
        <f>H$261</f>
        <v>Aut</v>
      </c>
      <c r="I624" s="437" t="s">
        <v>577</v>
      </c>
      <c r="J624" s="437"/>
      <c r="K624" s="415"/>
      <c r="L624" s="414"/>
      <c r="M624" s="415"/>
      <c r="N624" s="415"/>
      <c r="O624" s="415"/>
      <c r="P624" s="415"/>
      <c r="Q624" s="415"/>
      <c r="R624" s="432">
        <v>20</v>
      </c>
      <c r="S624" s="784">
        <f t="shared" ref="S624:S647" si="204">IF(R624=0,0,R624+72)</f>
        <v>92</v>
      </c>
      <c r="T624" s="785">
        <f t="shared" ref="T624:T647" si="205">S624</f>
        <v>92</v>
      </c>
      <c r="U624" s="784">
        <f t="shared" ref="U624:U647" si="206">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si="203"/>
        <v>4</v>
      </c>
      <c r="D625" s="410"/>
      <c r="E625" s="467"/>
      <c r="F625" s="467"/>
      <c r="G625" s="410"/>
      <c r="H625" s="431"/>
      <c r="I625" s="437" t="s">
        <v>578</v>
      </c>
      <c r="J625" s="437"/>
      <c r="K625" s="415"/>
      <c r="L625" s="415"/>
      <c r="M625" s="415"/>
      <c r="N625" s="415"/>
      <c r="O625" s="415"/>
      <c r="P625" s="415"/>
      <c r="Q625" s="415"/>
      <c r="R625" s="432">
        <v>21</v>
      </c>
      <c r="S625" s="784">
        <f t="shared" si="204"/>
        <v>93</v>
      </c>
      <c r="T625" s="785">
        <f t="shared" si="205"/>
        <v>93</v>
      </c>
      <c r="U625" s="784">
        <f t="shared" si="206"/>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579</v>
      </c>
      <c r="J626" s="437"/>
      <c r="K626" s="415"/>
      <c r="L626" s="415"/>
      <c r="M626" s="415"/>
      <c r="N626" s="415"/>
      <c r="O626" s="415"/>
      <c r="P626" s="415"/>
      <c r="Q626" s="415"/>
      <c r="R626" s="415">
        <v>0</v>
      </c>
      <c r="S626" s="784">
        <f t="shared" si="204"/>
        <v>0</v>
      </c>
      <c r="T626" s="785">
        <f t="shared" si="205"/>
        <v>0</v>
      </c>
      <c r="U626" s="784">
        <f t="shared" si="206"/>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564</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565</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566</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567</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568</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t="str">
        <f>H$262</f>
        <v>Win</v>
      </c>
      <c r="I632" s="437" t="s">
        <v>577</v>
      </c>
      <c r="J632" s="437"/>
      <c r="K632" s="415"/>
      <c r="L632" s="415"/>
      <c r="M632" s="415"/>
      <c r="N632" s="415"/>
      <c r="O632" s="415"/>
      <c r="P632" s="415"/>
      <c r="Q632" s="415"/>
      <c r="R632" s="788">
        <f>IF(R624=0,0,R624+24)</f>
        <v>44</v>
      </c>
      <c r="S632" s="784">
        <f t="shared" si="204"/>
        <v>116</v>
      </c>
      <c r="T632" s="785">
        <f t="shared" si="205"/>
        <v>116</v>
      </c>
      <c r="U632" s="784">
        <f t="shared" si="206"/>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c r="I633" s="437" t="s">
        <v>578</v>
      </c>
      <c r="J633" s="437"/>
      <c r="K633" s="415"/>
      <c r="L633" s="415"/>
      <c r="M633" s="415"/>
      <c r="N633" s="415"/>
      <c r="O633" s="415"/>
      <c r="P633" s="415"/>
      <c r="Q633" s="415"/>
      <c r="R633" s="788">
        <f>IF(R625=0,0,R625+24)</f>
        <v>45</v>
      </c>
      <c r="S633" s="784">
        <f t="shared" si="204"/>
        <v>117</v>
      </c>
      <c r="T633" s="785">
        <f t="shared" si="205"/>
        <v>117</v>
      </c>
      <c r="U633" s="784">
        <f t="shared" si="206"/>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579</v>
      </c>
      <c r="J634" s="437"/>
      <c r="K634" s="415"/>
      <c r="L634" s="415"/>
      <c r="M634" s="415"/>
      <c r="N634" s="415"/>
      <c r="O634" s="415"/>
      <c r="P634" s="415"/>
      <c r="Q634" s="415"/>
      <c r="R634" s="415">
        <v>0</v>
      </c>
      <c r="S634" s="784">
        <f t="shared" si="204"/>
        <v>0</v>
      </c>
      <c r="T634" s="785">
        <f t="shared" si="205"/>
        <v>0</v>
      </c>
      <c r="U634" s="784">
        <f t="shared" si="206"/>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564</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565</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566</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567</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568</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t="str">
        <f>H$263</f>
        <v>Spr</v>
      </c>
      <c r="I640" s="437" t="s">
        <v>577</v>
      </c>
      <c r="J640" s="437"/>
      <c r="K640" s="415"/>
      <c r="L640" s="415"/>
      <c r="M640" s="415"/>
      <c r="N640" s="415"/>
      <c r="O640" s="415"/>
      <c r="P640" s="415"/>
      <c r="Q640" s="415"/>
      <c r="R640" s="788">
        <f>IF(R632=0,0,R632+24)</f>
        <v>68</v>
      </c>
      <c r="S640" s="784">
        <f t="shared" si="204"/>
        <v>140</v>
      </c>
      <c r="T640" s="785">
        <f t="shared" si="205"/>
        <v>140</v>
      </c>
      <c r="U640" s="784">
        <f t="shared" si="206"/>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c r="I641" s="437" t="s">
        <v>578</v>
      </c>
      <c r="J641" s="437"/>
      <c r="K641" s="415"/>
      <c r="L641" s="415"/>
      <c r="M641" s="415"/>
      <c r="N641" s="415"/>
      <c r="O641" s="415"/>
      <c r="P641" s="415"/>
      <c r="Q641" s="415"/>
      <c r="R641" s="788">
        <f>IF(R633=0,0,R633+24)</f>
        <v>69</v>
      </c>
      <c r="S641" s="784">
        <f t="shared" si="204"/>
        <v>141</v>
      </c>
      <c r="T641" s="785">
        <f t="shared" si="205"/>
        <v>141</v>
      </c>
      <c r="U641" s="784">
        <f t="shared" si="206"/>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579</v>
      </c>
      <c r="J642" s="437"/>
      <c r="K642" s="415"/>
      <c r="L642" s="415"/>
      <c r="M642" s="415"/>
      <c r="N642" s="415"/>
      <c r="O642" s="415"/>
      <c r="P642" s="415"/>
      <c r="Q642" s="415"/>
      <c r="R642" s="415">
        <v>0</v>
      </c>
      <c r="S642" s="784">
        <f t="shared" si="204"/>
        <v>0</v>
      </c>
      <c r="T642" s="785">
        <f t="shared" si="205"/>
        <v>0</v>
      </c>
      <c r="U642" s="784">
        <f t="shared" si="206"/>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564</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565</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566</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567</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568</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hidden="1"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437</v>
      </c>
      <c r="AP648" s="395"/>
      <c r="AQ648" s="383"/>
      <c r="AR648" s="383"/>
      <c r="AS648" s="383"/>
    </row>
    <row r="649" spans="1:45" hidden="1" outlineLevel="2" x14ac:dyDescent="0.25">
      <c r="A649" s="383"/>
      <c r="B649" s="392"/>
      <c r="C649" s="385">
        <f>INT($C$242)+2</f>
        <v>3</v>
      </c>
      <c r="D649" s="410"/>
      <c r="E649" s="467"/>
      <c r="F649" s="467"/>
      <c r="G649" s="410"/>
      <c r="H649" s="480" t="s">
        <v>612</v>
      </c>
      <c r="I649" s="438" t="s">
        <v>950</v>
      </c>
      <c r="J649" s="438"/>
      <c r="K649" s="530"/>
      <c r="L649" s="528">
        <f>COUNTA($I650:$I$662)/COUNTA($H650:$H$662)</f>
        <v>4</v>
      </c>
      <c r="M649" s="415"/>
      <c r="N649" s="438"/>
      <c r="O649" s="438"/>
      <c r="P649" s="438"/>
      <c r="Q649" s="438"/>
      <c r="R649" s="438" t="s">
        <v>630</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hidden="1" outlineLevel="3" x14ac:dyDescent="0.25">
      <c r="A650" s="383"/>
      <c r="B650" s="392"/>
      <c r="C650" s="385">
        <f t="shared" ref="C650:C661" si="207">INT($C$242)+3</f>
        <v>4</v>
      </c>
      <c r="D650" s="410"/>
      <c r="E650" s="467"/>
      <c r="F650" s="467"/>
      <c r="G650" s="410"/>
      <c r="H650" s="431" t="str">
        <f>H$261</f>
        <v>Aut</v>
      </c>
      <c r="I650" s="437" t="s">
        <v>619</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si="207"/>
        <v>4</v>
      </c>
      <c r="D651" s="410"/>
      <c r="E651" s="467"/>
      <c r="F651" s="467"/>
      <c r="G651" s="410"/>
      <c r="H651" s="431"/>
      <c r="I651" s="437" t="s">
        <v>632</v>
      </c>
      <c r="J651" s="437"/>
      <c r="K651" s="415"/>
      <c r="L651" s="414"/>
      <c r="M651" s="415"/>
      <c r="N651" s="415"/>
      <c r="O651" s="415"/>
      <c r="P651" s="415"/>
      <c r="Q651" s="415"/>
      <c r="R651" s="415">
        <v>0</v>
      </c>
      <c r="S651" s="784">
        <f>IF(R651=0,0,R651+72)</f>
        <v>0</v>
      </c>
      <c r="T651" s="785">
        <f t="shared" ref="T651:T653" si="208">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633</v>
      </c>
      <c r="J652" s="437"/>
      <c r="K652" s="415"/>
      <c r="L652" s="415"/>
      <c r="M652" s="415"/>
      <c r="N652" s="415"/>
      <c r="O652" s="415"/>
      <c r="P652" s="415"/>
      <c r="Q652" s="415"/>
      <c r="R652" s="432">
        <v>24</v>
      </c>
      <c r="S652" s="784">
        <f>IF(R652=0,0,R652+72)</f>
        <v>96</v>
      </c>
      <c r="T652" s="785">
        <f t="shared" si="208"/>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634</v>
      </c>
      <c r="J653" s="437"/>
      <c r="K653" s="415"/>
      <c r="L653" s="415"/>
      <c r="M653" s="415"/>
      <c r="N653" s="415"/>
      <c r="O653" s="415"/>
      <c r="P653" s="415"/>
      <c r="Q653" s="415"/>
      <c r="R653" s="432">
        <v>0</v>
      </c>
      <c r="S653" s="784">
        <f>IF(R653=0,0,R653+72)</f>
        <v>0</v>
      </c>
      <c r="T653" s="785">
        <f t="shared" si="208"/>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t="str">
        <f>H$262</f>
        <v>Win</v>
      </c>
      <c r="I654" s="437" t="s">
        <v>619</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c r="I655" s="437" t="s">
        <v>632</v>
      </c>
      <c r="J655" s="437"/>
      <c r="K655" s="415"/>
      <c r="L655" s="415"/>
      <c r="M655" s="415"/>
      <c r="N655" s="415"/>
      <c r="O655" s="415"/>
      <c r="P655" s="415"/>
      <c r="Q655" s="415"/>
      <c r="R655" s="415">
        <v>0</v>
      </c>
      <c r="S655" s="784">
        <f>IF(R655=0,0,R655+72)</f>
        <v>0</v>
      </c>
      <c r="T655" s="785">
        <f t="shared" ref="T655:T657" si="209">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633</v>
      </c>
      <c r="J656" s="437"/>
      <c r="K656" s="415"/>
      <c r="L656" s="415"/>
      <c r="M656" s="415"/>
      <c r="N656" s="415"/>
      <c r="O656" s="415"/>
      <c r="P656" s="415"/>
      <c r="Q656" s="415"/>
      <c r="R656" s="786">
        <f>IF(R652=0,0,R652+24)</f>
        <v>48</v>
      </c>
      <c r="S656" s="784">
        <f>IF(R656=0,0,R656+72)</f>
        <v>120</v>
      </c>
      <c r="T656" s="785">
        <f t="shared" si="209"/>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634</v>
      </c>
      <c r="J657" s="437"/>
      <c r="K657" s="415"/>
      <c r="L657" s="415"/>
      <c r="M657" s="415"/>
      <c r="N657" s="415"/>
      <c r="O657" s="415"/>
      <c r="P657" s="415"/>
      <c r="Q657" s="415"/>
      <c r="R657" s="786">
        <f>IF(R653=0,0,R653+24)</f>
        <v>0</v>
      </c>
      <c r="S657" s="784">
        <f>IF(R657=0,0,R657+72)</f>
        <v>0</v>
      </c>
      <c r="T657" s="785">
        <f t="shared" si="209"/>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t="str">
        <f>H$263</f>
        <v>Spr</v>
      </c>
      <c r="I658" s="437" t="s">
        <v>619</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c r="I659" s="437" t="s">
        <v>632</v>
      </c>
      <c r="J659" s="437"/>
      <c r="K659" s="415"/>
      <c r="L659" s="415"/>
      <c r="M659" s="415"/>
      <c r="N659" s="415"/>
      <c r="O659" s="415"/>
      <c r="P659" s="415"/>
      <c r="Q659" s="415"/>
      <c r="R659" s="415">
        <v>0</v>
      </c>
      <c r="S659" s="784">
        <f>IF(R659=0,0,R659+72)</f>
        <v>0</v>
      </c>
      <c r="T659" s="785">
        <f t="shared" ref="T659:T661" si="210">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633</v>
      </c>
      <c r="J660" s="437"/>
      <c r="K660" s="415"/>
      <c r="L660" s="415"/>
      <c r="M660" s="415"/>
      <c r="N660" s="415"/>
      <c r="O660" s="415"/>
      <c r="P660" s="415"/>
      <c r="Q660" s="415"/>
      <c r="R660" s="786">
        <f>IF(R656=0,0,R656+24)</f>
        <v>72</v>
      </c>
      <c r="S660" s="784">
        <f>IF(R660=0,0,R660+72)</f>
        <v>144</v>
      </c>
      <c r="T660" s="785">
        <f t="shared" si="210"/>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634</v>
      </c>
      <c r="J661" s="437"/>
      <c r="K661" s="415"/>
      <c r="L661" s="415"/>
      <c r="M661" s="415"/>
      <c r="N661" s="415"/>
      <c r="O661" s="415"/>
      <c r="P661" s="415"/>
      <c r="Q661" s="415"/>
      <c r="R661" s="786">
        <f>IF(R657=0,0,R657+24)</f>
        <v>0</v>
      </c>
      <c r="S661" s="784">
        <f>IF(R661=0,0,R661+72)</f>
        <v>0</v>
      </c>
      <c r="T661" s="785">
        <f t="shared" si="210"/>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hidden="1"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437</v>
      </c>
      <c r="AP662" s="395"/>
      <c r="AQ662" s="383"/>
      <c r="AR662" s="383"/>
      <c r="AS662" s="383"/>
    </row>
    <row r="663" spans="1:45" hidden="1" outlineLevel="2" x14ac:dyDescent="0.25">
      <c r="A663" s="383"/>
      <c r="B663" s="392"/>
      <c r="C663" s="385">
        <f>INT($C$242)+2</f>
        <v>3</v>
      </c>
      <c r="D663" s="410"/>
      <c r="E663" s="467"/>
      <c r="F663" s="467"/>
      <c r="G663" s="410"/>
      <c r="H663" s="480" t="s">
        <v>612</v>
      </c>
      <c r="I663" s="438" t="s">
        <v>951</v>
      </c>
      <c r="J663" s="438"/>
      <c r="K663" s="530"/>
      <c r="L663" s="528">
        <f>COUNTA($I664:$I$679)/COUNTA($H664:$H$679)</f>
        <v>5</v>
      </c>
      <c r="M663" s="415"/>
      <c r="N663" s="438"/>
      <c r="O663" s="438"/>
      <c r="P663" s="438"/>
      <c r="Q663" s="438"/>
      <c r="R663" s="438" t="s">
        <v>630</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hidden="1" outlineLevel="3" x14ac:dyDescent="0.25">
      <c r="A664" s="383"/>
      <c r="B664" s="392"/>
      <c r="C664" s="385">
        <f t="shared" ref="C664:C678" si="211">INT($C$242)+3</f>
        <v>4</v>
      </c>
      <c r="D664" s="410"/>
      <c r="E664" s="467"/>
      <c r="F664" s="467"/>
      <c r="G664" s="410"/>
      <c r="H664" s="431" t="str">
        <f>H$261</f>
        <v>Aut</v>
      </c>
      <c r="I664" s="437" t="s">
        <v>619</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si="211"/>
        <v>4</v>
      </c>
      <c r="D665" s="410"/>
      <c r="E665" s="467"/>
      <c r="F665" s="467"/>
      <c r="G665" s="410"/>
      <c r="H665" s="431"/>
      <c r="I665" s="437" t="s">
        <v>631</v>
      </c>
      <c r="J665" s="437"/>
      <c r="K665" s="415"/>
      <c r="L665" s="415"/>
      <c r="M665" s="415"/>
      <c r="N665" s="415"/>
      <c r="O665" s="415"/>
      <c r="P665" s="415"/>
      <c r="Q665" s="415"/>
      <c r="R665" s="432">
        <v>0</v>
      </c>
      <c r="S665" s="784">
        <f>IF(R665=0,0,R665+72)</f>
        <v>0</v>
      </c>
      <c r="T665" s="785">
        <f t="shared" ref="T665:T668" si="212">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600</v>
      </c>
      <c r="J666" s="437"/>
      <c r="K666" s="415"/>
      <c r="L666" s="415"/>
      <c r="M666" s="415"/>
      <c r="N666" s="415"/>
      <c r="O666" s="415"/>
      <c r="P666" s="415"/>
      <c r="Q666" s="415"/>
      <c r="R666" s="432">
        <v>22</v>
      </c>
      <c r="S666" s="784">
        <f>IF(R666=0,0,R666+72)</f>
        <v>94</v>
      </c>
      <c r="T666" s="785">
        <f t="shared" si="212"/>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628</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601</v>
      </c>
      <c r="J668" s="437"/>
      <c r="K668" s="415"/>
      <c r="L668" s="415"/>
      <c r="M668" s="415"/>
      <c r="N668" s="415"/>
      <c r="O668" s="415"/>
      <c r="P668" s="415"/>
      <c r="Q668" s="415"/>
      <c r="R668" s="432">
        <v>23</v>
      </c>
      <c r="S668" s="784">
        <f>IF(R668=0,0,R668+72)</f>
        <v>95</v>
      </c>
      <c r="T668" s="785">
        <f t="shared" si="212"/>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t="str">
        <f>H$262</f>
        <v>Win</v>
      </c>
      <c r="I669" s="437" t="s">
        <v>619</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c r="I670" s="437" t="s">
        <v>631</v>
      </c>
      <c r="J670" s="437"/>
      <c r="K670" s="415"/>
      <c r="L670" s="415"/>
      <c r="M670" s="415"/>
      <c r="N670" s="415"/>
      <c r="O670" s="415"/>
      <c r="P670" s="415"/>
      <c r="Q670" s="415"/>
      <c r="R670" s="790">
        <f>IF(R665=0,0,R665+24)</f>
        <v>0</v>
      </c>
      <c r="S670" s="784">
        <f>IF(R670=0,0,R670+72)</f>
        <v>0</v>
      </c>
      <c r="T670" s="785">
        <f t="shared" ref="T670:T673" si="213">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600</v>
      </c>
      <c r="J671" s="437"/>
      <c r="K671" s="415"/>
      <c r="L671" s="415"/>
      <c r="M671" s="415"/>
      <c r="N671" s="415"/>
      <c r="O671" s="415"/>
      <c r="P671" s="415"/>
      <c r="Q671" s="415"/>
      <c r="R671" s="790">
        <f>IF(R666=0,0,R666+24)</f>
        <v>46</v>
      </c>
      <c r="S671" s="784">
        <f>IF(R671=0,0,R671+72)</f>
        <v>118</v>
      </c>
      <c r="T671" s="785">
        <f t="shared" si="213"/>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628</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601</v>
      </c>
      <c r="J673" s="437"/>
      <c r="K673" s="415"/>
      <c r="L673" s="415"/>
      <c r="M673" s="415"/>
      <c r="N673" s="415"/>
      <c r="O673" s="415"/>
      <c r="P673" s="415"/>
      <c r="Q673" s="415"/>
      <c r="R673" s="790">
        <f>IF(R668=0,0,R668+24)</f>
        <v>47</v>
      </c>
      <c r="S673" s="784">
        <f>IF(R673=0,0,R673+72)</f>
        <v>119</v>
      </c>
      <c r="T673" s="785">
        <f t="shared" si="213"/>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t="str">
        <f>H$263</f>
        <v>Spr</v>
      </c>
      <c r="I674" s="437" t="s">
        <v>619</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c r="I675" s="437" t="s">
        <v>631</v>
      </c>
      <c r="J675" s="437"/>
      <c r="K675" s="415"/>
      <c r="L675" s="415"/>
      <c r="M675" s="415"/>
      <c r="N675" s="415"/>
      <c r="O675" s="415"/>
      <c r="P675" s="415"/>
      <c r="Q675" s="415"/>
      <c r="R675" s="790">
        <f>IF(R670=0,0,R670+24)</f>
        <v>0</v>
      </c>
      <c r="S675" s="784">
        <f>IF(R675=0,0,R675+72)</f>
        <v>0</v>
      </c>
      <c r="T675" s="785">
        <f t="shared" ref="T675:T678" si="214">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600</v>
      </c>
      <c r="J676" s="437"/>
      <c r="K676" s="415"/>
      <c r="L676" s="415"/>
      <c r="M676" s="415"/>
      <c r="N676" s="415"/>
      <c r="O676" s="415"/>
      <c r="P676" s="415"/>
      <c r="Q676" s="415"/>
      <c r="R676" s="790">
        <f>IF(R671=0,0,R671+24)</f>
        <v>70</v>
      </c>
      <c r="S676" s="784">
        <f>IF(R676=0,0,R676+72)</f>
        <v>142</v>
      </c>
      <c r="T676" s="785">
        <f t="shared" si="214"/>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628</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601</v>
      </c>
      <c r="J678" s="437"/>
      <c r="K678" s="415"/>
      <c r="L678" s="415"/>
      <c r="M678" s="415"/>
      <c r="N678" s="415"/>
      <c r="O678" s="415"/>
      <c r="P678" s="415"/>
      <c r="Q678" s="415"/>
      <c r="R678" s="790">
        <f>IF(R673=0,0,R673+24)</f>
        <v>71</v>
      </c>
      <c r="S678" s="784">
        <f>IF(R678=0,0,R678+72)</f>
        <v>143</v>
      </c>
      <c r="T678" s="785">
        <f t="shared" si="214"/>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hidden="1"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437</v>
      </c>
      <c r="AP679" s="395"/>
      <c r="AQ679" s="383"/>
      <c r="AR679" s="383"/>
      <c r="AS679" s="383"/>
    </row>
    <row r="680" spans="1:45" hidden="1" outlineLevel="1" x14ac:dyDescent="0.25">
      <c r="A680" s="383"/>
      <c r="B680" s="392"/>
      <c r="C680" s="385">
        <f>INT($C$242)+1</f>
        <v>2</v>
      </c>
      <c r="D680" s="410"/>
      <c r="E680" s="467"/>
      <c r="F680" s="467"/>
      <c r="G680" s="410"/>
      <c r="H680" s="470" t="s">
        <v>635</v>
      </c>
      <c r="I680" s="428" t="s">
        <v>636</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hidden="1" customHeight="1" outlineLevel="3" x14ac:dyDescent="0.25">
      <c r="A681" s="383"/>
      <c r="B681" s="392"/>
      <c r="C681" s="385">
        <f>INT($C$242)+3.005</f>
        <v>4.0049999999999999</v>
      </c>
      <c r="D681" s="410" t="s">
        <v>433</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hidden="1" outlineLevel="3" x14ac:dyDescent="0.25">
      <c r="A682" s="383"/>
      <c r="B682" s="392"/>
      <c r="C682" s="385">
        <f t="shared" ref="C682:C691" si="215">INT($C$242)+2</f>
        <v>3</v>
      </c>
      <c r="D682" s="410"/>
      <c r="E682" s="467"/>
      <c r="F682" s="467"/>
      <c r="G682" s="410"/>
      <c r="H682" s="431" t="str">
        <f>"Birth: "&amp;H$261</f>
        <v>Birth: Aut</v>
      </c>
      <c r="I682" s="437" t="s">
        <v>548</v>
      </c>
      <c r="J682" s="437"/>
      <c r="K682" s="476">
        <f t="shared" ref="K682:Q682" si="216">K261</f>
        <v>43600</v>
      </c>
      <c r="L682" s="476">
        <f t="shared" si="216"/>
        <v>43600</v>
      </c>
      <c r="M682" s="476">
        <f t="shared" si="216"/>
        <v>43600</v>
      </c>
      <c r="N682" s="476">
        <f t="shared" si="216"/>
        <v>43600</v>
      </c>
      <c r="O682" s="476">
        <f t="shared" si="216"/>
        <v>43600</v>
      </c>
      <c r="P682" s="476">
        <f t="shared" si="216"/>
        <v>43600</v>
      </c>
      <c r="Q682" s="476">
        <f t="shared" si="216"/>
        <v>43600</v>
      </c>
      <c r="R682" s="532">
        <f>R270</f>
        <v>43600</v>
      </c>
      <c r="S682" s="532">
        <f>S270</f>
        <v>43600</v>
      </c>
      <c r="T682" s="532">
        <f>T270</f>
        <v>43600</v>
      </c>
      <c r="U682" s="532">
        <f>U270</f>
        <v>43600</v>
      </c>
      <c r="V682" s="415" t="s">
        <v>874</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hidden="1" outlineLevel="3" x14ac:dyDescent="0.25">
      <c r="A683" s="383"/>
      <c r="B683" s="392"/>
      <c r="C683" s="385">
        <f t="shared" si="215"/>
        <v>3</v>
      </c>
      <c r="D683" s="410"/>
      <c r="E683" s="467"/>
      <c r="F683" s="467"/>
      <c r="G683" s="410"/>
      <c r="H683" s="480"/>
      <c r="I683" s="437" t="s">
        <v>637</v>
      </c>
      <c r="J683" s="437"/>
      <c r="K683" s="533">
        <f t="shared" ref="K683:U683" si="217">K682+INDEX($R$364:$U$364,1,K$250+1)</f>
        <v>43691</v>
      </c>
      <c r="L683" s="533">
        <f t="shared" si="217"/>
        <v>43691</v>
      </c>
      <c r="M683" s="533">
        <f t="shared" si="217"/>
        <v>43691</v>
      </c>
      <c r="N683" s="533">
        <f t="shared" si="217"/>
        <v>43691</v>
      </c>
      <c r="O683" s="533">
        <f t="shared" si="217"/>
        <v>43691</v>
      </c>
      <c r="P683" s="533">
        <f t="shared" si="217"/>
        <v>43691</v>
      </c>
      <c r="Q683" s="533">
        <f t="shared" si="217"/>
        <v>43691</v>
      </c>
      <c r="R683" s="533">
        <f t="shared" si="217"/>
        <v>43691</v>
      </c>
      <c r="S683" s="533">
        <f t="shared" si="217"/>
        <v>43691</v>
      </c>
      <c r="T683" s="533">
        <f t="shared" si="217"/>
        <v>43691</v>
      </c>
      <c r="U683" s="533">
        <f t="shared" si="217"/>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31" t="str">
        <f>"Birth: "&amp;H$262</f>
        <v>Birth: Win</v>
      </c>
      <c r="I684" s="437" t="s">
        <v>548</v>
      </c>
      <c r="J684" s="437"/>
      <c r="K684" s="479">
        <f t="shared" ref="K684:Q684" si="218">K262</f>
        <v>43634</v>
      </c>
      <c r="L684" s="479">
        <f t="shared" si="218"/>
        <v>43634</v>
      </c>
      <c r="M684" s="479">
        <f t="shared" si="218"/>
        <v>43634</v>
      </c>
      <c r="N684" s="479">
        <f t="shared" si="218"/>
        <v>43634</v>
      </c>
      <c r="O684" s="479">
        <f t="shared" si="218"/>
        <v>43634</v>
      </c>
      <c r="P684" s="479">
        <f t="shared" si="218"/>
        <v>43634</v>
      </c>
      <c r="Q684" s="479">
        <f t="shared" si="218"/>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80"/>
      <c r="I685" s="437" t="s">
        <v>637</v>
      </c>
      <c r="J685" s="437"/>
      <c r="K685" s="534">
        <f t="shared" ref="K685:U685" si="219">K684+INDEX($R$364:$U$364,1,K$250+1)</f>
        <v>43725</v>
      </c>
      <c r="L685" s="534">
        <f t="shared" si="219"/>
        <v>43725</v>
      </c>
      <c r="M685" s="533">
        <f t="shared" si="219"/>
        <v>43725</v>
      </c>
      <c r="N685" s="533">
        <f t="shared" si="219"/>
        <v>43725</v>
      </c>
      <c r="O685" s="533">
        <f t="shared" si="219"/>
        <v>43725</v>
      </c>
      <c r="P685" s="533">
        <f t="shared" si="219"/>
        <v>43725</v>
      </c>
      <c r="Q685" s="533">
        <f t="shared" si="219"/>
        <v>43725</v>
      </c>
      <c r="R685" s="533">
        <f t="shared" si="219"/>
        <v>43725</v>
      </c>
      <c r="S685" s="533">
        <f t="shared" si="219"/>
        <v>43725</v>
      </c>
      <c r="T685" s="533">
        <f t="shared" si="219"/>
        <v>43725</v>
      </c>
      <c r="U685" s="533">
        <f t="shared" si="219"/>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31" t="str">
        <f>"Birth: "&amp;H$263</f>
        <v>Birth: Spr</v>
      </c>
      <c r="I686" s="437" t="s">
        <v>548</v>
      </c>
      <c r="J686" s="437"/>
      <c r="K686" s="479">
        <f t="shared" ref="K686:Q686" si="220">K263</f>
        <v>43669</v>
      </c>
      <c r="L686" s="479">
        <f t="shared" si="220"/>
        <v>43669</v>
      </c>
      <c r="M686" s="479">
        <f t="shared" si="220"/>
        <v>43669</v>
      </c>
      <c r="N686" s="479">
        <f t="shared" si="220"/>
        <v>43669</v>
      </c>
      <c r="O686" s="479">
        <f t="shared" si="220"/>
        <v>43669</v>
      </c>
      <c r="P686" s="479">
        <f t="shared" si="220"/>
        <v>43669</v>
      </c>
      <c r="Q686" s="479">
        <f t="shared" si="220"/>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80"/>
      <c r="I687" s="437" t="s">
        <v>637</v>
      </c>
      <c r="J687" s="437"/>
      <c r="K687" s="534">
        <f t="shared" ref="K687:U687" si="221">K686+INDEX($R$364:$U$364,1,K$250+1)</f>
        <v>43760</v>
      </c>
      <c r="L687" s="534">
        <f t="shared" si="221"/>
        <v>43760</v>
      </c>
      <c r="M687" s="533">
        <f t="shared" si="221"/>
        <v>43760</v>
      </c>
      <c r="N687" s="533">
        <f t="shared" si="221"/>
        <v>43760</v>
      </c>
      <c r="O687" s="533">
        <f t="shared" si="221"/>
        <v>43760</v>
      </c>
      <c r="P687" s="533">
        <f t="shared" si="221"/>
        <v>43760</v>
      </c>
      <c r="Q687" s="533">
        <f t="shared" si="221"/>
        <v>43760</v>
      </c>
      <c r="R687" s="533">
        <f t="shared" si="221"/>
        <v>43760</v>
      </c>
      <c r="S687" s="533">
        <f t="shared" si="221"/>
        <v>43760</v>
      </c>
      <c r="T687" s="533">
        <f t="shared" si="221"/>
        <v>43760</v>
      </c>
      <c r="U687" s="533">
        <f t="shared" si="221"/>
        <v>43760</v>
      </c>
      <c r="V687" s="415"/>
      <c r="W687" s="415"/>
      <c r="X687" s="415"/>
      <c r="Y687" s="415"/>
      <c r="Z687" s="415"/>
      <c r="AA687" s="415"/>
      <c r="AB687" s="415"/>
      <c r="AC687" s="415"/>
      <c r="AD687" s="529" t="s">
        <v>1168</v>
      </c>
      <c r="AE687" s="415"/>
      <c r="AF687" s="415"/>
      <c r="AG687" s="415"/>
      <c r="AH687" s="415"/>
      <c r="AI687" s="415"/>
      <c r="AJ687" s="415"/>
      <c r="AK687" s="415"/>
      <c r="AL687" s="415"/>
      <c r="AM687" s="415"/>
      <c r="AN687" s="415"/>
      <c r="AO687" s="410"/>
      <c r="AP687" s="395"/>
      <c r="AQ687" s="383"/>
      <c r="AR687" s="383"/>
      <c r="AS687" s="383"/>
    </row>
    <row r="688" spans="1:45" hidden="1" outlineLevel="2" x14ac:dyDescent="0.25">
      <c r="A688" s="383"/>
      <c r="B688" s="392"/>
      <c r="C688" s="385">
        <f t="shared" si="215"/>
        <v>3</v>
      </c>
      <c r="D688" s="410"/>
      <c r="E688" s="467"/>
      <c r="F688" s="467"/>
      <c r="G688" s="410"/>
      <c r="H688" s="480" t="s">
        <v>554</v>
      </c>
      <c r="I688" s="438" t="s">
        <v>638</v>
      </c>
      <c r="J688" s="527" t="s">
        <v>639</v>
      </c>
      <c r="K688" s="528">
        <f>COUNTA($H$689:$H$760)</f>
        <v>3</v>
      </c>
      <c r="L688" s="528">
        <f>COUNTA($I$689:$I$760)/K688</f>
        <v>8</v>
      </c>
      <c r="M688" s="482">
        <f>COUNTA($J$689:$J$760)/(L688*K688)</f>
        <v>3</v>
      </c>
      <c r="N688" s="535" t="s">
        <v>640</v>
      </c>
      <c r="O688" s="536"/>
      <c r="P688" s="536"/>
      <c r="Q688" s="536"/>
      <c r="R688" s="536"/>
      <c r="S688" s="536"/>
      <c r="T688" s="536"/>
      <c r="U688" s="510"/>
      <c r="V688" s="431" t="s">
        <v>641</v>
      </c>
      <c r="W688" s="415"/>
      <c r="X688" s="437" t="s">
        <v>642</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hidden="1" outlineLevel="3" x14ac:dyDescent="0.25">
      <c r="A689" s="383"/>
      <c r="B689" s="392"/>
      <c r="C689" s="385">
        <f t="shared" si="215"/>
        <v>3</v>
      </c>
      <c r="D689" s="410"/>
      <c r="E689" s="467"/>
      <c r="F689" s="467"/>
      <c r="G689" s="410"/>
      <c r="H689" s="431" t="str">
        <f>H$261</f>
        <v>Aut</v>
      </c>
      <c r="I689" s="431">
        <v>0</v>
      </c>
      <c r="J689" s="457" t="s">
        <v>536</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22">R689&lt;(MAX(R$267:R$274)+MAX($I$364*R$364,$I$365*R$365,$I$366*R$366))</f>
        <v>0</v>
      </c>
      <c r="Y689" s="415" t="b">
        <f t="shared" si="222"/>
        <v>0</v>
      </c>
      <c r="Z689" s="415" t="b">
        <f t="shared" si="222"/>
        <v>0</v>
      </c>
      <c r="AA689" s="415" t="b">
        <f t="shared" si="222"/>
        <v>0</v>
      </c>
      <c r="AB689" s="415"/>
      <c r="AC689" s="1043">
        <f>MIN(363,INT((K689 - DATE(YEAR(K689),1,1))))+364*(YEAR(K689)-i_startyear)</f>
        <v>318</v>
      </c>
      <c r="AD689" s="1043">
        <f>MIN(363,INT((L689 - DATE(YEAR(L689),1,1))))+364*(YEAR(L689)-i_startyear)</f>
        <v>318</v>
      </c>
      <c r="AE689" s="1043">
        <f>MIN(363,INT((M689 - DATE(YEAR(M689),1,1))))+364*(YEAR(M689)-i_startyear)</f>
        <v>318</v>
      </c>
      <c r="AF689" s="415"/>
      <c r="AG689" s="415"/>
      <c r="AH689" s="415"/>
      <c r="AI689" s="415"/>
      <c r="AJ689" s="1043">
        <f t="shared" ref="AJ689:AJ720" si="223">MIN(363,INT((R689 - DATE(YEAR(R689),1,1))))+364*(YEAR(R689)-i_startyear)</f>
        <v>318</v>
      </c>
      <c r="AK689" s="1043">
        <f t="shared" ref="AK689:AK720" si="224">MIN(363,INT((S689 - DATE(YEAR(S689),1,1))))+364*(YEAR(S689)-i_startyear)</f>
        <v>318</v>
      </c>
      <c r="AL689" s="1043">
        <f t="shared" ref="AL689:AL720" si="225">MIN(363,INT((T689 - DATE(YEAR(T689),1,1))))+364*(YEAR(T689)-i_startyear)</f>
        <v>318</v>
      </c>
      <c r="AM689" s="1043">
        <f t="shared" ref="AM689:AM720" si="226">MIN(363,INT((U689 - DATE(YEAR(U689),1,1))))+364*(YEAR(U689)-i_startyear)</f>
        <v>318</v>
      </c>
      <c r="AN689" s="415"/>
      <c r="AO689" s="410"/>
      <c r="AP689" s="395"/>
      <c r="AQ689" s="383"/>
      <c r="AR689" s="383"/>
      <c r="AS689" s="383"/>
    </row>
    <row r="690" spans="1:45" hidden="1" outlineLevel="3" x14ac:dyDescent="0.25">
      <c r="A690" s="383"/>
      <c r="B690" s="392"/>
      <c r="C690" s="385">
        <f t="shared" si="215"/>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22"/>
        <v>0</v>
      </c>
      <c r="Y690" s="415" t="b">
        <f t="shared" si="222"/>
        <v>0</v>
      </c>
      <c r="Z690" s="415" t="b">
        <f t="shared" si="222"/>
        <v>0</v>
      </c>
      <c r="AA690" s="415" t="b">
        <f t="shared" si="222"/>
        <v>0</v>
      </c>
      <c r="AB690" s="415"/>
      <c r="AC690" s="415"/>
      <c r="AD690" s="415"/>
      <c r="AE690" s="415"/>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23"/>
        <v>318</v>
      </c>
      <c r="AK690" s="1043">
        <f t="shared" si="224"/>
        <v>318</v>
      </c>
      <c r="AL690" s="1043">
        <f t="shared" si="225"/>
        <v>318</v>
      </c>
      <c r="AM690" s="1043">
        <f t="shared" si="226"/>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841</v>
      </c>
      <c r="K691" s="415"/>
      <c r="L691" s="415"/>
      <c r="M691" s="415"/>
      <c r="N691" s="415"/>
      <c r="O691" s="415"/>
      <c r="P691" s="415"/>
      <c r="Q691" s="415"/>
      <c r="R691" s="538">
        <v>43784</v>
      </c>
      <c r="S691" s="538">
        <v>43784</v>
      </c>
      <c r="T691" s="538">
        <v>43784</v>
      </c>
      <c r="U691" s="538">
        <v>43784</v>
      </c>
      <c r="V691" s="458">
        <v>0.5</v>
      </c>
      <c r="W691" s="415"/>
      <c r="X691" s="415" t="b">
        <f t="shared" si="222"/>
        <v>0</v>
      </c>
      <c r="Y691" s="415" t="b">
        <f t="shared" si="222"/>
        <v>0</v>
      </c>
      <c r="Z691" s="415" t="b">
        <f t="shared" si="222"/>
        <v>0</v>
      </c>
      <c r="AA691" s="415" t="b">
        <f t="shared" si="222"/>
        <v>0</v>
      </c>
      <c r="AB691" s="415"/>
      <c r="AC691" s="415"/>
      <c r="AD691" s="415"/>
      <c r="AE691" s="415"/>
      <c r="AF691" s="415"/>
      <c r="AG691" s="415"/>
      <c r="AH691" s="415"/>
      <c r="AI691" s="415"/>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INT($C$242)+3</f>
        <v>4</v>
      </c>
      <c r="D692" s="410"/>
      <c r="E692" s="467"/>
      <c r="F692" s="467"/>
      <c r="G692" s="410"/>
      <c r="H692" s="415"/>
      <c r="I692" s="431">
        <v>1</v>
      </c>
      <c r="J692" s="431" t="s">
        <v>643</v>
      </c>
      <c r="K692" s="503">
        <f>DATE(YEAR(K689)+1,MONTH(K689),DAY(K689))</f>
        <v>44150</v>
      </c>
      <c r="L692" s="503">
        <f>DATE(YEAR(L689)+1,MONTH(L689),DAY(L689))</f>
        <v>44150</v>
      </c>
      <c r="M692" s="503">
        <f>DATE(YEAR(M689)+1,MONTH(M689),DAY(M689))</f>
        <v>44150</v>
      </c>
      <c r="N692" s="415"/>
      <c r="O692" s="415"/>
      <c r="P692" s="415"/>
      <c r="Q692" s="415"/>
      <c r="R692" s="503">
        <f t="shared" ref="R692:U712" si="227">DATE(YEAR(R689)+1,MONTH(R689),DAY(R689))</f>
        <v>44150</v>
      </c>
      <c r="S692" s="503">
        <f t="shared" si="227"/>
        <v>44150</v>
      </c>
      <c r="T692" s="503">
        <f t="shared" si="227"/>
        <v>44150</v>
      </c>
      <c r="U692" s="503">
        <f t="shared" si="227"/>
        <v>44150</v>
      </c>
      <c r="V692" s="415"/>
      <c r="W692" s="415"/>
      <c r="X692" s="415"/>
      <c r="Y692" s="415"/>
      <c r="Z692" s="415"/>
      <c r="AA692" s="415"/>
      <c r="AB692" s="415"/>
      <c r="AC692" s="1043">
        <f>MIN(363,INT((K692 - DATE(YEAR(K692),1,1))))+364*(YEAR(K692)-i_startyear)</f>
        <v>683</v>
      </c>
      <c r="AD692" s="1043">
        <f>MIN(363,INT((L692 - DATE(YEAR(L692),1,1))))+364*(YEAR(L692)-i_startyear)</f>
        <v>683</v>
      </c>
      <c r="AE692" s="1043">
        <f>MIN(363,INT((M692 - DATE(YEAR(M692),1,1))))+364*(YEAR(M692)-i_startyear)</f>
        <v>683</v>
      </c>
      <c r="AF692" s="415"/>
      <c r="AG692" s="415"/>
      <c r="AH692" s="415"/>
      <c r="AI692" s="415"/>
      <c r="AJ692" s="1043">
        <f t="shared" si="223"/>
        <v>683</v>
      </c>
      <c r="AK692" s="1043">
        <f t="shared" si="224"/>
        <v>683</v>
      </c>
      <c r="AL692" s="1043">
        <f t="shared" si="225"/>
        <v>683</v>
      </c>
      <c r="AM692" s="1043">
        <f t="shared" si="226"/>
        <v>683</v>
      </c>
      <c r="AN692" s="415"/>
      <c r="AO692" s="410"/>
      <c r="AP692" s="395"/>
      <c r="AQ692" s="383"/>
      <c r="AR692" s="383"/>
      <c r="AS692" s="383"/>
    </row>
    <row r="693" spans="1:45" hidden="1" outlineLevel="3" x14ac:dyDescent="0.25">
      <c r="A693" s="383"/>
      <c r="B693" s="392"/>
      <c r="C693" s="385">
        <f>INT($C$242)+3</f>
        <v>4</v>
      </c>
      <c r="D693" s="410"/>
      <c r="E693" s="467"/>
      <c r="F693" s="467"/>
      <c r="G693" s="410"/>
      <c r="H693" s="415"/>
      <c r="I693" s="431"/>
      <c r="J693" s="431" t="s">
        <v>633</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7"/>
        <v>44150</v>
      </c>
      <c r="S693" s="503">
        <f t="shared" si="227"/>
        <v>44150</v>
      </c>
      <c r="T693" s="503">
        <f t="shared" si="227"/>
        <v>44150</v>
      </c>
      <c r="U693" s="503">
        <f t="shared" si="227"/>
        <v>44150</v>
      </c>
      <c r="V693" s="415"/>
      <c r="W693" s="415"/>
      <c r="X693" s="415"/>
      <c r="Y693" s="415"/>
      <c r="Z693" s="415"/>
      <c r="AA693" s="415"/>
      <c r="AB693" s="415"/>
      <c r="AC693" s="415"/>
      <c r="AD693" s="415"/>
      <c r="AE693" s="415"/>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INT($C$242)+3</f>
        <v>4</v>
      </c>
      <c r="D694" s="410"/>
      <c r="E694" s="467"/>
      <c r="F694" s="467"/>
      <c r="G694" s="410"/>
      <c r="H694" s="415"/>
      <c r="I694" s="431"/>
      <c r="J694" s="431" t="s">
        <v>634</v>
      </c>
      <c r="K694" s="415"/>
      <c r="L694" s="415"/>
      <c r="M694" s="415"/>
      <c r="N694" s="415"/>
      <c r="O694" s="415"/>
      <c r="P694" s="415"/>
      <c r="Q694" s="415"/>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415"/>
      <c r="AG694" s="415"/>
      <c r="AH694" s="415"/>
      <c r="AI694" s="415"/>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 t="shared" ref="C695:C751" si="228">INT($C$242+3)</f>
        <v>4</v>
      </c>
      <c r="D695" s="410"/>
      <c r="E695" s="467"/>
      <c r="F695" s="467"/>
      <c r="G695" s="410"/>
      <c r="H695" s="415"/>
      <c r="I695" s="431">
        <v>2</v>
      </c>
      <c r="J695" s="431" t="s">
        <v>643</v>
      </c>
      <c r="K695" s="503">
        <f>DATE(YEAR(K692)+1,MONTH(K692),DAY(K692))</f>
        <v>44515</v>
      </c>
      <c r="L695" s="503">
        <f>DATE(YEAR(L692)+1,MONTH(L692),DAY(L692))</f>
        <v>44515</v>
      </c>
      <c r="M695" s="503">
        <f>DATE(YEAR(M692)+1,MONTH(M692),DAY(M692))</f>
        <v>44515</v>
      </c>
      <c r="N695" s="415"/>
      <c r="O695" s="415"/>
      <c r="P695" s="415"/>
      <c r="Q695" s="415"/>
      <c r="R695" s="503">
        <f t="shared" si="227"/>
        <v>44515</v>
      </c>
      <c r="S695" s="503">
        <f t="shared" si="227"/>
        <v>44515</v>
      </c>
      <c r="T695" s="503">
        <f t="shared" si="227"/>
        <v>44515</v>
      </c>
      <c r="U695" s="503">
        <f t="shared" si="227"/>
        <v>44515</v>
      </c>
      <c r="V695" s="415"/>
      <c r="W695" s="415"/>
      <c r="X695" s="415"/>
      <c r="Y695" s="415"/>
      <c r="Z695" s="415"/>
      <c r="AA695" s="415"/>
      <c r="AB695" s="415"/>
      <c r="AC695" s="1043">
        <f>MIN(363,INT((K695 - DATE(YEAR(K695),1,1))))+364*(YEAR(K695)-i_startyear)</f>
        <v>1046</v>
      </c>
      <c r="AD695" s="1043">
        <f>MIN(363,INT((L695 - DATE(YEAR(L695),1,1))))+364*(YEAR(L695)-i_startyear)</f>
        <v>1046</v>
      </c>
      <c r="AE695" s="1043">
        <f>MIN(363,INT((M695 - DATE(YEAR(M695),1,1))))+364*(YEAR(M695)-i_startyear)</f>
        <v>1046</v>
      </c>
      <c r="AF695" s="415"/>
      <c r="AG695" s="415"/>
      <c r="AH695" s="415"/>
      <c r="AI695" s="415"/>
      <c r="AJ695" s="1043">
        <f t="shared" si="223"/>
        <v>1046</v>
      </c>
      <c r="AK695" s="1043">
        <f t="shared" si="224"/>
        <v>1046</v>
      </c>
      <c r="AL695" s="1043">
        <f t="shared" si="225"/>
        <v>1046</v>
      </c>
      <c r="AM695" s="1043">
        <f t="shared" si="226"/>
        <v>1046</v>
      </c>
      <c r="AN695" s="415"/>
      <c r="AO695" s="410"/>
      <c r="AP695" s="395"/>
      <c r="AQ695" s="383"/>
      <c r="AR695" s="383"/>
      <c r="AS695" s="383"/>
    </row>
    <row r="696" spans="1:45" hidden="1" outlineLevel="3" x14ac:dyDescent="0.25">
      <c r="A696" s="383"/>
      <c r="B696" s="392"/>
      <c r="C696" s="385">
        <f t="shared" si="228"/>
        <v>4</v>
      </c>
      <c r="D696" s="410"/>
      <c r="E696" s="467"/>
      <c r="F696" s="467"/>
      <c r="G696" s="410"/>
      <c r="H696" s="415"/>
      <c r="I696" s="431"/>
      <c r="J696" s="431" t="s">
        <v>633</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7"/>
        <v>44515</v>
      </c>
      <c r="S696" s="503">
        <f t="shared" si="227"/>
        <v>44515</v>
      </c>
      <c r="T696" s="503">
        <f t="shared" si="227"/>
        <v>44515</v>
      </c>
      <c r="U696" s="503">
        <f t="shared" si="227"/>
        <v>44515</v>
      </c>
      <c r="V696" s="415"/>
      <c r="W696" s="415"/>
      <c r="X696" s="415"/>
      <c r="Y696" s="415"/>
      <c r="Z696" s="415"/>
      <c r="AA696" s="415"/>
      <c r="AB696" s="415"/>
      <c r="AC696" s="415"/>
      <c r="AD696" s="415"/>
      <c r="AE696" s="415"/>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634</v>
      </c>
      <c r="K697" s="415"/>
      <c r="L697" s="415"/>
      <c r="M697" s="415"/>
      <c r="N697" s="415"/>
      <c r="O697" s="415"/>
      <c r="P697" s="415"/>
      <c r="Q697" s="415"/>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415"/>
      <c r="AG697" s="415"/>
      <c r="AH697" s="415"/>
      <c r="AI697" s="415"/>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v>3</v>
      </c>
      <c r="J698" s="431" t="s">
        <v>643</v>
      </c>
      <c r="K698" s="503">
        <f>DATE(YEAR(K695)+1,MONTH(K695),DAY(K695))</f>
        <v>44880</v>
      </c>
      <c r="L698" s="503">
        <f>DATE(YEAR(L695)+1,MONTH(L695),DAY(L695))</f>
        <v>44880</v>
      </c>
      <c r="M698" s="503">
        <f>DATE(YEAR(M695)+1,MONTH(M695),DAY(M695))</f>
        <v>44880</v>
      </c>
      <c r="N698" s="415"/>
      <c r="O698" s="415"/>
      <c r="P698" s="415"/>
      <c r="Q698" s="415"/>
      <c r="R698" s="503">
        <f t="shared" si="227"/>
        <v>44880</v>
      </c>
      <c r="S698" s="503">
        <f t="shared" si="227"/>
        <v>44880</v>
      </c>
      <c r="T698" s="503">
        <f t="shared" si="227"/>
        <v>44880</v>
      </c>
      <c r="U698" s="503">
        <f t="shared" si="227"/>
        <v>44880</v>
      </c>
      <c r="V698" s="415"/>
      <c r="W698" s="415"/>
      <c r="X698" s="415"/>
      <c r="Y698" s="415"/>
      <c r="Z698" s="415"/>
      <c r="AA698" s="415"/>
      <c r="AB698" s="415"/>
      <c r="AC698" s="1043">
        <f>MIN(363,INT((K698 - DATE(YEAR(K698),1,1))))+364*(YEAR(K698)-i_startyear)</f>
        <v>1410</v>
      </c>
      <c r="AD698" s="1043">
        <f>MIN(363,INT((L698 - DATE(YEAR(L698),1,1))))+364*(YEAR(L698)-i_startyear)</f>
        <v>1410</v>
      </c>
      <c r="AE698" s="1043">
        <f>MIN(363,INT((M698 - DATE(YEAR(M698),1,1))))+364*(YEAR(M698)-i_startyear)</f>
        <v>1410</v>
      </c>
      <c r="AF698" s="415"/>
      <c r="AG698" s="415"/>
      <c r="AH698" s="415"/>
      <c r="AI698" s="415"/>
      <c r="AJ698" s="1043">
        <f t="shared" si="223"/>
        <v>1410</v>
      </c>
      <c r="AK698" s="1043">
        <f t="shared" si="224"/>
        <v>1410</v>
      </c>
      <c r="AL698" s="1043">
        <f t="shared" si="225"/>
        <v>1410</v>
      </c>
      <c r="AM698" s="1043">
        <f t="shared" si="226"/>
        <v>1410</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c r="J699" s="431" t="s">
        <v>633</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7"/>
        <v>44880</v>
      </c>
      <c r="S699" s="503">
        <f t="shared" si="227"/>
        <v>44880</v>
      </c>
      <c r="T699" s="503">
        <f t="shared" si="227"/>
        <v>44880</v>
      </c>
      <c r="U699" s="503">
        <f t="shared" si="227"/>
        <v>44880</v>
      </c>
      <c r="V699" s="415"/>
      <c r="W699" s="415"/>
      <c r="X699" s="415"/>
      <c r="Y699" s="415"/>
      <c r="Z699" s="415"/>
      <c r="AA699" s="415"/>
      <c r="AB699" s="415"/>
      <c r="AC699" s="415"/>
      <c r="AD699" s="415"/>
      <c r="AE699" s="415"/>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634</v>
      </c>
      <c r="K700" s="415"/>
      <c r="L700" s="415"/>
      <c r="M700" s="415"/>
      <c r="N700" s="415"/>
      <c r="O700" s="415"/>
      <c r="P700" s="415"/>
      <c r="Q700" s="415"/>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415"/>
      <c r="AG700" s="415"/>
      <c r="AH700" s="415"/>
      <c r="AI700" s="415"/>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v>4</v>
      </c>
      <c r="J701" s="431" t="s">
        <v>643</v>
      </c>
      <c r="K701" s="503">
        <f>DATE(YEAR(K698)+1,MONTH(K698),DAY(K698))</f>
        <v>45245</v>
      </c>
      <c r="L701" s="503">
        <f>DATE(YEAR(L698)+1,MONTH(L698),DAY(L698))</f>
        <v>45245</v>
      </c>
      <c r="M701" s="503">
        <f>DATE(YEAR(M698)+1,MONTH(M698),DAY(M698))</f>
        <v>45245</v>
      </c>
      <c r="N701" s="415"/>
      <c r="O701" s="415"/>
      <c r="P701" s="415"/>
      <c r="Q701" s="415"/>
      <c r="R701" s="503">
        <f t="shared" si="227"/>
        <v>45245</v>
      </c>
      <c r="S701" s="503">
        <f t="shared" si="227"/>
        <v>45245</v>
      </c>
      <c r="T701" s="503">
        <f t="shared" si="227"/>
        <v>45245</v>
      </c>
      <c r="U701" s="503">
        <f t="shared" si="227"/>
        <v>45245</v>
      </c>
      <c r="V701" s="415"/>
      <c r="W701" s="415"/>
      <c r="X701" s="415"/>
      <c r="Y701" s="415"/>
      <c r="Z701" s="415"/>
      <c r="AA701" s="415"/>
      <c r="AB701" s="415"/>
      <c r="AC701" s="1043">
        <f>MIN(363,INT((K701 - DATE(YEAR(K701),1,1))))+364*(YEAR(K701)-i_startyear)</f>
        <v>1774</v>
      </c>
      <c r="AD701" s="1043">
        <f>MIN(363,INT((L701 - DATE(YEAR(L701),1,1))))+364*(YEAR(L701)-i_startyear)</f>
        <v>1774</v>
      </c>
      <c r="AE701" s="1043">
        <f>MIN(363,INT((M701 - DATE(YEAR(M701),1,1))))+364*(YEAR(M701)-i_startyear)</f>
        <v>1774</v>
      </c>
      <c r="AF701" s="415"/>
      <c r="AG701" s="415"/>
      <c r="AH701" s="415"/>
      <c r="AI701" s="415"/>
      <c r="AJ701" s="1043">
        <f t="shared" si="223"/>
        <v>1774</v>
      </c>
      <c r="AK701" s="1043">
        <f t="shared" si="224"/>
        <v>1774</v>
      </c>
      <c r="AL701" s="1043">
        <f t="shared" si="225"/>
        <v>1774</v>
      </c>
      <c r="AM701" s="1043">
        <f t="shared" si="226"/>
        <v>1774</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c r="J702" s="431" t="s">
        <v>633</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7"/>
        <v>45245</v>
      </c>
      <c r="S702" s="503">
        <f t="shared" si="227"/>
        <v>45245</v>
      </c>
      <c r="T702" s="503">
        <f t="shared" si="227"/>
        <v>45245</v>
      </c>
      <c r="U702" s="503">
        <f t="shared" si="227"/>
        <v>45245</v>
      </c>
      <c r="V702" s="415"/>
      <c r="W702" s="415"/>
      <c r="X702" s="415"/>
      <c r="Y702" s="415"/>
      <c r="Z702" s="415"/>
      <c r="AA702" s="415"/>
      <c r="AB702" s="415"/>
      <c r="AC702" s="415"/>
      <c r="AD702" s="415"/>
      <c r="AE702" s="415"/>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634</v>
      </c>
      <c r="K703" s="415"/>
      <c r="L703" s="415"/>
      <c r="M703" s="415"/>
      <c r="N703" s="415"/>
      <c r="O703" s="415"/>
      <c r="P703" s="415"/>
      <c r="Q703" s="415"/>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415"/>
      <c r="AG703" s="415"/>
      <c r="AH703" s="415"/>
      <c r="AI703" s="415"/>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v>5</v>
      </c>
      <c r="J704" s="431" t="s">
        <v>643</v>
      </c>
      <c r="K704" s="503">
        <f>DATE(YEAR(K701)+1,MONTH(K701),DAY(K701))</f>
        <v>45611</v>
      </c>
      <c r="L704" s="503">
        <f>DATE(YEAR(L701)+1,MONTH(L701),DAY(L701))</f>
        <v>45611</v>
      </c>
      <c r="M704" s="503">
        <f>DATE(YEAR(M701)+1,MONTH(M701),DAY(M701))</f>
        <v>45611</v>
      </c>
      <c r="N704" s="415"/>
      <c r="O704" s="415"/>
      <c r="P704" s="415"/>
      <c r="Q704" s="415"/>
      <c r="R704" s="503">
        <f t="shared" si="227"/>
        <v>45611</v>
      </c>
      <c r="S704" s="503">
        <f t="shared" si="227"/>
        <v>45611</v>
      </c>
      <c r="T704" s="503">
        <f t="shared" si="227"/>
        <v>45611</v>
      </c>
      <c r="U704" s="503">
        <f t="shared" si="227"/>
        <v>45611</v>
      </c>
      <c r="V704" s="415"/>
      <c r="W704" s="415"/>
      <c r="X704" s="415"/>
      <c r="Y704" s="415"/>
      <c r="Z704" s="415"/>
      <c r="AA704" s="415"/>
      <c r="AB704" s="415"/>
      <c r="AC704" s="1043">
        <f>MIN(363,INT((K704 - DATE(YEAR(K704),1,1))))+364*(YEAR(K704)-i_startyear)</f>
        <v>2139</v>
      </c>
      <c r="AD704" s="1043">
        <f>MIN(363,INT((L704 - DATE(YEAR(L704),1,1))))+364*(YEAR(L704)-i_startyear)</f>
        <v>2139</v>
      </c>
      <c r="AE704" s="1043">
        <f>MIN(363,INT((M704 - DATE(YEAR(M704),1,1))))+364*(YEAR(M704)-i_startyear)</f>
        <v>2139</v>
      </c>
      <c r="AF704" s="415"/>
      <c r="AG704" s="415"/>
      <c r="AH704" s="415"/>
      <c r="AI704" s="415"/>
      <c r="AJ704" s="1043">
        <f t="shared" si="223"/>
        <v>2139</v>
      </c>
      <c r="AK704" s="1043">
        <f t="shared" si="224"/>
        <v>2139</v>
      </c>
      <c r="AL704" s="1043">
        <f t="shared" si="225"/>
        <v>2139</v>
      </c>
      <c r="AM704" s="1043">
        <f t="shared" si="226"/>
        <v>2139</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c r="J705" s="431" t="s">
        <v>633</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7"/>
        <v>45611</v>
      </c>
      <c r="S705" s="503">
        <f t="shared" si="227"/>
        <v>45611</v>
      </c>
      <c r="T705" s="503">
        <f t="shared" si="227"/>
        <v>45611</v>
      </c>
      <c r="U705" s="503">
        <f t="shared" si="227"/>
        <v>45611</v>
      </c>
      <c r="V705" s="415"/>
      <c r="W705" s="415"/>
      <c r="X705" s="415"/>
      <c r="Y705" s="415"/>
      <c r="Z705" s="415"/>
      <c r="AA705" s="415"/>
      <c r="AB705" s="415"/>
      <c r="AC705" s="415"/>
      <c r="AD705" s="415"/>
      <c r="AE705" s="415"/>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634</v>
      </c>
      <c r="K706" s="415"/>
      <c r="L706" s="415"/>
      <c r="M706" s="415"/>
      <c r="N706" s="415"/>
      <c r="O706" s="415"/>
      <c r="P706" s="415"/>
      <c r="Q706" s="415"/>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415"/>
      <c r="AG706" s="415"/>
      <c r="AH706" s="415"/>
      <c r="AI706" s="415"/>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v>6</v>
      </c>
      <c r="J707" s="431" t="s">
        <v>643</v>
      </c>
      <c r="K707" s="503">
        <f>DATE(YEAR(K704)+1,MONTH(K704),DAY(K704))</f>
        <v>45976</v>
      </c>
      <c r="L707" s="503">
        <f>DATE(YEAR(L704)+1,MONTH(L704),DAY(L704))</f>
        <v>45976</v>
      </c>
      <c r="M707" s="503">
        <f>DATE(YEAR(M704)+1,MONTH(M704),DAY(M704))</f>
        <v>45976</v>
      </c>
      <c r="N707" s="415"/>
      <c r="O707" s="415"/>
      <c r="P707" s="415"/>
      <c r="Q707" s="415"/>
      <c r="R707" s="503">
        <f t="shared" si="227"/>
        <v>45976</v>
      </c>
      <c r="S707" s="503">
        <f t="shared" si="227"/>
        <v>45976</v>
      </c>
      <c r="T707" s="503">
        <f t="shared" si="227"/>
        <v>45976</v>
      </c>
      <c r="U707" s="503">
        <f t="shared" si="227"/>
        <v>45976</v>
      </c>
      <c r="V707" s="415"/>
      <c r="W707" s="415"/>
      <c r="X707" s="415"/>
      <c r="Y707" s="415"/>
      <c r="Z707" s="415"/>
      <c r="AA707" s="415"/>
      <c r="AB707" s="415"/>
      <c r="AC707" s="1043">
        <f>MIN(363,INT((K707 - DATE(YEAR(K707),1,1))))+364*(YEAR(K707)-i_startyear)</f>
        <v>2502</v>
      </c>
      <c r="AD707" s="1043">
        <f>MIN(363,INT((L707 - DATE(YEAR(L707),1,1))))+364*(YEAR(L707)-i_startyear)</f>
        <v>2502</v>
      </c>
      <c r="AE707" s="1043">
        <f>MIN(363,INT((M707 - DATE(YEAR(M707),1,1))))+364*(YEAR(M707)-i_startyear)</f>
        <v>2502</v>
      </c>
      <c r="AF707" s="415"/>
      <c r="AG707" s="415"/>
      <c r="AH707" s="415"/>
      <c r="AI707" s="415"/>
      <c r="AJ707" s="1043">
        <f t="shared" si="223"/>
        <v>2502</v>
      </c>
      <c r="AK707" s="1043">
        <f t="shared" si="224"/>
        <v>2502</v>
      </c>
      <c r="AL707" s="1043">
        <f t="shared" si="225"/>
        <v>2502</v>
      </c>
      <c r="AM707" s="1043">
        <f t="shared" si="226"/>
        <v>2502</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c r="J708" s="431" t="s">
        <v>633</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7"/>
        <v>45976</v>
      </c>
      <c r="S708" s="503">
        <f t="shared" si="227"/>
        <v>45976</v>
      </c>
      <c r="T708" s="503">
        <f t="shared" si="227"/>
        <v>45976</v>
      </c>
      <c r="U708" s="503">
        <f t="shared" si="227"/>
        <v>45976</v>
      </c>
      <c r="V708" s="415"/>
      <c r="W708" s="415"/>
      <c r="X708" s="415"/>
      <c r="Y708" s="415"/>
      <c r="Z708" s="415"/>
      <c r="AA708" s="415"/>
      <c r="AB708" s="415"/>
      <c r="AC708" s="415"/>
      <c r="AD708" s="415"/>
      <c r="AE708" s="415"/>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634</v>
      </c>
      <c r="K709" s="415"/>
      <c r="L709" s="415"/>
      <c r="M709" s="415"/>
      <c r="N709" s="415"/>
      <c r="O709" s="415"/>
      <c r="P709" s="415"/>
      <c r="Q709" s="415"/>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415"/>
      <c r="AG709" s="415"/>
      <c r="AH709" s="415"/>
      <c r="AI709" s="415"/>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v>7</v>
      </c>
      <c r="J710" s="431" t="s">
        <v>643</v>
      </c>
      <c r="K710" s="503">
        <f>DATE(YEAR(K707)+1,MONTH(K707),DAY(K707))</f>
        <v>46341</v>
      </c>
      <c r="L710" s="503">
        <f>DATE(YEAR(L707)+1,MONTH(L707),DAY(L707))</f>
        <v>46341</v>
      </c>
      <c r="M710" s="503">
        <f>DATE(YEAR(M707)+1,MONTH(M707),DAY(M707))</f>
        <v>46341</v>
      </c>
      <c r="N710" s="415"/>
      <c r="O710" s="415"/>
      <c r="P710" s="415"/>
      <c r="Q710" s="415"/>
      <c r="R710" s="503">
        <f t="shared" si="227"/>
        <v>46341</v>
      </c>
      <c r="S710" s="503">
        <f t="shared" si="227"/>
        <v>46341</v>
      </c>
      <c r="T710" s="503">
        <f t="shared" si="227"/>
        <v>46341</v>
      </c>
      <c r="U710" s="503">
        <f t="shared" si="227"/>
        <v>46341</v>
      </c>
      <c r="V710" s="415"/>
      <c r="W710" s="415"/>
      <c r="X710" s="415"/>
      <c r="Y710" s="415"/>
      <c r="Z710" s="415"/>
      <c r="AA710" s="415"/>
      <c r="AB710" s="415"/>
      <c r="AC710" s="1043">
        <f>MIN(363,INT((K710 - DATE(YEAR(K710),1,1))))+364*(YEAR(K710)-i_startyear)</f>
        <v>2866</v>
      </c>
      <c r="AD710" s="1043">
        <f>MIN(363,INT((L710 - DATE(YEAR(L710),1,1))))+364*(YEAR(L710)-i_startyear)</f>
        <v>2866</v>
      </c>
      <c r="AE710" s="1043">
        <f>MIN(363,INT((M710 - DATE(YEAR(M710),1,1))))+364*(YEAR(M710)-i_startyear)</f>
        <v>2866</v>
      </c>
      <c r="AF710" s="415"/>
      <c r="AG710" s="415"/>
      <c r="AH710" s="415"/>
      <c r="AI710" s="415"/>
      <c r="AJ710" s="1043">
        <f t="shared" si="223"/>
        <v>2866</v>
      </c>
      <c r="AK710" s="1043">
        <f t="shared" si="224"/>
        <v>2866</v>
      </c>
      <c r="AL710" s="1043">
        <f t="shared" si="225"/>
        <v>2866</v>
      </c>
      <c r="AM710" s="1043">
        <f t="shared" si="226"/>
        <v>2866</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c r="J711" s="431" t="s">
        <v>633</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7"/>
        <v>46341</v>
      </c>
      <c r="S711" s="503">
        <f t="shared" si="227"/>
        <v>46341</v>
      </c>
      <c r="T711" s="503">
        <f t="shared" si="227"/>
        <v>46341</v>
      </c>
      <c r="U711" s="503">
        <f t="shared" si="227"/>
        <v>46341</v>
      </c>
      <c r="V711" s="415"/>
      <c r="W711" s="415"/>
      <c r="X711" s="415"/>
      <c r="Y711" s="415"/>
      <c r="Z711" s="415"/>
      <c r="AA711" s="415"/>
      <c r="AB711" s="415"/>
      <c r="AC711" s="415"/>
      <c r="AD711" s="415"/>
      <c r="AE711" s="415"/>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634</v>
      </c>
      <c r="K712" s="415"/>
      <c r="L712" s="415"/>
      <c r="M712" s="415"/>
      <c r="N712" s="415"/>
      <c r="O712" s="415"/>
      <c r="P712" s="415"/>
      <c r="Q712" s="415"/>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415"/>
      <c r="AG712" s="415"/>
      <c r="AH712" s="415"/>
      <c r="AI712" s="415"/>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31" t="str">
        <f>H$262</f>
        <v>Win</v>
      </c>
      <c r="I713" s="431">
        <v>0</v>
      </c>
      <c r="J713" s="431" t="s">
        <v>643</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9">R713&lt;(MAX(R$283:R$290)+MAX($I$364*R$364,$I$365*R$365,$I$366*R$366))</f>
        <v>0</v>
      </c>
      <c r="Y713" s="415" t="b">
        <f t="shared" si="229"/>
        <v>0</v>
      </c>
      <c r="Z713" s="415" t="b">
        <f t="shared" si="229"/>
        <v>0</v>
      </c>
      <c r="AA713" s="415" t="b">
        <f t="shared" si="229"/>
        <v>0</v>
      </c>
      <c r="AB713" s="415"/>
      <c r="AC713" s="1043">
        <f>MIN(363,INT((K713 - DATE(YEAR(K713),1,1))))+364*(YEAR(K713)-i_startyear)</f>
        <v>348</v>
      </c>
      <c r="AD713" s="1043">
        <f>MIN(363,INT((L713 - DATE(YEAR(L713),1,1))))+364*(YEAR(L713)-i_startyear)</f>
        <v>348</v>
      </c>
      <c r="AE713" s="1043">
        <f>MIN(363,INT((M713 - DATE(YEAR(M713),1,1))))+364*(YEAR(M713)-i_startyear)</f>
        <v>348</v>
      </c>
      <c r="AF713" s="415"/>
      <c r="AG713" s="415"/>
      <c r="AH713" s="415"/>
      <c r="AI713" s="415"/>
      <c r="AJ713" s="1043">
        <f t="shared" si="223"/>
        <v>348</v>
      </c>
      <c r="AK713" s="1043">
        <f t="shared" si="224"/>
        <v>348</v>
      </c>
      <c r="AL713" s="1043">
        <f t="shared" si="225"/>
        <v>348</v>
      </c>
      <c r="AM713" s="1043">
        <f t="shared" si="226"/>
        <v>348</v>
      </c>
      <c r="AN713" s="415"/>
      <c r="AO713" s="410"/>
      <c r="AP713" s="395"/>
      <c r="AQ713" s="383"/>
      <c r="AR713" s="383"/>
      <c r="AS713" s="383"/>
    </row>
    <row r="714" spans="1:45" hidden="1" outlineLevel="3" x14ac:dyDescent="0.25">
      <c r="A714" s="383"/>
      <c r="B714" s="392"/>
      <c r="C714" s="385">
        <f t="shared" si="228"/>
        <v>4</v>
      </c>
      <c r="D714" s="410"/>
      <c r="E714" s="467"/>
      <c r="F714" s="467"/>
      <c r="G714" s="410"/>
      <c r="H714" s="431"/>
      <c r="I714" s="431"/>
      <c r="J714" s="431" t="s">
        <v>633</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9"/>
        <v>0</v>
      </c>
      <c r="Y714" s="415" t="b">
        <f t="shared" si="229"/>
        <v>0</v>
      </c>
      <c r="Z714" s="415" t="b">
        <f t="shared" si="229"/>
        <v>0</v>
      </c>
      <c r="AA714" s="415" t="b">
        <f t="shared" si="229"/>
        <v>0</v>
      </c>
      <c r="AB714" s="415"/>
      <c r="AC714" s="415"/>
      <c r="AD714" s="415"/>
      <c r="AE714" s="415"/>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634</v>
      </c>
      <c r="K715" s="415"/>
      <c r="L715" s="415"/>
      <c r="M715" s="415"/>
      <c r="N715" s="415"/>
      <c r="O715" s="415"/>
      <c r="P715" s="415"/>
      <c r="Q715" s="415"/>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415"/>
      <c r="AG715" s="415"/>
      <c r="AH715" s="415"/>
      <c r="AI715" s="415"/>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15"/>
      <c r="I716" s="431">
        <v>1</v>
      </c>
      <c r="J716" s="431" t="s">
        <v>643</v>
      </c>
      <c r="K716" s="503">
        <f>DATE(YEAR(K713)+1,MONTH(K713),DAY(K713))</f>
        <v>44180</v>
      </c>
      <c r="L716" s="503">
        <f>DATE(YEAR(L713)+1,MONTH(L713),DAY(L713))</f>
        <v>44180</v>
      </c>
      <c r="M716" s="503">
        <f>DATE(YEAR(M713)+1,MONTH(M713),DAY(M713))</f>
        <v>44180</v>
      </c>
      <c r="N716" s="415"/>
      <c r="O716" s="415"/>
      <c r="P716" s="415"/>
      <c r="Q716" s="415"/>
      <c r="R716" s="503">
        <f t="shared" ref="R716:U716" si="230">DATE(YEAR(R713)+1,MONTH(R713),DAY(R713))</f>
        <v>44180</v>
      </c>
      <c r="S716" s="503">
        <f t="shared" si="230"/>
        <v>44180</v>
      </c>
      <c r="T716" s="503">
        <f t="shared" si="230"/>
        <v>44180</v>
      </c>
      <c r="U716" s="503">
        <f t="shared" si="230"/>
        <v>44180</v>
      </c>
      <c r="V716" s="415"/>
      <c r="W716" s="415"/>
      <c r="X716" s="415"/>
      <c r="Y716" s="415"/>
      <c r="Z716" s="415"/>
      <c r="AA716" s="415"/>
      <c r="AB716" s="415"/>
      <c r="AC716" s="1043">
        <f>MIN(363,INT((K716 - DATE(YEAR(K716),1,1))))+364*(YEAR(K716)-i_startyear)</f>
        <v>713</v>
      </c>
      <c r="AD716" s="1043">
        <f>MIN(363,INT((L716 - DATE(YEAR(L716),1,1))))+364*(YEAR(L716)-i_startyear)</f>
        <v>713</v>
      </c>
      <c r="AE716" s="1043">
        <f>MIN(363,INT((M716 - DATE(YEAR(M716),1,1))))+364*(YEAR(M716)-i_startyear)</f>
        <v>713</v>
      </c>
      <c r="AF716" s="415"/>
      <c r="AG716" s="415"/>
      <c r="AH716" s="415"/>
      <c r="AI716" s="415"/>
      <c r="AJ716" s="1043">
        <f t="shared" si="223"/>
        <v>713</v>
      </c>
      <c r="AK716" s="1043">
        <f t="shared" si="224"/>
        <v>713</v>
      </c>
      <c r="AL716" s="1043">
        <f t="shared" si="225"/>
        <v>713</v>
      </c>
      <c r="AM716" s="1043">
        <f t="shared" si="226"/>
        <v>713</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c r="J717" s="431" t="s">
        <v>633</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31">DATE(YEAR(R714)+1,MONTH(R714),DAY(R714))</f>
        <v>44180</v>
      </c>
      <c r="S717" s="503">
        <f t="shared" si="231"/>
        <v>44180</v>
      </c>
      <c r="T717" s="503">
        <f t="shared" si="231"/>
        <v>44180</v>
      </c>
      <c r="U717" s="503">
        <f t="shared" si="231"/>
        <v>44180</v>
      </c>
      <c r="V717" s="415"/>
      <c r="W717" s="415"/>
      <c r="X717" s="415"/>
      <c r="Y717" s="415"/>
      <c r="Z717" s="415"/>
      <c r="AA717" s="415"/>
      <c r="AB717" s="415"/>
      <c r="AC717" s="415"/>
      <c r="AD717" s="415"/>
      <c r="AE717" s="415"/>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634</v>
      </c>
      <c r="K718" s="415"/>
      <c r="L718" s="415"/>
      <c r="M718" s="415"/>
      <c r="N718" s="415"/>
      <c r="O718" s="415"/>
      <c r="P718" s="415"/>
      <c r="Q718" s="415"/>
      <c r="R718" s="503">
        <f t="shared" ref="R718:U718" si="232">DATE(YEAR(R715)+1,MONTH(R715),DAY(R715))</f>
        <v>44180</v>
      </c>
      <c r="S718" s="503">
        <f t="shared" si="232"/>
        <v>44180</v>
      </c>
      <c r="T718" s="503">
        <f t="shared" si="232"/>
        <v>44180</v>
      </c>
      <c r="U718" s="503">
        <f t="shared" si="232"/>
        <v>44180</v>
      </c>
      <c r="V718" s="415"/>
      <c r="W718" s="415"/>
      <c r="X718" s="415"/>
      <c r="Y718" s="415"/>
      <c r="Z718" s="415"/>
      <c r="AA718" s="415"/>
      <c r="AB718" s="415"/>
      <c r="AC718" s="415"/>
      <c r="AD718" s="415"/>
      <c r="AE718" s="415"/>
      <c r="AF718" s="415"/>
      <c r="AG718" s="415"/>
      <c r="AH718" s="415"/>
      <c r="AI718" s="415"/>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v>2</v>
      </c>
      <c r="J719" s="431" t="s">
        <v>643</v>
      </c>
      <c r="K719" s="503">
        <f>DATE(YEAR(K716)+1,MONTH(K716),DAY(K716))</f>
        <v>44545</v>
      </c>
      <c r="L719" s="503">
        <f>DATE(YEAR(L716)+1,MONTH(L716),DAY(L716))</f>
        <v>44545</v>
      </c>
      <c r="M719" s="503">
        <f>DATE(YEAR(M716)+1,MONTH(M716),DAY(M716))</f>
        <v>44545</v>
      </c>
      <c r="N719" s="415"/>
      <c r="O719" s="415"/>
      <c r="P719" s="415"/>
      <c r="Q719" s="415"/>
      <c r="R719" s="503">
        <f t="shared" ref="R719:U719" si="233">DATE(YEAR(R716)+1,MONTH(R716),DAY(R716))</f>
        <v>44545</v>
      </c>
      <c r="S719" s="503">
        <f t="shared" si="233"/>
        <v>44545</v>
      </c>
      <c r="T719" s="503">
        <f t="shared" si="233"/>
        <v>44545</v>
      </c>
      <c r="U719" s="503">
        <f t="shared" si="233"/>
        <v>44545</v>
      </c>
      <c r="V719" s="415"/>
      <c r="W719" s="415"/>
      <c r="X719" s="415"/>
      <c r="Y719" s="415"/>
      <c r="Z719" s="415"/>
      <c r="AA719" s="415"/>
      <c r="AB719" s="415"/>
      <c r="AC719" s="1043">
        <f>MIN(363,INT((K719 - DATE(YEAR(K719),1,1))))+364*(YEAR(K719)-i_startyear)</f>
        <v>1076</v>
      </c>
      <c r="AD719" s="1043">
        <f>MIN(363,INT((L719 - DATE(YEAR(L719),1,1))))+364*(YEAR(L719)-i_startyear)</f>
        <v>1076</v>
      </c>
      <c r="AE719" s="1043">
        <f>MIN(363,INT((M719 - DATE(YEAR(M719),1,1))))+364*(YEAR(M719)-i_startyear)</f>
        <v>1076</v>
      </c>
      <c r="AF719" s="415"/>
      <c r="AG719" s="415"/>
      <c r="AH719" s="415"/>
      <c r="AI719" s="415"/>
      <c r="AJ719" s="1043">
        <f t="shared" si="223"/>
        <v>1076</v>
      </c>
      <c r="AK719" s="1043">
        <f t="shared" si="224"/>
        <v>1076</v>
      </c>
      <c r="AL719" s="1043">
        <f t="shared" si="225"/>
        <v>1076</v>
      </c>
      <c r="AM719" s="1043">
        <f t="shared" si="226"/>
        <v>1076</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c r="J720" s="431" t="s">
        <v>633</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4">DATE(YEAR(R717)+1,MONTH(R717),DAY(R717))</f>
        <v>44545</v>
      </c>
      <c r="S720" s="503">
        <f t="shared" si="234"/>
        <v>44545</v>
      </c>
      <c r="T720" s="503">
        <f t="shared" si="234"/>
        <v>44545</v>
      </c>
      <c r="U720" s="503">
        <f t="shared" si="234"/>
        <v>44545</v>
      </c>
      <c r="V720" s="415"/>
      <c r="W720" s="415"/>
      <c r="X720" s="415"/>
      <c r="Y720" s="415"/>
      <c r="Z720" s="415"/>
      <c r="AA720" s="415"/>
      <c r="AB720" s="415"/>
      <c r="AC720" s="415"/>
      <c r="AD720" s="415"/>
      <c r="AE720" s="415"/>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634</v>
      </c>
      <c r="K721" s="415"/>
      <c r="L721" s="415"/>
      <c r="M721" s="415"/>
      <c r="N721" s="415"/>
      <c r="O721" s="415"/>
      <c r="P721" s="415"/>
      <c r="Q721" s="415"/>
      <c r="R721" s="503">
        <f t="shared" ref="R721:U721" si="235">DATE(YEAR(R718)+1,MONTH(R718),DAY(R718))</f>
        <v>44545</v>
      </c>
      <c r="S721" s="503">
        <f t="shared" si="235"/>
        <v>44545</v>
      </c>
      <c r="T721" s="503">
        <f t="shared" si="235"/>
        <v>44545</v>
      </c>
      <c r="U721" s="503">
        <f t="shared" si="235"/>
        <v>44545</v>
      </c>
      <c r="V721" s="415"/>
      <c r="W721" s="415"/>
      <c r="X721" s="415"/>
      <c r="Y721" s="415"/>
      <c r="Z721" s="415"/>
      <c r="AA721" s="415"/>
      <c r="AB721" s="415"/>
      <c r="AC721" s="415"/>
      <c r="AD721" s="415"/>
      <c r="AE721" s="415"/>
      <c r="AF721" s="415"/>
      <c r="AG721" s="415"/>
      <c r="AH721" s="415"/>
      <c r="AI721" s="415"/>
      <c r="AJ721" s="1043">
        <f t="shared" ref="AJ721:AJ752" si="236">MIN(363,INT((R721 - DATE(YEAR(R721),1,1))))+364*(YEAR(R721)-i_startyear)</f>
        <v>1076</v>
      </c>
      <c r="AK721" s="1043">
        <f t="shared" ref="AK721:AK752" si="237">MIN(363,INT((S721 - DATE(YEAR(S721),1,1))))+364*(YEAR(S721)-i_startyear)</f>
        <v>1076</v>
      </c>
      <c r="AL721" s="1043">
        <f t="shared" ref="AL721:AL752" si="238">MIN(363,INT((T721 - DATE(YEAR(T721),1,1))))+364*(YEAR(T721)-i_startyear)</f>
        <v>1076</v>
      </c>
      <c r="AM721" s="1043">
        <f t="shared" ref="AM721:AM752" si="239">MIN(363,INT((U721 - DATE(YEAR(U721),1,1))))+364*(YEAR(U721)-i_startyear)</f>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v>3</v>
      </c>
      <c r="J722" s="431" t="s">
        <v>643</v>
      </c>
      <c r="K722" s="503">
        <f>DATE(YEAR(K719)+1,MONTH(K719),DAY(K719))</f>
        <v>44910</v>
      </c>
      <c r="L722" s="503">
        <f>DATE(YEAR(L719)+1,MONTH(L719),DAY(L719))</f>
        <v>44910</v>
      </c>
      <c r="M722" s="503">
        <f>DATE(YEAR(M719)+1,MONTH(M719),DAY(M719))</f>
        <v>44910</v>
      </c>
      <c r="N722" s="415"/>
      <c r="O722" s="415"/>
      <c r="P722" s="415"/>
      <c r="Q722" s="415"/>
      <c r="R722" s="503">
        <f t="shared" ref="R722:U722" si="240">DATE(YEAR(R719)+1,MONTH(R719),DAY(R719))</f>
        <v>44910</v>
      </c>
      <c r="S722" s="503">
        <f t="shared" si="240"/>
        <v>44910</v>
      </c>
      <c r="T722" s="503">
        <f t="shared" si="240"/>
        <v>44910</v>
      </c>
      <c r="U722" s="503">
        <f t="shared" si="240"/>
        <v>44910</v>
      </c>
      <c r="V722" s="415"/>
      <c r="W722" s="415"/>
      <c r="X722" s="415"/>
      <c r="Y722" s="415"/>
      <c r="Z722" s="415"/>
      <c r="AA722" s="415"/>
      <c r="AB722" s="415"/>
      <c r="AC722" s="1043">
        <f>MIN(363,INT((K722 - DATE(YEAR(K722),1,1))))+364*(YEAR(K722)-i_startyear)</f>
        <v>1440</v>
      </c>
      <c r="AD722" s="1043">
        <f>MIN(363,INT((L722 - DATE(YEAR(L722),1,1))))+364*(YEAR(L722)-i_startyear)</f>
        <v>1440</v>
      </c>
      <c r="AE722" s="1043">
        <f>MIN(363,INT((M722 - DATE(YEAR(M722),1,1))))+364*(YEAR(M722)-i_startyear)</f>
        <v>1440</v>
      </c>
      <c r="AF722" s="415"/>
      <c r="AG722" s="415"/>
      <c r="AH722" s="415"/>
      <c r="AI722" s="415"/>
      <c r="AJ722" s="1043">
        <f t="shared" si="236"/>
        <v>1440</v>
      </c>
      <c r="AK722" s="1043">
        <f t="shared" si="237"/>
        <v>1440</v>
      </c>
      <c r="AL722" s="1043">
        <f t="shared" si="238"/>
        <v>1440</v>
      </c>
      <c r="AM722" s="1043">
        <f t="shared" si="239"/>
        <v>1440</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c r="J723" s="431" t="s">
        <v>633</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41">DATE(YEAR(R720)+1,MONTH(R720),DAY(R720))</f>
        <v>44910</v>
      </c>
      <c r="S723" s="503">
        <f t="shared" si="241"/>
        <v>44910</v>
      </c>
      <c r="T723" s="503">
        <f t="shared" si="241"/>
        <v>44910</v>
      </c>
      <c r="U723" s="503">
        <f t="shared" si="241"/>
        <v>44910</v>
      </c>
      <c r="V723" s="415"/>
      <c r="W723" s="415"/>
      <c r="X723" s="415"/>
      <c r="Y723" s="415"/>
      <c r="Z723" s="415"/>
      <c r="AA723" s="415"/>
      <c r="AB723" s="415"/>
      <c r="AC723" s="415"/>
      <c r="AD723" s="415"/>
      <c r="AE723" s="415"/>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634</v>
      </c>
      <c r="K724" s="415"/>
      <c r="L724" s="415"/>
      <c r="M724" s="415"/>
      <c r="N724" s="415"/>
      <c r="O724" s="415"/>
      <c r="P724" s="415"/>
      <c r="Q724" s="415"/>
      <c r="R724" s="503">
        <f t="shared" ref="R724:U724" si="242">DATE(YEAR(R721)+1,MONTH(R721),DAY(R721))</f>
        <v>44910</v>
      </c>
      <c r="S724" s="503">
        <f t="shared" si="242"/>
        <v>44910</v>
      </c>
      <c r="T724" s="503">
        <f t="shared" si="242"/>
        <v>44910</v>
      </c>
      <c r="U724" s="503">
        <f t="shared" si="242"/>
        <v>44910</v>
      </c>
      <c r="V724" s="415"/>
      <c r="W724" s="415"/>
      <c r="X724" s="415"/>
      <c r="Y724" s="415"/>
      <c r="Z724" s="415"/>
      <c r="AA724" s="415"/>
      <c r="AB724" s="415"/>
      <c r="AC724" s="415"/>
      <c r="AD724" s="415"/>
      <c r="AE724" s="415"/>
      <c r="AF724" s="415"/>
      <c r="AG724" s="415"/>
      <c r="AH724" s="415"/>
      <c r="AI724" s="415"/>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v>4</v>
      </c>
      <c r="J725" s="431" t="s">
        <v>643</v>
      </c>
      <c r="K725" s="503">
        <f>DATE(YEAR(K722)+1,MONTH(K722),DAY(K722))</f>
        <v>45275</v>
      </c>
      <c r="L725" s="503">
        <f>DATE(YEAR(L722)+1,MONTH(L722),DAY(L722))</f>
        <v>45275</v>
      </c>
      <c r="M725" s="503">
        <f>DATE(YEAR(M722)+1,MONTH(M722),DAY(M722))</f>
        <v>45275</v>
      </c>
      <c r="N725" s="415"/>
      <c r="O725" s="415"/>
      <c r="P725" s="415"/>
      <c r="Q725" s="415"/>
      <c r="R725" s="503">
        <f t="shared" ref="R725:U725" si="243">DATE(YEAR(R722)+1,MONTH(R722),DAY(R722))</f>
        <v>45275</v>
      </c>
      <c r="S725" s="503">
        <f t="shared" si="243"/>
        <v>45275</v>
      </c>
      <c r="T725" s="503">
        <f t="shared" si="243"/>
        <v>45275</v>
      </c>
      <c r="U725" s="503">
        <f t="shared" si="243"/>
        <v>45275</v>
      </c>
      <c r="V725" s="415"/>
      <c r="W725" s="415"/>
      <c r="X725" s="415"/>
      <c r="Y725" s="415"/>
      <c r="Z725" s="415"/>
      <c r="AA725" s="415"/>
      <c r="AB725" s="415"/>
      <c r="AC725" s="1043">
        <f>MIN(363,INT((K725 - DATE(YEAR(K725),1,1))))+364*(YEAR(K725)-i_startyear)</f>
        <v>1804</v>
      </c>
      <c r="AD725" s="1043">
        <f>MIN(363,INT((L725 - DATE(YEAR(L725),1,1))))+364*(YEAR(L725)-i_startyear)</f>
        <v>1804</v>
      </c>
      <c r="AE725" s="1043">
        <f>MIN(363,INT((M725 - DATE(YEAR(M725),1,1))))+364*(YEAR(M725)-i_startyear)</f>
        <v>1804</v>
      </c>
      <c r="AF725" s="415"/>
      <c r="AG725" s="415"/>
      <c r="AH725" s="415"/>
      <c r="AI725" s="415"/>
      <c r="AJ725" s="1043">
        <f t="shared" si="236"/>
        <v>1804</v>
      </c>
      <c r="AK725" s="1043">
        <f t="shared" si="237"/>
        <v>1804</v>
      </c>
      <c r="AL725" s="1043">
        <f t="shared" si="238"/>
        <v>1804</v>
      </c>
      <c r="AM725" s="1043">
        <f t="shared" si="239"/>
        <v>1804</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c r="J726" s="431" t="s">
        <v>633</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4">DATE(YEAR(R723)+1,MONTH(R723),DAY(R723))</f>
        <v>45275</v>
      </c>
      <c r="S726" s="503">
        <f t="shared" si="244"/>
        <v>45275</v>
      </c>
      <c r="T726" s="503">
        <f t="shared" si="244"/>
        <v>45275</v>
      </c>
      <c r="U726" s="503">
        <f t="shared" si="244"/>
        <v>45275</v>
      </c>
      <c r="V726" s="415"/>
      <c r="W726" s="415"/>
      <c r="X726" s="415"/>
      <c r="Y726" s="415"/>
      <c r="Z726" s="415"/>
      <c r="AA726" s="415"/>
      <c r="AB726" s="415"/>
      <c r="AC726" s="415"/>
      <c r="AD726" s="415"/>
      <c r="AE726" s="415"/>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634</v>
      </c>
      <c r="K727" s="415"/>
      <c r="L727" s="415"/>
      <c r="M727" s="415"/>
      <c r="N727" s="415"/>
      <c r="O727" s="415"/>
      <c r="P727" s="415"/>
      <c r="Q727" s="415"/>
      <c r="R727" s="503">
        <f t="shared" ref="R727:U727" si="245">DATE(YEAR(R724)+1,MONTH(R724),DAY(R724))</f>
        <v>45275</v>
      </c>
      <c r="S727" s="503">
        <f t="shared" si="245"/>
        <v>45275</v>
      </c>
      <c r="T727" s="503">
        <f t="shared" si="245"/>
        <v>45275</v>
      </c>
      <c r="U727" s="503">
        <f t="shared" si="245"/>
        <v>45275</v>
      </c>
      <c r="V727" s="415"/>
      <c r="W727" s="415"/>
      <c r="X727" s="415"/>
      <c r="Y727" s="415"/>
      <c r="Z727" s="415"/>
      <c r="AA727" s="415"/>
      <c r="AB727" s="415"/>
      <c r="AC727" s="415"/>
      <c r="AD727" s="415"/>
      <c r="AE727" s="415"/>
      <c r="AF727" s="415"/>
      <c r="AG727" s="415"/>
      <c r="AH727" s="415"/>
      <c r="AI727" s="415"/>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ref="C728:C736" si="246">INT($C$242)+3</f>
        <v>4</v>
      </c>
      <c r="D728" s="410"/>
      <c r="E728" s="467"/>
      <c r="F728" s="467"/>
      <c r="G728" s="410"/>
      <c r="H728" s="415"/>
      <c r="I728" s="431">
        <v>5</v>
      </c>
      <c r="J728" s="431" t="s">
        <v>643</v>
      </c>
      <c r="K728" s="503">
        <f>DATE(YEAR(K725)+1,MONTH(K725),DAY(K725))</f>
        <v>45641</v>
      </c>
      <c r="L728" s="503">
        <f>DATE(YEAR(L725)+1,MONTH(L725),DAY(L725))</f>
        <v>45641</v>
      </c>
      <c r="M728" s="503">
        <f>DATE(YEAR(M725)+1,MONTH(M725),DAY(M725))</f>
        <v>45641</v>
      </c>
      <c r="N728" s="415"/>
      <c r="O728" s="415"/>
      <c r="P728" s="415"/>
      <c r="Q728" s="415"/>
      <c r="R728" s="503">
        <f t="shared" ref="R728:U728" si="247">DATE(YEAR(R725)+1,MONTH(R725),DAY(R725))</f>
        <v>45641</v>
      </c>
      <c r="S728" s="503">
        <f t="shared" si="247"/>
        <v>45641</v>
      </c>
      <c r="T728" s="503">
        <f t="shared" si="247"/>
        <v>45641</v>
      </c>
      <c r="U728" s="503">
        <f t="shared" si="247"/>
        <v>45641</v>
      </c>
      <c r="V728" s="415"/>
      <c r="W728" s="415"/>
      <c r="X728" s="415"/>
      <c r="Y728" s="415"/>
      <c r="Z728" s="415"/>
      <c r="AA728" s="415"/>
      <c r="AB728" s="415"/>
      <c r="AC728" s="1043">
        <f>MIN(363,INT((K728 - DATE(YEAR(K728),1,1))))+364*(YEAR(K728)-i_startyear)</f>
        <v>2169</v>
      </c>
      <c r="AD728" s="1043">
        <f>MIN(363,INT((L728 - DATE(YEAR(L728),1,1))))+364*(YEAR(L728)-i_startyear)</f>
        <v>2169</v>
      </c>
      <c r="AE728" s="1043">
        <f>MIN(363,INT((M728 - DATE(YEAR(M728),1,1))))+364*(YEAR(M728)-i_startyear)</f>
        <v>2169</v>
      </c>
      <c r="AF728" s="415"/>
      <c r="AG728" s="415"/>
      <c r="AH728" s="415"/>
      <c r="AI728" s="415"/>
      <c r="AJ728" s="1043">
        <f t="shared" si="236"/>
        <v>2169</v>
      </c>
      <c r="AK728" s="1043">
        <f t="shared" si="237"/>
        <v>2169</v>
      </c>
      <c r="AL728" s="1043">
        <f t="shared" si="238"/>
        <v>2169</v>
      </c>
      <c r="AM728" s="1043">
        <f t="shared" si="239"/>
        <v>2169</v>
      </c>
      <c r="AN728" s="415"/>
      <c r="AO728" s="410"/>
      <c r="AP728" s="395"/>
      <c r="AQ728" s="383"/>
      <c r="AR728" s="383"/>
      <c r="AS728" s="383"/>
    </row>
    <row r="729" spans="1:45" hidden="1" outlineLevel="3" x14ac:dyDescent="0.25">
      <c r="A729" s="383"/>
      <c r="B729" s="392"/>
      <c r="C729" s="385">
        <f t="shared" si="246"/>
        <v>4</v>
      </c>
      <c r="D729" s="410"/>
      <c r="E729" s="467"/>
      <c r="F729" s="467"/>
      <c r="G729" s="410"/>
      <c r="H729" s="415"/>
      <c r="I729" s="431"/>
      <c r="J729" s="431" t="s">
        <v>633</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8">DATE(YEAR(R726)+1,MONTH(R726),DAY(R726))</f>
        <v>45641</v>
      </c>
      <c r="S729" s="503">
        <f t="shared" si="248"/>
        <v>45641</v>
      </c>
      <c r="T729" s="503">
        <f t="shared" si="248"/>
        <v>45641</v>
      </c>
      <c r="U729" s="503">
        <f t="shared" si="248"/>
        <v>45641</v>
      </c>
      <c r="V729" s="415"/>
      <c r="W729" s="415"/>
      <c r="X729" s="415"/>
      <c r="Y729" s="415"/>
      <c r="Z729" s="415"/>
      <c r="AA729" s="415"/>
      <c r="AB729" s="415"/>
      <c r="AC729" s="415"/>
      <c r="AD729" s="415"/>
      <c r="AE729" s="415"/>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634</v>
      </c>
      <c r="K730" s="415"/>
      <c r="L730" s="415"/>
      <c r="M730" s="415"/>
      <c r="N730" s="415"/>
      <c r="O730" s="415"/>
      <c r="P730" s="415"/>
      <c r="Q730" s="415"/>
      <c r="R730" s="503">
        <f t="shared" ref="R730:U730" si="249">DATE(YEAR(R727)+1,MONTH(R727),DAY(R727))</f>
        <v>45641</v>
      </c>
      <c r="S730" s="503">
        <f t="shared" si="249"/>
        <v>45641</v>
      </c>
      <c r="T730" s="503">
        <f t="shared" si="249"/>
        <v>45641</v>
      </c>
      <c r="U730" s="503">
        <f t="shared" si="249"/>
        <v>45641</v>
      </c>
      <c r="V730" s="415"/>
      <c r="W730" s="415"/>
      <c r="X730" s="415"/>
      <c r="Y730" s="415"/>
      <c r="Z730" s="415"/>
      <c r="AA730" s="415"/>
      <c r="AB730" s="415"/>
      <c r="AC730" s="415"/>
      <c r="AD730" s="415"/>
      <c r="AE730" s="415"/>
      <c r="AF730" s="415"/>
      <c r="AG730" s="415"/>
      <c r="AH730" s="415"/>
      <c r="AI730" s="415"/>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v>6</v>
      </c>
      <c r="J731" s="431" t="s">
        <v>643</v>
      </c>
      <c r="K731" s="503">
        <f>DATE(YEAR(K728)+1,MONTH(K728),DAY(K728))</f>
        <v>46006</v>
      </c>
      <c r="L731" s="503">
        <f>DATE(YEAR(L728)+1,MONTH(L728),DAY(L728))</f>
        <v>46006</v>
      </c>
      <c r="M731" s="503">
        <f>DATE(YEAR(M728)+1,MONTH(M728),DAY(M728))</f>
        <v>46006</v>
      </c>
      <c r="N731" s="415"/>
      <c r="O731" s="415"/>
      <c r="P731" s="415"/>
      <c r="Q731" s="415"/>
      <c r="R731" s="503">
        <f t="shared" ref="R731:U731" si="250">DATE(YEAR(R728)+1,MONTH(R728),DAY(R728))</f>
        <v>46006</v>
      </c>
      <c r="S731" s="503">
        <f t="shared" si="250"/>
        <v>46006</v>
      </c>
      <c r="T731" s="503">
        <f t="shared" si="250"/>
        <v>46006</v>
      </c>
      <c r="U731" s="503">
        <f t="shared" si="250"/>
        <v>46006</v>
      </c>
      <c r="V731" s="415"/>
      <c r="W731" s="415"/>
      <c r="X731" s="415"/>
      <c r="Y731" s="415"/>
      <c r="Z731" s="415"/>
      <c r="AA731" s="415"/>
      <c r="AB731" s="415"/>
      <c r="AC731" s="1043">
        <f>MIN(363,INT((K731 - DATE(YEAR(K731),1,1))))+364*(YEAR(K731)-i_startyear)</f>
        <v>2532</v>
      </c>
      <c r="AD731" s="1043">
        <f>MIN(363,INT((L731 - DATE(YEAR(L731),1,1))))+364*(YEAR(L731)-i_startyear)</f>
        <v>2532</v>
      </c>
      <c r="AE731" s="1043">
        <f>MIN(363,INT((M731 - DATE(YEAR(M731),1,1))))+364*(YEAR(M731)-i_startyear)</f>
        <v>2532</v>
      </c>
      <c r="AF731" s="415"/>
      <c r="AG731" s="415"/>
      <c r="AH731" s="415"/>
      <c r="AI731" s="415"/>
      <c r="AJ731" s="1043">
        <f t="shared" si="236"/>
        <v>2532</v>
      </c>
      <c r="AK731" s="1043">
        <f t="shared" si="237"/>
        <v>2532</v>
      </c>
      <c r="AL731" s="1043">
        <f t="shared" si="238"/>
        <v>2532</v>
      </c>
      <c r="AM731" s="1043">
        <f t="shared" si="239"/>
        <v>2532</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c r="J732" s="431" t="s">
        <v>633</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51">DATE(YEAR(R729)+1,MONTH(R729),DAY(R729))</f>
        <v>46006</v>
      </c>
      <c r="S732" s="503">
        <f t="shared" si="251"/>
        <v>46006</v>
      </c>
      <c r="T732" s="503">
        <f t="shared" si="251"/>
        <v>46006</v>
      </c>
      <c r="U732" s="503">
        <f t="shared" si="251"/>
        <v>46006</v>
      </c>
      <c r="V732" s="415"/>
      <c r="W732" s="415"/>
      <c r="X732" s="415"/>
      <c r="Y732" s="415"/>
      <c r="Z732" s="415"/>
      <c r="AA732" s="415"/>
      <c r="AB732" s="415"/>
      <c r="AC732" s="415"/>
      <c r="AD732" s="415"/>
      <c r="AE732" s="415"/>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634</v>
      </c>
      <c r="K733" s="415"/>
      <c r="L733" s="415"/>
      <c r="M733" s="415"/>
      <c r="N733" s="415"/>
      <c r="O733" s="415"/>
      <c r="P733" s="415"/>
      <c r="Q733" s="415"/>
      <c r="R733" s="503">
        <f t="shared" ref="R733:U733" si="252">DATE(YEAR(R730)+1,MONTH(R730),DAY(R730))</f>
        <v>46006</v>
      </c>
      <c r="S733" s="503">
        <f t="shared" si="252"/>
        <v>46006</v>
      </c>
      <c r="T733" s="503">
        <f t="shared" si="252"/>
        <v>46006</v>
      </c>
      <c r="U733" s="503">
        <f t="shared" si="252"/>
        <v>46006</v>
      </c>
      <c r="V733" s="415"/>
      <c r="W733" s="415"/>
      <c r="X733" s="415"/>
      <c r="Y733" s="415"/>
      <c r="Z733" s="415"/>
      <c r="AA733" s="415"/>
      <c r="AB733" s="415"/>
      <c r="AC733" s="415"/>
      <c r="AD733" s="415"/>
      <c r="AE733" s="415"/>
      <c r="AF733" s="415"/>
      <c r="AG733" s="415"/>
      <c r="AH733" s="415"/>
      <c r="AI733" s="415"/>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v>7</v>
      </c>
      <c r="J734" s="431" t="s">
        <v>643</v>
      </c>
      <c r="K734" s="503">
        <f>DATE(YEAR(K731)+1,MONTH(K731),DAY(K731))</f>
        <v>46371</v>
      </c>
      <c r="L734" s="503">
        <f>DATE(YEAR(L731)+1,MONTH(L731),DAY(L731))</f>
        <v>46371</v>
      </c>
      <c r="M734" s="503">
        <f>DATE(YEAR(M731)+1,MONTH(M731),DAY(M731))</f>
        <v>46371</v>
      </c>
      <c r="N734" s="415"/>
      <c r="O734" s="415"/>
      <c r="P734" s="415"/>
      <c r="Q734" s="415"/>
      <c r="R734" s="503">
        <f t="shared" ref="R734:U734" si="253">DATE(YEAR(R731)+1,MONTH(R731),DAY(R731))</f>
        <v>46371</v>
      </c>
      <c r="S734" s="503">
        <f t="shared" si="253"/>
        <v>46371</v>
      </c>
      <c r="T734" s="503">
        <f t="shared" si="253"/>
        <v>46371</v>
      </c>
      <c r="U734" s="503">
        <f t="shared" si="253"/>
        <v>46371</v>
      </c>
      <c r="V734" s="415"/>
      <c r="W734" s="415"/>
      <c r="X734" s="415"/>
      <c r="Y734" s="415"/>
      <c r="Z734" s="415"/>
      <c r="AA734" s="415"/>
      <c r="AB734" s="415"/>
      <c r="AC734" s="1043">
        <f>MIN(363,INT((K734 - DATE(YEAR(K734),1,1))))+364*(YEAR(K734)-i_startyear)</f>
        <v>2896</v>
      </c>
      <c r="AD734" s="1043">
        <f>MIN(363,INT((L734 - DATE(YEAR(L734),1,1))))+364*(YEAR(L734)-i_startyear)</f>
        <v>2896</v>
      </c>
      <c r="AE734" s="1043">
        <f>MIN(363,INT((M734 - DATE(YEAR(M734),1,1))))+364*(YEAR(M734)-i_startyear)</f>
        <v>2896</v>
      </c>
      <c r="AF734" s="415"/>
      <c r="AG734" s="415"/>
      <c r="AH734" s="415"/>
      <c r="AI734" s="415"/>
      <c r="AJ734" s="1043">
        <f t="shared" si="236"/>
        <v>2896</v>
      </c>
      <c r="AK734" s="1043">
        <f t="shared" si="237"/>
        <v>2896</v>
      </c>
      <c r="AL734" s="1043">
        <f t="shared" si="238"/>
        <v>2896</v>
      </c>
      <c r="AM734" s="1043">
        <f t="shared" si="239"/>
        <v>2896</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c r="J735" s="431" t="s">
        <v>633</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4">DATE(YEAR(R732)+1,MONTH(R732),DAY(R732))</f>
        <v>46371</v>
      </c>
      <c r="S735" s="503">
        <f t="shared" si="254"/>
        <v>46371</v>
      </c>
      <c r="T735" s="503">
        <f t="shared" si="254"/>
        <v>46371</v>
      </c>
      <c r="U735" s="503">
        <f t="shared" si="254"/>
        <v>46371</v>
      </c>
      <c r="V735" s="415"/>
      <c r="W735" s="415"/>
      <c r="X735" s="415"/>
      <c r="Y735" s="415"/>
      <c r="Z735" s="415"/>
      <c r="AA735" s="415"/>
      <c r="AB735" s="415"/>
      <c r="AC735" s="415"/>
      <c r="AD735" s="415"/>
      <c r="AE735" s="415"/>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634</v>
      </c>
      <c r="K736" s="415"/>
      <c r="L736" s="415"/>
      <c r="M736" s="415"/>
      <c r="N736" s="415"/>
      <c r="O736" s="415"/>
      <c r="P736" s="415"/>
      <c r="Q736" s="415"/>
      <c r="R736" s="503">
        <f t="shared" ref="R736:U736" si="255">DATE(YEAR(R733)+1,MONTH(R733),DAY(R733))</f>
        <v>46371</v>
      </c>
      <c r="S736" s="503">
        <f t="shared" si="255"/>
        <v>46371</v>
      </c>
      <c r="T736" s="503">
        <f t="shared" si="255"/>
        <v>46371</v>
      </c>
      <c r="U736" s="503">
        <f t="shared" si="255"/>
        <v>46371</v>
      </c>
      <c r="V736" s="415"/>
      <c r="W736" s="415"/>
      <c r="X736" s="415"/>
      <c r="Y736" s="415"/>
      <c r="Z736" s="415"/>
      <c r="AA736" s="415"/>
      <c r="AB736" s="415"/>
      <c r="AC736" s="415"/>
      <c r="AD736" s="415"/>
      <c r="AE736" s="415"/>
      <c r="AF736" s="415"/>
      <c r="AG736" s="415"/>
      <c r="AH736" s="415"/>
      <c r="AI736" s="415"/>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28"/>
        <v>4</v>
      </c>
      <c r="D737" s="410"/>
      <c r="E737" s="467"/>
      <c r="F737" s="467"/>
      <c r="G737" s="410"/>
      <c r="H737" s="431" t="str">
        <f>H$263</f>
        <v>Spr</v>
      </c>
      <c r="I737" s="431">
        <v>0</v>
      </c>
      <c r="J737" s="431" t="s">
        <v>643</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6">R737&lt;(MAX(R$283:R$290)+MAX($I$364*R$364,$I$365*R$365,$I$366*R$366))</f>
        <v>0</v>
      </c>
      <c r="Y737" s="415" t="b">
        <f t="shared" si="256"/>
        <v>0</v>
      </c>
      <c r="Z737" s="415" t="b">
        <f t="shared" si="256"/>
        <v>0</v>
      </c>
      <c r="AA737" s="415" t="b">
        <f t="shared" si="256"/>
        <v>0</v>
      </c>
      <c r="AB737" s="415"/>
      <c r="AC737" s="1043">
        <f>MIN(363,INT((K737 - DATE(YEAR(K737),1,1))))+364*(YEAR(K737)-i_startyear)</f>
        <v>378</v>
      </c>
      <c r="AD737" s="1043">
        <f>MIN(363,INT((L737 - DATE(YEAR(L737),1,1))))+364*(YEAR(L737)-i_startyear)</f>
        <v>378</v>
      </c>
      <c r="AE737" s="1043">
        <f>MIN(363,INT((M737 - DATE(YEAR(M737),1,1))))+364*(YEAR(M737)-i_startyear)</f>
        <v>378</v>
      </c>
      <c r="AF737" s="415"/>
      <c r="AG737" s="415"/>
      <c r="AH737" s="415"/>
      <c r="AI737" s="415"/>
      <c r="AJ737" s="1043">
        <f t="shared" si="236"/>
        <v>378</v>
      </c>
      <c r="AK737" s="1043">
        <f t="shared" si="237"/>
        <v>378</v>
      </c>
      <c r="AL737" s="1043">
        <f t="shared" si="238"/>
        <v>378</v>
      </c>
      <c r="AM737" s="1043">
        <f t="shared" si="239"/>
        <v>378</v>
      </c>
      <c r="AN737" s="415"/>
      <c r="AO737" s="410"/>
      <c r="AP737" s="395"/>
      <c r="AQ737" s="383"/>
      <c r="AR737" s="383"/>
      <c r="AS737" s="383"/>
    </row>
    <row r="738" spans="1:45" hidden="1" outlineLevel="3" x14ac:dyDescent="0.25">
      <c r="A738" s="383"/>
      <c r="B738" s="392"/>
      <c r="C738" s="385">
        <f t="shared" si="228"/>
        <v>4</v>
      </c>
      <c r="D738" s="410"/>
      <c r="E738" s="467"/>
      <c r="F738" s="467"/>
      <c r="G738" s="410"/>
      <c r="H738" s="431"/>
      <c r="I738" s="431"/>
      <c r="J738" s="431" t="s">
        <v>633</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6"/>
        <v>0</v>
      </c>
      <c r="Y738" s="415" t="b">
        <f t="shared" si="256"/>
        <v>0</v>
      </c>
      <c r="Z738" s="415" t="b">
        <f t="shared" si="256"/>
        <v>0</v>
      </c>
      <c r="AA738" s="415" t="b">
        <f t="shared" si="256"/>
        <v>0</v>
      </c>
      <c r="AB738" s="415"/>
      <c r="AC738" s="415"/>
      <c r="AD738" s="415"/>
      <c r="AE738" s="415"/>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634</v>
      </c>
      <c r="K739" s="415"/>
      <c r="L739" s="415"/>
      <c r="M739" s="415"/>
      <c r="N739" s="415"/>
      <c r="O739" s="415"/>
      <c r="P739" s="415"/>
      <c r="Q739" s="415"/>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415"/>
      <c r="AG739" s="415"/>
      <c r="AH739" s="415"/>
      <c r="AI739" s="415"/>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15"/>
      <c r="I740" s="431">
        <v>1</v>
      </c>
      <c r="J740" s="431" t="s">
        <v>643</v>
      </c>
      <c r="K740" s="503">
        <f>DATE(YEAR(K737)+1,MONTH(K737),DAY(K737))</f>
        <v>44211</v>
      </c>
      <c r="L740" s="503">
        <f>DATE(YEAR(L737)+1,MONTH(L737),DAY(L737))</f>
        <v>44211</v>
      </c>
      <c r="M740" s="503">
        <f>DATE(YEAR(M737)+1,MONTH(M737),DAY(M737))</f>
        <v>44211</v>
      </c>
      <c r="N740" s="415"/>
      <c r="O740" s="415"/>
      <c r="P740" s="415"/>
      <c r="Q740" s="415"/>
      <c r="R740" s="503">
        <f t="shared" ref="R740:U760" si="257">DATE(YEAR(R737)+1,MONTH(R737),DAY(R737))</f>
        <v>44211</v>
      </c>
      <c r="S740" s="503">
        <f t="shared" si="257"/>
        <v>44211</v>
      </c>
      <c r="T740" s="503">
        <f t="shared" si="257"/>
        <v>44211</v>
      </c>
      <c r="U740" s="503">
        <f t="shared" si="257"/>
        <v>44211</v>
      </c>
      <c r="V740" s="415"/>
      <c r="W740" s="415"/>
      <c r="X740" s="415"/>
      <c r="Y740" s="415"/>
      <c r="Z740" s="415"/>
      <c r="AA740" s="415"/>
      <c r="AB740" s="415"/>
      <c r="AC740" s="1043">
        <f>MIN(363,INT((K740 - DATE(YEAR(K740),1,1))))+364*(YEAR(K740)-i_startyear)</f>
        <v>742</v>
      </c>
      <c r="AD740" s="1043">
        <f>MIN(363,INT((L740 - DATE(YEAR(L740),1,1))))+364*(YEAR(L740)-i_startyear)</f>
        <v>742</v>
      </c>
      <c r="AE740" s="1043">
        <f>MIN(363,INT((M740 - DATE(YEAR(M740),1,1))))+364*(YEAR(M740)-i_startyear)</f>
        <v>742</v>
      </c>
      <c r="AF740" s="415"/>
      <c r="AG740" s="415"/>
      <c r="AH740" s="415"/>
      <c r="AI740" s="415"/>
      <c r="AJ740" s="1043">
        <f t="shared" si="236"/>
        <v>742</v>
      </c>
      <c r="AK740" s="1043">
        <f t="shared" si="237"/>
        <v>742</v>
      </c>
      <c r="AL740" s="1043">
        <f t="shared" si="238"/>
        <v>742</v>
      </c>
      <c r="AM740" s="1043">
        <f t="shared" si="239"/>
        <v>742</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c r="J741" s="431" t="s">
        <v>633</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7"/>
        <v>44211</v>
      </c>
      <c r="S741" s="503">
        <f t="shared" si="257"/>
        <v>44211</v>
      </c>
      <c r="T741" s="503">
        <f t="shared" si="257"/>
        <v>44211</v>
      </c>
      <c r="U741" s="503">
        <f t="shared" si="257"/>
        <v>44211</v>
      </c>
      <c r="V741" s="415"/>
      <c r="W741" s="415"/>
      <c r="X741" s="415"/>
      <c r="Y741" s="415"/>
      <c r="Z741" s="415"/>
      <c r="AA741" s="415"/>
      <c r="AB741" s="415"/>
      <c r="AC741" s="415"/>
      <c r="AD741" s="415"/>
      <c r="AE741" s="415"/>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634</v>
      </c>
      <c r="K742" s="415"/>
      <c r="L742" s="415"/>
      <c r="M742" s="415"/>
      <c r="N742" s="415"/>
      <c r="O742" s="415"/>
      <c r="P742" s="415"/>
      <c r="Q742" s="415"/>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415"/>
      <c r="AG742" s="415"/>
      <c r="AH742" s="415"/>
      <c r="AI742" s="415"/>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v>2</v>
      </c>
      <c r="J743" s="431" t="s">
        <v>643</v>
      </c>
      <c r="K743" s="503">
        <f>DATE(YEAR(K740)+1,MONTH(K740),DAY(K740))</f>
        <v>44576</v>
      </c>
      <c r="L743" s="503">
        <f>DATE(YEAR(L740)+1,MONTH(L740),DAY(L740))</f>
        <v>44576</v>
      </c>
      <c r="M743" s="503">
        <f>DATE(YEAR(M740)+1,MONTH(M740),DAY(M740))</f>
        <v>44576</v>
      </c>
      <c r="N743" s="415"/>
      <c r="O743" s="415"/>
      <c r="P743" s="415"/>
      <c r="Q743" s="415"/>
      <c r="R743" s="503">
        <f t="shared" si="257"/>
        <v>44576</v>
      </c>
      <c r="S743" s="503">
        <f t="shared" si="257"/>
        <v>44576</v>
      </c>
      <c r="T743" s="503">
        <f t="shared" si="257"/>
        <v>44576</v>
      </c>
      <c r="U743" s="503">
        <f t="shared" si="257"/>
        <v>44576</v>
      </c>
      <c r="V743" s="415"/>
      <c r="W743" s="415"/>
      <c r="X743" s="415"/>
      <c r="Y743" s="415"/>
      <c r="Z743" s="415"/>
      <c r="AA743" s="415"/>
      <c r="AB743" s="415"/>
      <c r="AC743" s="1043">
        <f>MIN(363,INT((K743 - DATE(YEAR(K743),1,1))))+364*(YEAR(K743)-i_startyear)</f>
        <v>1106</v>
      </c>
      <c r="AD743" s="1043">
        <f>MIN(363,INT((L743 - DATE(YEAR(L743),1,1))))+364*(YEAR(L743)-i_startyear)</f>
        <v>1106</v>
      </c>
      <c r="AE743" s="1043">
        <f>MIN(363,INT((M743 - DATE(YEAR(M743),1,1))))+364*(YEAR(M743)-i_startyear)</f>
        <v>1106</v>
      </c>
      <c r="AF743" s="415"/>
      <c r="AG743" s="415"/>
      <c r="AH743" s="415"/>
      <c r="AI743" s="415"/>
      <c r="AJ743" s="1043">
        <f t="shared" si="236"/>
        <v>1106</v>
      </c>
      <c r="AK743" s="1043">
        <f t="shared" si="237"/>
        <v>1106</v>
      </c>
      <c r="AL743" s="1043">
        <f t="shared" si="238"/>
        <v>1106</v>
      </c>
      <c r="AM743" s="1043">
        <f t="shared" si="239"/>
        <v>1106</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c r="J744" s="431" t="s">
        <v>633</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7"/>
        <v>44576</v>
      </c>
      <c r="S744" s="503">
        <f t="shared" si="257"/>
        <v>44576</v>
      </c>
      <c r="T744" s="503">
        <f t="shared" si="257"/>
        <v>44576</v>
      </c>
      <c r="U744" s="503">
        <f t="shared" si="257"/>
        <v>44576</v>
      </c>
      <c r="V744" s="415"/>
      <c r="W744" s="415"/>
      <c r="X744" s="415"/>
      <c r="Y744" s="415"/>
      <c r="Z744" s="415"/>
      <c r="AA744" s="415"/>
      <c r="AB744" s="415"/>
      <c r="AC744" s="415"/>
      <c r="AD744" s="415"/>
      <c r="AE744" s="415"/>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634</v>
      </c>
      <c r="K745" s="415"/>
      <c r="L745" s="415"/>
      <c r="M745" s="415"/>
      <c r="N745" s="415"/>
      <c r="O745" s="415"/>
      <c r="P745" s="415"/>
      <c r="Q745" s="415"/>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415"/>
      <c r="AG745" s="415"/>
      <c r="AH745" s="415"/>
      <c r="AI745" s="415"/>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v>3</v>
      </c>
      <c r="J746" s="431" t="s">
        <v>643</v>
      </c>
      <c r="K746" s="503">
        <f>DATE(YEAR(K743)+1,MONTH(K743),DAY(K743))</f>
        <v>44941</v>
      </c>
      <c r="L746" s="503">
        <f>DATE(YEAR(L743)+1,MONTH(L743),DAY(L743))</f>
        <v>44941</v>
      </c>
      <c r="M746" s="503">
        <f>DATE(YEAR(M743)+1,MONTH(M743),DAY(M743))</f>
        <v>44941</v>
      </c>
      <c r="N746" s="415"/>
      <c r="O746" s="415"/>
      <c r="P746" s="415"/>
      <c r="Q746" s="415"/>
      <c r="R746" s="503">
        <f t="shared" si="257"/>
        <v>44941</v>
      </c>
      <c r="S746" s="503">
        <f t="shared" si="257"/>
        <v>44941</v>
      </c>
      <c r="T746" s="503">
        <f t="shared" si="257"/>
        <v>44941</v>
      </c>
      <c r="U746" s="503">
        <f t="shared" si="257"/>
        <v>44941</v>
      </c>
      <c r="V746" s="415"/>
      <c r="W746" s="415"/>
      <c r="X746" s="415"/>
      <c r="Y746" s="415"/>
      <c r="Z746" s="415"/>
      <c r="AA746" s="415"/>
      <c r="AB746" s="415"/>
      <c r="AC746" s="1043">
        <f>MIN(363,INT((K746 - DATE(YEAR(K746),1,1))))+364*(YEAR(K746)-i_startyear)</f>
        <v>1470</v>
      </c>
      <c r="AD746" s="1043">
        <f>MIN(363,INT((L746 - DATE(YEAR(L746),1,1))))+364*(YEAR(L746)-i_startyear)</f>
        <v>1470</v>
      </c>
      <c r="AE746" s="1043">
        <f>MIN(363,INT((M746 - DATE(YEAR(M746),1,1))))+364*(YEAR(M746)-i_startyear)</f>
        <v>1470</v>
      </c>
      <c r="AF746" s="415"/>
      <c r="AG746" s="415"/>
      <c r="AH746" s="415"/>
      <c r="AI746" s="415"/>
      <c r="AJ746" s="1043">
        <f t="shared" si="236"/>
        <v>1470</v>
      </c>
      <c r="AK746" s="1043">
        <f t="shared" si="237"/>
        <v>1470</v>
      </c>
      <c r="AL746" s="1043">
        <f t="shared" si="238"/>
        <v>1470</v>
      </c>
      <c r="AM746" s="1043">
        <f t="shared" si="239"/>
        <v>1470</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c r="J747" s="431" t="s">
        <v>633</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7"/>
        <v>44941</v>
      </c>
      <c r="S747" s="503">
        <f t="shared" si="257"/>
        <v>44941</v>
      </c>
      <c r="T747" s="503">
        <f t="shared" si="257"/>
        <v>44941</v>
      </c>
      <c r="U747" s="503">
        <f t="shared" si="257"/>
        <v>44941</v>
      </c>
      <c r="V747" s="415"/>
      <c r="W747" s="415"/>
      <c r="X747" s="415"/>
      <c r="Y747" s="415"/>
      <c r="Z747" s="415"/>
      <c r="AA747" s="415"/>
      <c r="AB747" s="415"/>
      <c r="AC747" s="415"/>
      <c r="AD747" s="415"/>
      <c r="AE747" s="415"/>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634</v>
      </c>
      <c r="K748" s="415"/>
      <c r="L748" s="415"/>
      <c r="M748" s="415"/>
      <c r="N748" s="415"/>
      <c r="O748" s="415"/>
      <c r="P748" s="415"/>
      <c r="Q748" s="415"/>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415"/>
      <c r="AG748" s="415"/>
      <c r="AH748" s="415"/>
      <c r="AI748" s="415"/>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v>4</v>
      </c>
      <c r="J749" s="431" t="s">
        <v>643</v>
      </c>
      <c r="K749" s="503">
        <f>DATE(YEAR(K746)+1,MONTH(K746),DAY(K746))</f>
        <v>45306</v>
      </c>
      <c r="L749" s="503">
        <f>DATE(YEAR(L746)+1,MONTH(L746),DAY(L746))</f>
        <v>45306</v>
      </c>
      <c r="M749" s="503">
        <f>DATE(YEAR(M746)+1,MONTH(M746),DAY(M746))</f>
        <v>45306</v>
      </c>
      <c r="N749" s="415"/>
      <c r="O749" s="415"/>
      <c r="P749" s="415"/>
      <c r="Q749" s="415"/>
      <c r="R749" s="503">
        <f t="shared" si="257"/>
        <v>45306</v>
      </c>
      <c r="S749" s="503">
        <f t="shared" si="257"/>
        <v>45306</v>
      </c>
      <c r="T749" s="503">
        <f t="shared" si="257"/>
        <v>45306</v>
      </c>
      <c r="U749" s="503">
        <f t="shared" si="257"/>
        <v>45306</v>
      </c>
      <c r="V749" s="415"/>
      <c r="W749" s="415"/>
      <c r="X749" s="415"/>
      <c r="Y749" s="415"/>
      <c r="Z749" s="415"/>
      <c r="AA749" s="415"/>
      <c r="AB749" s="415"/>
      <c r="AC749" s="1043">
        <f>MIN(363,INT((K749 - DATE(YEAR(K749),1,1))))+364*(YEAR(K749)-i_startyear)</f>
        <v>1834</v>
      </c>
      <c r="AD749" s="1043">
        <f>MIN(363,INT((L749 - DATE(YEAR(L749),1,1))))+364*(YEAR(L749)-i_startyear)</f>
        <v>1834</v>
      </c>
      <c r="AE749" s="1043">
        <f>MIN(363,INT((M749 - DATE(YEAR(M749),1,1))))+364*(YEAR(M749)-i_startyear)</f>
        <v>1834</v>
      </c>
      <c r="AF749" s="415"/>
      <c r="AG749" s="415"/>
      <c r="AH749" s="415"/>
      <c r="AI749" s="415"/>
      <c r="AJ749" s="1043">
        <f t="shared" si="236"/>
        <v>1834</v>
      </c>
      <c r="AK749" s="1043">
        <f t="shared" si="237"/>
        <v>1834</v>
      </c>
      <c r="AL749" s="1043">
        <f t="shared" si="238"/>
        <v>1834</v>
      </c>
      <c r="AM749" s="1043">
        <f t="shared" si="239"/>
        <v>1834</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c r="J750" s="431" t="s">
        <v>633</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7"/>
        <v>45306</v>
      </c>
      <c r="S750" s="503">
        <f t="shared" si="257"/>
        <v>45306</v>
      </c>
      <c r="T750" s="503">
        <f t="shared" si="257"/>
        <v>45306</v>
      </c>
      <c r="U750" s="503">
        <f t="shared" si="257"/>
        <v>45306</v>
      </c>
      <c r="V750" s="415"/>
      <c r="W750" s="415"/>
      <c r="X750" s="415"/>
      <c r="Y750" s="415"/>
      <c r="Z750" s="415"/>
      <c r="AA750" s="415"/>
      <c r="AB750" s="415"/>
      <c r="AC750" s="415"/>
      <c r="AD750" s="415"/>
      <c r="AE750" s="415"/>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634</v>
      </c>
      <c r="K751" s="415"/>
      <c r="L751" s="415"/>
      <c r="M751" s="415"/>
      <c r="N751" s="415"/>
      <c r="O751" s="415"/>
      <c r="P751" s="415"/>
      <c r="Q751" s="415"/>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415"/>
      <c r="AG751" s="415"/>
      <c r="AH751" s="415"/>
      <c r="AI751" s="415"/>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ref="C752:C760" si="258">INT($C$242)+3</f>
        <v>4</v>
      </c>
      <c r="D752" s="410"/>
      <c r="E752" s="467"/>
      <c r="F752" s="467"/>
      <c r="G752" s="410"/>
      <c r="H752" s="415"/>
      <c r="I752" s="431">
        <v>5</v>
      </c>
      <c r="J752" s="431" t="s">
        <v>643</v>
      </c>
      <c r="K752" s="503">
        <f>DATE(YEAR(K749)+1,MONTH(K749),DAY(K749))</f>
        <v>45672</v>
      </c>
      <c r="L752" s="503">
        <f>DATE(YEAR(L749)+1,MONTH(L749),DAY(L749))</f>
        <v>45672</v>
      </c>
      <c r="M752" s="503">
        <f>DATE(YEAR(M749)+1,MONTH(M749),DAY(M749))</f>
        <v>45672</v>
      </c>
      <c r="N752" s="415"/>
      <c r="O752" s="415"/>
      <c r="P752" s="415"/>
      <c r="Q752" s="415"/>
      <c r="R752" s="503">
        <f t="shared" si="257"/>
        <v>45672</v>
      </c>
      <c r="S752" s="503">
        <f t="shared" si="257"/>
        <v>45672</v>
      </c>
      <c r="T752" s="503">
        <f t="shared" si="257"/>
        <v>45672</v>
      </c>
      <c r="U752" s="503">
        <f t="shared" si="257"/>
        <v>45672</v>
      </c>
      <c r="V752" s="415"/>
      <c r="W752" s="415"/>
      <c r="X752" s="415"/>
      <c r="Y752" s="415"/>
      <c r="Z752" s="415"/>
      <c r="AA752" s="415"/>
      <c r="AB752" s="415"/>
      <c r="AC752" s="1043">
        <f>MIN(363,INT((K752 - DATE(YEAR(K752),1,1))))+364*(YEAR(K752)-i_startyear)</f>
        <v>2198</v>
      </c>
      <c r="AD752" s="1043">
        <f>MIN(363,INT((L752 - DATE(YEAR(L752),1,1))))+364*(YEAR(L752)-i_startyear)</f>
        <v>2198</v>
      </c>
      <c r="AE752" s="1043">
        <f>MIN(363,INT((M752 - DATE(YEAR(M752),1,1))))+364*(YEAR(M752)-i_startyear)</f>
        <v>2198</v>
      </c>
      <c r="AF752" s="415"/>
      <c r="AG752" s="415"/>
      <c r="AH752" s="415"/>
      <c r="AI752" s="415"/>
      <c r="AJ752" s="1043">
        <f t="shared" si="236"/>
        <v>2198</v>
      </c>
      <c r="AK752" s="1043">
        <f t="shared" si="237"/>
        <v>2198</v>
      </c>
      <c r="AL752" s="1043">
        <f t="shared" si="238"/>
        <v>2198</v>
      </c>
      <c r="AM752" s="1043">
        <f t="shared" si="239"/>
        <v>2198</v>
      </c>
      <c r="AN752" s="415"/>
      <c r="AO752" s="410"/>
      <c r="AP752" s="395"/>
      <c r="AQ752" s="383"/>
      <c r="AR752" s="383"/>
      <c r="AS752" s="383"/>
    </row>
    <row r="753" spans="1:45" hidden="1" outlineLevel="3" x14ac:dyDescent="0.25">
      <c r="A753" s="383"/>
      <c r="B753" s="392"/>
      <c r="C753" s="385">
        <f t="shared" si="258"/>
        <v>4</v>
      </c>
      <c r="D753" s="410"/>
      <c r="E753" s="467"/>
      <c r="F753" s="467"/>
      <c r="G753" s="410"/>
      <c r="H753" s="415"/>
      <c r="I753" s="431"/>
      <c r="J753" s="431" t="s">
        <v>633</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7"/>
        <v>45672</v>
      </c>
      <c r="S753" s="503">
        <f t="shared" si="257"/>
        <v>45672</v>
      </c>
      <c r="T753" s="503">
        <f t="shared" si="257"/>
        <v>45672</v>
      </c>
      <c r="U753" s="503">
        <f t="shared" si="257"/>
        <v>45672</v>
      </c>
      <c r="V753" s="415"/>
      <c r="W753" s="415"/>
      <c r="X753" s="415"/>
      <c r="Y753" s="415"/>
      <c r="Z753" s="415"/>
      <c r="AA753" s="415"/>
      <c r="AB753" s="415"/>
      <c r="AC753" s="415"/>
      <c r="AD753" s="415"/>
      <c r="AE753" s="415"/>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9">MIN(363,INT((R753 - DATE(YEAR(R753),1,1))))+364*(YEAR(R753)-i_startyear)</f>
        <v>2198</v>
      </c>
      <c r="AK753" s="1043">
        <f t="shared" ref="AK753:AK760" si="260">MIN(363,INT((S753 - DATE(YEAR(S753),1,1))))+364*(YEAR(S753)-i_startyear)</f>
        <v>2198</v>
      </c>
      <c r="AL753" s="1043">
        <f t="shared" ref="AL753:AL760" si="261">MIN(363,INT((T753 - DATE(YEAR(T753),1,1))))+364*(YEAR(T753)-i_startyear)</f>
        <v>2198</v>
      </c>
      <c r="AM753" s="1043">
        <f t="shared" ref="AM753:AM760" si="262">MIN(363,INT((U753 - DATE(YEAR(U753),1,1))))+364*(YEAR(U753)-i_startyear)</f>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634</v>
      </c>
      <c r="K754" s="415"/>
      <c r="L754" s="415"/>
      <c r="M754" s="415"/>
      <c r="N754" s="415"/>
      <c r="O754" s="415"/>
      <c r="P754" s="415"/>
      <c r="Q754" s="415"/>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415"/>
      <c r="AG754" s="415"/>
      <c r="AH754" s="415"/>
      <c r="AI754" s="415"/>
      <c r="AJ754" s="1043">
        <f t="shared" si="259"/>
        <v>2198</v>
      </c>
      <c r="AK754" s="1043">
        <f t="shared" si="260"/>
        <v>2198</v>
      </c>
      <c r="AL754" s="1043">
        <f t="shared" si="261"/>
        <v>2198</v>
      </c>
      <c r="AM754" s="1043">
        <f t="shared" si="262"/>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v>6</v>
      </c>
      <c r="J755" s="431" t="s">
        <v>643</v>
      </c>
      <c r="K755" s="503">
        <f>DATE(YEAR(K752)+1,MONTH(K752),DAY(K752))</f>
        <v>46037</v>
      </c>
      <c r="L755" s="503">
        <f>DATE(YEAR(L752)+1,MONTH(L752),DAY(L752))</f>
        <v>46037</v>
      </c>
      <c r="M755" s="503">
        <f>DATE(YEAR(M752)+1,MONTH(M752),DAY(M752))</f>
        <v>46037</v>
      </c>
      <c r="N755" s="415"/>
      <c r="O755" s="415"/>
      <c r="P755" s="415"/>
      <c r="Q755" s="415"/>
      <c r="R755" s="503">
        <f t="shared" si="257"/>
        <v>46037</v>
      </c>
      <c r="S755" s="503">
        <f t="shared" si="257"/>
        <v>46037</v>
      </c>
      <c r="T755" s="503">
        <f t="shared" si="257"/>
        <v>46037</v>
      </c>
      <c r="U755" s="503">
        <f t="shared" si="257"/>
        <v>46037</v>
      </c>
      <c r="V755" s="415"/>
      <c r="W755" s="415"/>
      <c r="X755" s="415"/>
      <c r="Y755" s="415"/>
      <c r="Z755" s="415"/>
      <c r="AA755" s="415"/>
      <c r="AB755" s="415"/>
      <c r="AC755" s="1043">
        <f>MIN(363,INT((K755 - DATE(YEAR(K755),1,1))))+364*(YEAR(K755)-i_startyear)</f>
        <v>2562</v>
      </c>
      <c r="AD755" s="1043">
        <f>MIN(363,INT((L755 - DATE(YEAR(L755),1,1))))+364*(YEAR(L755)-i_startyear)</f>
        <v>2562</v>
      </c>
      <c r="AE755" s="1043">
        <f>MIN(363,INT((M755 - DATE(YEAR(M755),1,1))))+364*(YEAR(M755)-i_startyear)</f>
        <v>2562</v>
      </c>
      <c r="AF755" s="415"/>
      <c r="AG755" s="415"/>
      <c r="AH755" s="415"/>
      <c r="AI755" s="415"/>
      <c r="AJ755" s="1043">
        <f t="shared" si="259"/>
        <v>2562</v>
      </c>
      <c r="AK755" s="1043">
        <f t="shared" si="260"/>
        <v>2562</v>
      </c>
      <c r="AL755" s="1043">
        <f t="shared" si="261"/>
        <v>2562</v>
      </c>
      <c r="AM755" s="1043">
        <f t="shared" si="262"/>
        <v>2562</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c r="J756" s="431" t="s">
        <v>633</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7"/>
        <v>46037</v>
      </c>
      <c r="S756" s="503">
        <f t="shared" si="257"/>
        <v>46037</v>
      </c>
      <c r="T756" s="503">
        <f t="shared" si="257"/>
        <v>46037</v>
      </c>
      <c r="U756" s="503">
        <f t="shared" si="257"/>
        <v>46037</v>
      </c>
      <c r="V756" s="415"/>
      <c r="W756" s="415"/>
      <c r="X756" s="415"/>
      <c r="Y756" s="415"/>
      <c r="Z756" s="415"/>
      <c r="AA756" s="415"/>
      <c r="AB756" s="415"/>
      <c r="AC756" s="415"/>
      <c r="AD756" s="415"/>
      <c r="AE756" s="415"/>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634</v>
      </c>
      <c r="K757" s="415"/>
      <c r="L757" s="415"/>
      <c r="M757" s="415"/>
      <c r="N757" s="415"/>
      <c r="O757" s="415"/>
      <c r="P757" s="415"/>
      <c r="Q757" s="415"/>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415"/>
      <c r="AG757" s="415"/>
      <c r="AH757" s="415"/>
      <c r="AI757" s="415"/>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v>7</v>
      </c>
      <c r="J758" s="431" t="s">
        <v>643</v>
      </c>
      <c r="K758" s="503">
        <f>DATE(YEAR(K755)+1,MONTH(K755),DAY(K755))</f>
        <v>46402</v>
      </c>
      <c r="L758" s="503">
        <f>DATE(YEAR(L755)+1,MONTH(L755),DAY(L755))</f>
        <v>46402</v>
      </c>
      <c r="M758" s="503">
        <f>DATE(YEAR(M755)+1,MONTH(M755),DAY(M755))</f>
        <v>46402</v>
      </c>
      <c r="N758" s="415"/>
      <c r="O758" s="415"/>
      <c r="P758" s="415"/>
      <c r="Q758" s="415"/>
      <c r="R758" s="503">
        <f t="shared" si="257"/>
        <v>46402</v>
      </c>
      <c r="S758" s="503">
        <f t="shared" si="257"/>
        <v>46402</v>
      </c>
      <c r="T758" s="503">
        <f t="shared" si="257"/>
        <v>46402</v>
      </c>
      <c r="U758" s="503">
        <f t="shared" si="257"/>
        <v>46402</v>
      </c>
      <c r="V758" s="415"/>
      <c r="W758" s="415"/>
      <c r="X758" s="415"/>
      <c r="Y758" s="415"/>
      <c r="Z758" s="415"/>
      <c r="AA758" s="415"/>
      <c r="AB758" s="415"/>
      <c r="AC758" s="1043">
        <f>MIN(363,INT((K758 - DATE(YEAR(K758),1,1))))+364*(YEAR(K758)-i_startyear)</f>
        <v>2926</v>
      </c>
      <c r="AD758" s="1043">
        <f>MIN(363,INT((L758 - DATE(YEAR(L758),1,1))))+364*(YEAR(L758)-i_startyear)</f>
        <v>2926</v>
      </c>
      <c r="AE758" s="1043">
        <f>MIN(363,INT((M758 - DATE(YEAR(M758),1,1))))+364*(YEAR(M758)-i_startyear)</f>
        <v>2926</v>
      </c>
      <c r="AF758" s="415"/>
      <c r="AG758" s="415"/>
      <c r="AH758" s="415"/>
      <c r="AI758" s="415"/>
      <c r="AJ758" s="1043">
        <f t="shared" si="259"/>
        <v>2926</v>
      </c>
      <c r="AK758" s="1043">
        <f t="shared" si="260"/>
        <v>2926</v>
      </c>
      <c r="AL758" s="1043">
        <f t="shared" si="261"/>
        <v>2926</v>
      </c>
      <c r="AM758" s="1043">
        <f t="shared" si="262"/>
        <v>2926</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c r="J759" s="431" t="s">
        <v>633</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7"/>
        <v>46402</v>
      </c>
      <c r="S759" s="503">
        <f t="shared" si="257"/>
        <v>46402</v>
      </c>
      <c r="T759" s="503">
        <f t="shared" si="257"/>
        <v>46402</v>
      </c>
      <c r="U759" s="503">
        <f t="shared" si="257"/>
        <v>46402</v>
      </c>
      <c r="V759" s="415"/>
      <c r="W759" s="415"/>
      <c r="X759" s="415"/>
      <c r="Y759" s="415"/>
      <c r="Z759" s="415"/>
      <c r="AA759" s="415"/>
      <c r="AB759" s="415"/>
      <c r="AC759" s="415"/>
      <c r="AD759" s="415"/>
      <c r="AE759" s="415"/>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634</v>
      </c>
      <c r="K760" s="415"/>
      <c r="L760" s="415"/>
      <c r="M760" s="415"/>
      <c r="N760" s="415"/>
      <c r="O760" s="415"/>
      <c r="P760" s="415"/>
      <c r="Q760" s="415"/>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415"/>
      <c r="AG760" s="415"/>
      <c r="AH760" s="415"/>
      <c r="AI760" s="415"/>
      <c r="AJ760" s="1043">
        <f t="shared" si="259"/>
        <v>2926</v>
      </c>
      <c r="AK760" s="1043">
        <f t="shared" si="260"/>
        <v>2926</v>
      </c>
      <c r="AL760" s="1043">
        <f t="shared" si="261"/>
        <v>2926</v>
      </c>
      <c r="AM760" s="1043">
        <f t="shared" si="262"/>
        <v>2926</v>
      </c>
      <c r="AN760" s="415"/>
      <c r="AO760" s="410"/>
      <c r="AP760" s="395"/>
      <c r="AQ760" s="383"/>
      <c r="AR760" s="383"/>
      <c r="AS760" s="383"/>
    </row>
    <row r="761" spans="1:45" s="697" customFormat="1" ht="5.0999999999999996" hidden="1"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437</v>
      </c>
      <c r="AP761" s="395"/>
      <c r="AQ761" s="383"/>
      <c r="AR761" s="383"/>
      <c r="AS761" s="383"/>
    </row>
    <row r="762" spans="1:45" s="697" customFormat="1" hidden="1" outlineLevel="2" x14ac:dyDescent="0.25">
      <c r="A762" s="383"/>
      <c r="B762" s="392"/>
      <c r="C762" s="385">
        <f>INT($C$242)+2</f>
        <v>3</v>
      </c>
      <c r="D762" s="410"/>
      <c r="E762" s="467"/>
      <c r="F762" s="467"/>
      <c r="G762" s="410"/>
      <c r="H762" s="789" t="s">
        <v>1143</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hidden="1" outlineLevel="3" x14ac:dyDescent="0.25">
      <c r="A763" s="383"/>
      <c r="B763" s="392"/>
      <c r="C763" s="385">
        <f t="shared" ref="C763" si="263">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hidden="1"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437</v>
      </c>
      <c r="AP764" s="395"/>
      <c r="AQ764" s="383"/>
      <c r="AR764" s="383"/>
      <c r="AS764" s="383"/>
    </row>
    <row r="765" spans="1:45" hidden="1" outlineLevel="2" x14ac:dyDescent="0.25">
      <c r="A765" s="383"/>
      <c r="B765" s="392"/>
      <c r="C765" s="385">
        <f>INT($C$242)+2</f>
        <v>3</v>
      </c>
      <c r="D765" s="410"/>
      <c r="E765" s="467"/>
      <c r="F765" s="467"/>
      <c r="G765" s="410"/>
      <c r="H765" s="789" t="s">
        <v>644</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hidden="1" outlineLevel="3" x14ac:dyDescent="0.25">
      <c r="A766" s="383"/>
      <c r="B766" s="392"/>
      <c r="C766" s="385">
        <f t="shared" ref="C766:C773" si="264">INT($C$242)+3</f>
        <v>4</v>
      </c>
      <c r="D766" s="410"/>
      <c r="E766" s="467"/>
      <c r="F766" s="467"/>
      <c r="G766" s="410"/>
      <c r="H766" s="438" t="s">
        <v>638</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si="264"/>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hidden="1"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437</v>
      </c>
      <c r="AP774" s="395"/>
      <c r="AQ774" s="383"/>
      <c r="AR774" s="383"/>
      <c r="AS774" s="383"/>
    </row>
    <row r="775" spans="1:45" ht="5.0999999999999996" hidden="1"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hidden="1"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collapsed="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hidden="1"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hidden="1"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collapsed="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hidden="1"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hidden="1"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collapsed="1" x14ac:dyDescent="0.25">
      <c r="A783" s="383"/>
      <c r="B783" s="392"/>
      <c r="C783" s="385">
        <v>1.02</v>
      </c>
      <c r="D783" s="396"/>
      <c r="E783" s="460" t="s">
        <v>424</v>
      </c>
      <c r="F783" s="461"/>
      <c r="G783" s="397"/>
      <c r="H783" s="866"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hidden="1" outlineLevel="1" x14ac:dyDescent="0.25">
      <c r="A784" s="383"/>
      <c r="B784" s="392"/>
      <c r="C784" s="385">
        <f>INT($C$783)+1.02</f>
        <v>2.02</v>
      </c>
      <c r="D784" s="396"/>
      <c r="E784" s="460" t="s">
        <v>426</v>
      </c>
      <c r="F784" s="464">
        <v>1</v>
      </c>
      <c r="G784" s="401"/>
      <c r="H784" s="402" t="s">
        <v>645</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hidden="1"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hidden="1"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hidden="1"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hidden="1" outlineLevel="2" x14ac:dyDescent="0.25">
      <c r="A788" s="383"/>
      <c r="B788" s="392"/>
      <c r="C788" s="385">
        <f>INT($C$783)+2</f>
        <v>3</v>
      </c>
      <c r="D788" s="393"/>
      <c r="E788" s="467"/>
      <c r="F788" s="467"/>
      <c r="G788" s="393"/>
      <c r="H788" s="408"/>
      <c r="I788" s="408"/>
      <c r="J788" s="408"/>
      <c r="K788" s="468" t="s">
        <v>467</v>
      </c>
      <c r="L788" s="468"/>
      <c r="M788" s="468"/>
      <c r="N788" s="468" t="s">
        <v>468</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INT($C$783)+2</f>
        <v>3</v>
      </c>
      <c r="D789" s="393"/>
      <c r="E789" s="467"/>
      <c r="F789" s="467"/>
      <c r="G789" s="393"/>
      <c r="H789" s="408"/>
      <c r="I789" s="408"/>
      <c r="J789" s="408"/>
      <c r="K789" s="457" t="s">
        <v>14</v>
      </c>
      <c r="L789" s="457" t="s">
        <v>536</v>
      </c>
      <c r="M789" s="457" t="s">
        <v>4</v>
      </c>
      <c r="N789" s="457" t="s">
        <v>557</v>
      </c>
      <c r="O789" s="457" t="s">
        <v>558</v>
      </c>
      <c r="P789" s="457" t="s">
        <v>559</v>
      </c>
      <c r="Q789" s="457" t="s">
        <v>560</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hidden="1" customHeight="1" outlineLevel="2" x14ac:dyDescent="0.25">
      <c r="A790" s="383"/>
      <c r="B790" s="392" t="s">
        <v>430</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idden="1"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hidden="1" outlineLevel="4" x14ac:dyDescent="0.25">
      <c r="A792" s="383"/>
      <c r="B792" s="392" t="s">
        <v>431</v>
      </c>
      <c r="C792" s="385">
        <f>INT(MAX($C$794:$C$818))+1</f>
        <v>5</v>
      </c>
      <c r="D792" s="410" t="s">
        <v>432</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1" x14ac:dyDescent="0.25">
      <c r="A793" s="383"/>
      <c r="B793" s="392"/>
      <c r="C793" s="385">
        <f>INT($C$783)+1</f>
        <v>2</v>
      </c>
      <c r="D793" s="410"/>
      <c r="E793" s="467"/>
      <c r="F793" s="467"/>
      <c r="G793" s="410"/>
      <c r="H793" s="470" t="s">
        <v>646</v>
      </c>
      <c r="I793" s="428" t="s">
        <v>647</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hidden="1" customHeight="1" outlineLevel="3" x14ac:dyDescent="0.25">
      <c r="A794" s="383"/>
      <c r="B794" s="392"/>
      <c r="C794" s="385">
        <f>INT($C$783)+3.005</f>
        <v>4.0049999999999999</v>
      </c>
      <c r="D794" s="410" t="s">
        <v>433</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hidden="1" outlineLevel="2" x14ac:dyDescent="0.25">
      <c r="A795" s="383"/>
      <c r="B795" s="392"/>
      <c r="C795" s="385">
        <f>INT($C$783)+2</f>
        <v>3</v>
      </c>
      <c r="D795" s="410"/>
      <c r="E795" s="467"/>
      <c r="F795" s="467"/>
      <c r="G795" s="410"/>
      <c r="H795" s="431" t="s">
        <v>648</v>
      </c>
      <c r="I795" s="417"/>
      <c r="J795" s="415"/>
      <c r="K795" s="1006" t="s">
        <v>467</v>
      </c>
      <c r="L795" s="437"/>
      <c r="M795" s="437"/>
      <c r="N795" s="417" t="s">
        <v>468</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hidden="1"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437</v>
      </c>
      <c r="AP796" s="395"/>
      <c r="AQ796" s="383"/>
      <c r="AR796" s="383"/>
      <c r="AS796" s="383"/>
    </row>
    <row r="797" spans="1:45" hidden="1" outlineLevel="1" x14ac:dyDescent="0.25">
      <c r="A797" s="383"/>
      <c r="B797" s="392"/>
      <c r="C797" s="385">
        <f>INT($C$783)+1</f>
        <v>2</v>
      </c>
      <c r="D797" s="410"/>
      <c r="E797" s="467"/>
      <c r="F797" s="467"/>
      <c r="G797" s="410"/>
      <c r="H797" s="470" t="s">
        <v>649</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hidden="1" customHeight="1" outlineLevel="3" x14ac:dyDescent="0.25">
      <c r="A798" s="383"/>
      <c r="B798" s="392"/>
      <c r="C798" s="385">
        <f>INT($C$783)+3.005</f>
        <v>4.0049999999999999</v>
      </c>
      <c r="D798" s="410" t="s">
        <v>433</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hidden="1" outlineLevel="2" x14ac:dyDescent="0.25">
      <c r="A799" s="383"/>
      <c r="B799" s="392"/>
      <c r="C799" s="385">
        <f>INT($C$783)+2</f>
        <v>3</v>
      </c>
      <c r="D799" s="410"/>
      <c r="E799" s="467"/>
      <c r="F799" s="467"/>
      <c r="G799" s="410"/>
      <c r="H799" s="480" t="s">
        <v>612</v>
      </c>
      <c r="I799" s="438" t="s">
        <v>650</v>
      </c>
      <c r="J799" s="438"/>
      <c r="K799" s="438" t="s">
        <v>651</v>
      </c>
      <c r="L799" s="438"/>
      <c r="M799" s="438"/>
      <c r="N799" s="531"/>
      <c r="O799" s="531" t="s">
        <v>1168</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hidden="1" customHeight="1" outlineLevel="3" x14ac:dyDescent="0.25">
      <c r="A800" s="383"/>
      <c r="B800" s="392"/>
      <c r="C800" s="385">
        <f t="shared" ref="C800:C817" si="265">INT($C$783)+3</f>
        <v>4</v>
      </c>
      <c r="D800" s="410"/>
      <c r="E800" s="467">
        <v>0</v>
      </c>
      <c r="F800" s="467"/>
      <c r="G800" s="410"/>
      <c r="H800" s="431" t="str">
        <f>H$261</f>
        <v>Aut</v>
      </c>
      <c r="I800" s="544">
        <v>2</v>
      </c>
      <c r="J800" s="544"/>
      <c r="K800" s="503">
        <f t="shared" ref="K800:M802" si="266">INDEX($K$689:$M$760,($E800*i_s_len+$I800)*i_x_len+1,0)</f>
        <v>44515</v>
      </c>
      <c r="L800" s="503">
        <f t="shared" si="266"/>
        <v>44515</v>
      </c>
      <c r="M800" s="503">
        <f t="shared" si="266"/>
        <v>44515</v>
      </c>
      <c r="N800" s="531"/>
      <c r="O800" s="1043">
        <f t="shared" ref="O800:Q802" si="267">MIN(363,INT((K800 - DATE(YEAR(K800),1,1))))+364*(YEAR(K800)-i_startyear)</f>
        <v>1046</v>
      </c>
      <c r="P800" s="1043">
        <f t="shared" si="267"/>
        <v>1046</v>
      </c>
      <c r="Q800" s="1043">
        <f t="shared" si="267"/>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idden="1" outlineLevel="3" x14ac:dyDescent="0.25">
      <c r="A801" s="383"/>
      <c r="B801" s="392"/>
      <c r="C801" s="385">
        <f t="shared" si="265"/>
        <v>4</v>
      </c>
      <c r="D801" s="410"/>
      <c r="E801" s="467">
        <v>1</v>
      </c>
      <c r="F801" s="467"/>
      <c r="G801" s="410"/>
      <c r="H801" s="431" t="str">
        <f>H$262</f>
        <v>Win</v>
      </c>
      <c r="I801" s="544">
        <v>2</v>
      </c>
      <c r="J801" s="544"/>
      <c r="K801" s="503">
        <f t="shared" si="266"/>
        <v>44545</v>
      </c>
      <c r="L801" s="503">
        <f t="shared" si="266"/>
        <v>44545</v>
      </c>
      <c r="M801" s="503">
        <f t="shared" si="266"/>
        <v>44545</v>
      </c>
      <c r="N801" s="415"/>
      <c r="O801" s="1043">
        <f t="shared" si="267"/>
        <v>1076</v>
      </c>
      <c r="P801" s="1043">
        <f t="shared" si="267"/>
        <v>1076</v>
      </c>
      <c r="Q801" s="1043">
        <f t="shared" si="267"/>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2</v>
      </c>
      <c r="F802" s="467"/>
      <c r="G802" s="410"/>
      <c r="H802" s="431" t="str">
        <f>H$263</f>
        <v>Spr</v>
      </c>
      <c r="I802" s="544">
        <v>2</v>
      </c>
      <c r="J802" s="544"/>
      <c r="K802" s="503">
        <f t="shared" si="266"/>
        <v>44576</v>
      </c>
      <c r="L802" s="503">
        <f t="shared" si="266"/>
        <v>44576</v>
      </c>
      <c r="M802" s="503">
        <f t="shared" si="266"/>
        <v>44576</v>
      </c>
      <c r="N802" s="415"/>
      <c r="O802" s="1043">
        <f t="shared" si="267"/>
        <v>1106</v>
      </c>
      <c r="P802" s="1043">
        <f t="shared" si="267"/>
        <v>1106</v>
      </c>
      <c r="Q802" s="1043">
        <f t="shared" si="267"/>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8" t="s">
        <v>652</v>
      </c>
      <c r="J804" s="437"/>
      <c r="K804" s="438" t="s">
        <v>653</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v>0</v>
      </c>
      <c r="F805" s="467"/>
      <c r="G805" s="410"/>
      <c r="H805" s="431" t="str">
        <f>H$261</f>
        <v>Aut</v>
      </c>
      <c r="I805" s="544">
        <v>5</v>
      </c>
      <c r="J805" s="544"/>
      <c r="K805" s="503">
        <f t="shared" ref="K805:M807" si="268">INDEX($K$689:$M$760,($E805*i_s_len+$I805)*i_x_len+1,0)</f>
        <v>45611</v>
      </c>
      <c r="L805" s="503">
        <f t="shared" si="268"/>
        <v>45611</v>
      </c>
      <c r="M805" s="503">
        <f t="shared" si="268"/>
        <v>45611</v>
      </c>
      <c r="N805" s="415"/>
      <c r="O805" s="1043">
        <f t="shared" ref="O805:Q807" si="269">MIN(363,INT((K805 - DATE(YEAR(K805),1,1))))+364*(YEAR(K805)-i_startyear)</f>
        <v>2139</v>
      </c>
      <c r="P805" s="1043">
        <f t="shared" si="269"/>
        <v>2139</v>
      </c>
      <c r="Q805" s="1043">
        <f t="shared" si="269"/>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1</v>
      </c>
      <c r="F806" s="467"/>
      <c r="G806" s="410"/>
      <c r="H806" s="431" t="str">
        <f>H$262</f>
        <v>Win</v>
      </c>
      <c r="I806" s="544">
        <v>5</v>
      </c>
      <c r="J806" s="544"/>
      <c r="K806" s="503">
        <f t="shared" si="268"/>
        <v>45641</v>
      </c>
      <c r="L806" s="503">
        <f t="shared" si="268"/>
        <v>45641</v>
      </c>
      <c r="M806" s="503">
        <f t="shared" si="268"/>
        <v>45641</v>
      </c>
      <c r="N806" s="415"/>
      <c r="O806" s="1043">
        <f t="shared" si="269"/>
        <v>2169</v>
      </c>
      <c r="P806" s="1043">
        <f t="shared" si="269"/>
        <v>2169</v>
      </c>
      <c r="Q806" s="1043">
        <f t="shared" si="269"/>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2</v>
      </c>
      <c r="F807" s="467"/>
      <c r="G807" s="410"/>
      <c r="H807" s="431" t="str">
        <f>H$263</f>
        <v>Spr</v>
      </c>
      <c r="I807" s="544">
        <v>5</v>
      </c>
      <c r="J807" s="544"/>
      <c r="K807" s="503">
        <f t="shared" si="268"/>
        <v>45672</v>
      </c>
      <c r="L807" s="503">
        <f t="shared" si="268"/>
        <v>45672</v>
      </c>
      <c r="M807" s="503">
        <f t="shared" si="268"/>
        <v>45672</v>
      </c>
      <c r="N807" s="415"/>
      <c r="O807" s="1043">
        <f t="shared" si="269"/>
        <v>2198</v>
      </c>
      <c r="P807" s="1043">
        <f t="shared" si="269"/>
        <v>2198</v>
      </c>
      <c r="Q807" s="1043">
        <f t="shared" si="269"/>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15"/>
      <c r="J809" s="415"/>
      <c r="K809" s="438" t="s">
        <v>766</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31" t="str">
        <f>H$261</f>
        <v>Aut</v>
      </c>
      <c r="I810" s="415"/>
      <c r="J810" s="415"/>
      <c r="K810" s="607">
        <v>1550</v>
      </c>
      <c r="L810" s="607">
        <v>1550</v>
      </c>
      <c r="M810" s="607">
        <v>1550</v>
      </c>
      <c r="N810" s="415"/>
      <c r="O810" s="415" t="s">
        <v>776</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15"/>
      <c r="J814" s="415"/>
      <c r="K814" s="438" t="s">
        <v>654</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Win</v>
      </c>
      <c r="I816" s="415"/>
      <c r="J816" s="415"/>
      <c r="K816" s="545">
        <f t="shared" ref="K816:M817" si="270">(K806-K801)/30.5</f>
        <v>35.934426229508198</v>
      </c>
      <c r="L816" s="545">
        <f t="shared" si="270"/>
        <v>35.934426229508198</v>
      </c>
      <c r="M816" s="545">
        <f t="shared" si="270"/>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Spr</v>
      </c>
      <c r="I817" s="415"/>
      <c r="J817" s="415"/>
      <c r="K817" s="545">
        <f t="shared" si="270"/>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hidden="1"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437</v>
      </c>
      <c r="AP818" s="395"/>
      <c r="AQ818" s="383"/>
      <c r="AR818" s="383"/>
      <c r="AS818" s="383"/>
    </row>
    <row r="819" spans="1:45" ht="5.0999999999999996" hidden="1"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hidden="1"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collapsed="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hidden="1"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hidden="1"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collapsed="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hidden="1"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hidden="1"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424</v>
      </c>
      <c r="F827" s="461"/>
      <c r="G827" s="397"/>
      <c r="H827" s="866"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426</v>
      </c>
      <c r="F828" s="464">
        <v>1</v>
      </c>
      <c r="G828" s="401"/>
      <c r="H828" s="546" t="s">
        <v>655</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470</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537</v>
      </c>
      <c r="L833" s="457" t="s">
        <v>538</v>
      </c>
      <c r="M833" s="457" t="s">
        <v>539</v>
      </c>
      <c r="N833" s="457" t="s">
        <v>540</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71">L833</f>
        <v>BBM</v>
      </c>
      <c r="AA833" s="408" t="str">
        <f t="shared" si="271"/>
        <v>BBT</v>
      </c>
      <c r="AB833" s="408" t="str">
        <f t="shared" si="271"/>
        <v>BMT</v>
      </c>
      <c r="AC833" s="408" t="str">
        <f t="shared" si="271"/>
        <v>BBB</v>
      </c>
      <c r="AD833" s="408" t="str">
        <f t="shared" si="271"/>
        <v>BBM</v>
      </c>
      <c r="AE833" s="408" t="str">
        <f t="shared" si="271"/>
        <v>BBT</v>
      </c>
      <c r="AF833" s="408" t="str">
        <f t="shared" si="271"/>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430</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431</v>
      </c>
      <c r="C836" s="385">
        <f>INT(MAX($C$846:$C$876))+1</f>
        <v>6</v>
      </c>
      <c r="D836" s="410" t="s">
        <v>432</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656</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433</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6" t="s">
        <v>1147</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658</v>
      </c>
      <c r="J840" s="513" t="s">
        <v>659</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661</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662</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663</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437</v>
      </c>
      <c r="AP844" s="395"/>
      <c r="AQ844" s="383"/>
      <c r="AR844" s="383"/>
      <c r="AS844" s="383"/>
    </row>
    <row r="845" spans="1:45" outlineLevel="1" x14ac:dyDescent="0.25">
      <c r="A845" s="383"/>
      <c r="B845" s="392"/>
      <c r="C845" s="385">
        <f>INT($C$827)+1</f>
        <v>2</v>
      </c>
      <c r="D845" s="410"/>
      <c r="E845" s="467"/>
      <c r="F845" s="467"/>
      <c r="G845" s="410"/>
      <c r="H845" s="470" t="s">
        <v>664</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433</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6" t="s">
        <v>1146</v>
      </c>
      <c r="I847" s="415"/>
      <c r="J847" s="415"/>
      <c r="K847" s="431">
        <f>i_s_len</f>
        <v>8</v>
      </c>
      <c r="L847" s="418">
        <v>3</v>
      </c>
      <c r="M847" s="415"/>
      <c r="N847" s="416" t="s">
        <v>665</v>
      </c>
      <c r="O847" s="415"/>
      <c r="P847" s="415"/>
      <c r="Q847" s="415"/>
      <c r="R847" s="415"/>
      <c r="S847" s="415"/>
      <c r="T847" s="415"/>
      <c r="U847" s="415"/>
      <c r="V847" s="415"/>
      <c r="W847" s="415"/>
      <c r="X847" s="415"/>
      <c r="Y847" s="547" t="s">
        <v>657</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666</v>
      </c>
      <c r="I848" s="513" t="s">
        <v>658</v>
      </c>
      <c r="J848" s="513" t="s">
        <v>659</v>
      </c>
      <c r="K848" s="481" t="s">
        <v>1141</v>
      </c>
      <c r="L848" s="481"/>
      <c r="M848" s="481"/>
      <c r="N848" s="481"/>
      <c r="O848" s="481" t="s">
        <v>660</v>
      </c>
      <c r="P848" s="481"/>
      <c r="Q848" s="481"/>
      <c r="R848" s="481"/>
      <c r="S848" s="415"/>
      <c r="T848" s="415"/>
      <c r="U848" s="415"/>
      <c r="V848" s="415"/>
      <c r="W848" s="415"/>
      <c r="X848" s="415"/>
      <c r="Y848" s="552" t="s">
        <v>1141</v>
      </c>
      <c r="Z848" s="552"/>
      <c r="AA848" s="552"/>
      <c r="AB848" s="552"/>
      <c r="AC848" s="552" t="s">
        <v>660</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72">INT($C$827)+4</f>
        <v>5</v>
      </c>
      <c r="D849" s="410"/>
      <c r="E849" s="467"/>
      <c r="F849" s="467"/>
      <c r="G849" s="410"/>
      <c r="H849" s="549" t="s">
        <v>667</v>
      </c>
      <c r="I849" s="550">
        <v>0</v>
      </c>
      <c r="J849" s="550" t="s">
        <v>668</v>
      </c>
      <c r="K849" s="553"/>
      <c r="L849" s="553"/>
      <c r="M849" s="553"/>
      <c r="N849" s="553"/>
      <c r="O849" s="554"/>
      <c r="P849" s="554"/>
      <c r="Q849" s="554"/>
      <c r="R849" s="554"/>
      <c r="S849" s="1007" t="s">
        <v>1144</v>
      </c>
      <c r="T849" s="415"/>
      <c r="U849" s="415"/>
      <c r="V849" s="415"/>
      <c r="W849" s="415"/>
      <c r="X849" s="415"/>
      <c r="Y849" s="555">
        <f>364*10</f>
        <v>3640</v>
      </c>
      <c r="Z849" s="555">
        <f t="shared" ref="Z849:AB857" si="273">364*10</f>
        <v>3640</v>
      </c>
      <c r="AA849" s="555">
        <f t="shared" si="273"/>
        <v>3640</v>
      </c>
      <c r="AB849" s="555">
        <f t="shared" si="273"/>
        <v>3640</v>
      </c>
      <c r="AC849" s="555">
        <v>10000</v>
      </c>
      <c r="AD849" s="555">
        <v>10000</v>
      </c>
      <c r="AE849" s="555">
        <v>10000</v>
      </c>
      <c r="AF849" s="555">
        <v>10000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72"/>
        <v>5</v>
      </c>
      <c r="D850" s="410"/>
      <c r="E850" s="467"/>
      <c r="F850" s="467"/>
      <c r="G850" s="410"/>
      <c r="H850" s="431" t="s">
        <v>669</v>
      </c>
      <c r="I850" s="437"/>
      <c r="J850" s="431" t="s">
        <v>670</v>
      </c>
      <c r="K850" s="543"/>
      <c r="L850" s="543"/>
      <c r="M850" s="543"/>
      <c r="N850" s="543"/>
      <c r="O850" s="543"/>
      <c r="P850" s="543"/>
      <c r="Q850" s="543"/>
      <c r="R850" s="543"/>
      <c r="S850" s="415"/>
      <c r="T850" s="415"/>
      <c r="U850" s="415"/>
      <c r="V850" s="415"/>
      <c r="W850" s="415"/>
      <c r="X850" s="415"/>
      <c r="Y850" s="555">
        <f t="shared" ref="Y850:Y857" si="274">364*10</f>
        <v>3640</v>
      </c>
      <c r="Z850" s="555">
        <f t="shared" si="273"/>
        <v>3640</v>
      </c>
      <c r="AA850" s="555">
        <f t="shared" si="273"/>
        <v>3640</v>
      </c>
      <c r="AB850" s="555">
        <f t="shared" si="273"/>
        <v>3640</v>
      </c>
      <c r="AC850" s="555">
        <v>10000</v>
      </c>
      <c r="AD850" s="555">
        <v>10000</v>
      </c>
      <c r="AE850" s="555">
        <v>10000</v>
      </c>
      <c r="AF850" s="555">
        <v>10000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72"/>
        <v>5</v>
      </c>
      <c r="D851" s="410"/>
      <c r="E851" s="467"/>
      <c r="F851" s="467"/>
      <c r="G851" s="410"/>
      <c r="H851" s="431" t="s">
        <v>671</v>
      </c>
      <c r="I851" s="437"/>
      <c r="J851" s="431" t="s">
        <v>670</v>
      </c>
      <c r="K851" s="543"/>
      <c r="L851" s="543"/>
      <c r="M851" s="543"/>
      <c r="N851" s="543"/>
      <c r="O851" s="543"/>
      <c r="P851" s="543"/>
      <c r="Q851" s="543"/>
      <c r="R851" s="543"/>
      <c r="S851" s="415"/>
      <c r="T851" s="415"/>
      <c r="U851" s="415"/>
      <c r="V851" s="415"/>
      <c r="W851" s="415"/>
      <c r="X851" s="415"/>
      <c r="Y851" s="555">
        <f t="shared" si="274"/>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v>3</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4</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5</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6</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7</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557">
        <v>8</v>
      </c>
      <c r="I857" s="558"/>
      <c r="J857" s="557" t="s">
        <v>670</v>
      </c>
      <c r="K857" s="559"/>
      <c r="L857" s="559"/>
      <c r="M857" s="559"/>
      <c r="N857" s="559"/>
      <c r="O857" s="560"/>
      <c r="P857" s="560"/>
      <c r="Q857" s="560"/>
      <c r="R857" s="560"/>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5">INT($C$827)+3</f>
        <v>4</v>
      </c>
      <c r="D858" s="410"/>
      <c r="E858" s="467"/>
      <c r="F858" s="467"/>
      <c r="G858" s="410"/>
      <c r="H858" s="549" t="s">
        <v>667</v>
      </c>
      <c r="I858" s="550">
        <v>1</v>
      </c>
      <c r="J858" s="437" t="s">
        <v>672</v>
      </c>
      <c r="K858" s="556">
        <f>INT(4*30.4)</f>
        <v>121</v>
      </c>
      <c r="L858" s="556">
        <v>121</v>
      </c>
      <c r="M858" s="556">
        <v>121</v>
      </c>
      <c r="N858" s="556">
        <v>121</v>
      </c>
      <c r="O858" s="556"/>
      <c r="P858" s="556"/>
      <c r="Q858" s="556"/>
      <c r="R858" s="556"/>
      <c r="S858" s="1218" t="s">
        <v>1242</v>
      </c>
      <c r="T858" s="1219"/>
      <c r="U858" s="1219"/>
      <c r="V858" s="1219"/>
      <c r="W858" s="1220"/>
      <c r="X858" s="415"/>
      <c r="Y858" s="562">
        <f t="shared" ref="Y858:Y866" si="276">IF(K858="",0,K858)</f>
        <v>121</v>
      </c>
      <c r="Z858" s="562">
        <f t="shared" ref="Z858:Z866" si="277">IF(L858="",0,L858)</f>
        <v>121</v>
      </c>
      <c r="AA858" s="562">
        <f t="shared" ref="AA858:AA866" si="278">IF(M858="",0,M858)</f>
        <v>121</v>
      </c>
      <c r="AB858" s="562">
        <f t="shared" ref="AB858:AB866" si="279">IF(N858="",0,N858)</f>
        <v>121</v>
      </c>
      <c r="AC858" s="1008">
        <f>IF(O858="",10000,O858)</f>
        <v>10000</v>
      </c>
      <c r="AD858" s="1008">
        <f t="shared" ref="AD858:AD875" si="280">IF(P858="",10000,P858)</f>
        <v>10000</v>
      </c>
      <c r="AE858" s="1008">
        <f t="shared" ref="AE858:AE875" si="281">IF(Q858="",10000,Q858)</f>
        <v>10000</v>
      </c>
      <c r="AF858" s="1008">
        <f t="shared" ref="AF858:AF875" si="282">IF(R858="",10000,R858)</f>
        <v>10000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5"/>
        <v>4</v>
      </c>
      <c r="D859" s="410"/>
      <c r="E859" s="467"/>
      <c r="F859" s="467"/>
      <c r="G859" s="410"/>
      <c r="H859" s="431" t="s">
        <v>669</v>
      </c>
      <c r="I859" s="437"/>
      <c r="J859" s="431" t="s">
        <v>670</v>
      </c>
      <c r="K859" s="556">
        <v>364</v>
      </c>
      <c r="L859" s="556">
        <v>365</v>
      </c>
      <c r="M859" s="556">
        <v>365</v>
      </c>
      <c r="N859" s="556">
        <v>365</v>
      </c>
      <c r="O859" s="556"/>
      <c r="P859" s="556"/>
      <c r="Q859" s="556"/>
      <c r="R859" s="556"/>
      <c r="S859" s="1221"/>
      <c r="T859" s="1222"/>
      <c r="U859" s="1222"/>
      <c r="V859" s="1222"/>
      <c r="W859" s="1223"/>
      <c r="X859" s="415"/>
      <c r="Y859" s="562">
        <f t="shared" si="276"/>
        <v>364</v>
      </c>
      <c r="Z859" s="562">
        <f t="shared" si="277"/>
        <v>365</v>
      </c>
      <c r="AA859" s="562">
        <f t="shared" si="278"/>
        <v>365</v>
      </c>
      <c r="AB859" s="562">
        <f t="shared" si="279"/>
        <v>365</v>
      </c>
      <c r="AC859" s="1008">
        <f t="shared" ref="AC859:AC875" si="283">IF(O859="",10000,O859)</f>
        <v>10000</v>
      </c>
      <c r="AD859" s="1008">
        <f t="shared" si="280"/>
        <v>10000</v>
      </c>
      <c r="AE859" s="1008">
        <f t="shared" si="281"/>
        <v>10000</v>
      </c>
      <c r="AF859" s="1008">
        <f t="shared" si="282"/>
        <v>10000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5"/>
        <v>4</v>
      </c>
      <c r="D860" s="410"/>
      <c r="E860" s="467"/>
      <c r="F860" s="467"/>
      <c r="G860" s="410"/>
      <c r="H860" s="431" t="s">
        <v>671</v>
      </c>
      <c r="I860" s="437"/>
      <c r="J860" s="431" t="s">
        <v>670</v>
      </c>
      <c r="K860" s="556">
        <f t="shared" ref="K860:K866" si="284">K859+364</f>
        <v>728</v>
      </c>
      <c r="L860" s="556">
        <v>104</v>
      </c>
      <c r="M860" s="556">
        <v>104</v>
      </c>
      <c r="N860" s="556">
        <v>104</v>
      </c>
      <c r="O860" s="556"/>
      <c r="P860" s="556"/>
      <c r="Q860" s="556"/>
      <c r="R860" s="556"/>
      <c r="S860" s="1221"/>
      <c r="T860" s="1222"/>
      <c r="U860" s="1222"/>
      <c r="V860" s="1222"/>
      <c r="W860" s="1223"/>
      <c r="X860" s="415"/>
      <c r="Y860" s="562">
        <f t="shared" si="276"/>
        <v>728</v>
      </c>
      <c r="Z860" s="562">
        <f t="shared" si="277"/>
        <v>104</v>
      </c>
      <c r="AA860" s="562">
        <f t="shared" si="278"/>
        <v>104</v>
      </c>
      <c r="AB860" s="562">
        <f t="shared" si="279"/>
        <v>104</v>
      </c>
      <c r="AC860" s="1008">
        <f t="shared" si="283"/>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v>3</v>
      </c>
      <c r="I861" s="437"/>
      <c r="J861" s="431" t="s">
        <v>670</v>
      </c>
      <c r="K861" s="556">
        <f t="shared" si="284"/>
        <v>1092</v>
      </c>
      <c r="L861" s="556">
        <v>156</v>
      </c>
      <c r="M861" s="556">
        <v>156</v>
      </c>
      <c r="N861" s="556">
        <v>156</v>
      </c>
      <c r="O861" s="556"/>
      <c r="P861" s="556"/>
      <c r="Q861" s="556"/>
      <c r="R861" s="556"/>
      <c r="S861" s="1221"/>
      <c r="T861" s="1222"/>
      <c r="U861" s="1222"/>
      <c r="V861" s="1222"/>
      <c r="W861" s="1223"/>
      <c r="X861" s="415"/>
      <c r="Y861" s="562">
        <f t="shared" si="276"/>
        <v>1092</v>
      </c>
      <c r="Z861" s="562">
        <f t="shared" si="277"/>
        <v>156</v>
      </c>
      <c r="AA861" s="562">
        <f t="shared" si="278"/>
        <v>156</v>
      </c>
      <c r="AB861" s="562">
        <f t="shared" si="279"/>
        <v>156</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4</v>
      </c>
      <c r="I862" s="437"/>
      <c r="J862" s="431" t="s">
        <v>670</v>
      </c>
      <c r="K862" s="556">
        <f t="shared" si="284"/>
        <v>1456</v>
      </c>
      <c r="L862" s="556">
        <v>208</v>
      </c>
      <c r="M862" s="556">
        <v>208</v>
      </c>
      <c r="N862" s="556">
        <v>208</v>
      </c>
      <c r="O862" s="556"/>
      <c r="P862" s="556"/>
      <c r="Q862" s="556"/>
      <c r="R862" s="556"/>
      <c r="S862" s="1221"/>
      <c r="T862" s="1222"/>
      <c r="U862" s="1222"/>
      <c r="V862" s="1222"/>
      <c r="W862" s="1223"/>
      <c r="X862" s="415"/>
      <c r="Y862" s="562">
        <f t="shared" si="276"/>
        <v>1456</v>
      </c>
      <c r="Z862" s="562">
        <f t="shared" si="277"/>
        <v>208</v>
      </c>
      <c r="AA862" s="562">
        <f t="shared" si="278"/>
        <v>208</v>
      </c>
      <c r="AB862" s="562">
        <f t="shared" si="279"/>
        <v>208</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5</v>
      </c>
      <c r="I863" s="437"/>
      <c r="J863" s="431" t="s">
        <v>670</v>
      </c>
      <c r="K863" s="556">
        <f t="shared" si="284"/>
        <v>1820</v>
      </c>
      <c r="L863" s="556">
        <v>260</v>
      </c>
      <c r="M863" s="556">
        <v>260</v>
      </c>
      <c r="N863" s="556">
        <v>260</v>
      </c>
      <c r="O863" s="556"/>
      <c r="P863" s="556"/>
      <c r="Q863" s="556"/>
      <c r="R863" s="556"/>
      <c r="S863" s="1221"/>
      <c r="T863" s="1222"/>
      <c r="U863" s="1222"/>
      <c r="V863" s="1222"/>
      <c r="W863" s="1223"/>
      <c r="X863" s="415"/>
      <c r="Y863" s="562">
        <f t="shared" si="276"/>
        <v>1820</v>
      </c>
      <c r="Z863" s="562">
        <f t="shared" si="277"/>
        <v>260</v>
      </c>
      <c r="AA863" s="562">
        <f t="shared" si="278"/>
        <v>260</v>
      </c>
      <c r="AB863" s="562">
        <f t="shared" si="279"/>
        <v>260</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6</v>
      </c>
      <c r="I864" s="437"/>
      <c r="J864" s="431" t="s">
        <v>670</v>
      </c>
      <c r="K864" s="556">
        <f t="shared" si="284"/>
        <v>2184</v>
      </c>
      <c r="L864" s="556">
        <v>312</v>
      </c>
      <c r="M864" s="556">
        <v>312</v>
      </c>
      <c r="N864" s="556">
        <v>312</v>
      </c>
      <c r="O864" s="556"/>
      <c r="P864" s="556"/>
      <c r="Q864" s="556"/>
      <c r="R864" s="556"/>
      <c r="S864" s="1221"/>
      <c r="T864" s="1222"/>
      <c r="U864" s="1222"/>
      <c r="V864" s="1222"/>
      <c r="W864" s="1223"/>
      <c r="X864" s="415"/>
      <c r="Y864" s="562">
        <f t="shared" si="276"/>
        <v>2184</v>
      </c>
      <c r="Z864" s="562">
        <f t="shared" si="277"/>
        <v>312</v>
      </c>
      <c r="AA864" s="562">
        <f t="shared" si="278"/>
        <v>312</v>
      </c>
      <c r="AB864" s="562">
        <f t="shared" si="279"/>
        <v>312</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7</v>
      </c>
      <c r="I865" s="437"/>
      <c r="J865" s="431" t="s">
        <v>670</v>
      </c>
      <c r="K865" s="556">
        <f t="shared" si="284"/>
        <v>2548</v>
      </c>
      <c r="L865" s="556">
        <v>364</v>
      </c>
      <c r="M865" s="556">
        <v>364</v>
      </c>
      <c r="N865" s="556">
        <v>364</v>
      </c>
      <c r="O865" s="556"/>
      <c r="P865" s="556"/>
      <c r="Q865" s="556"/>
      <c r="R865" s="556"/>
      <c r="S865" s="1221"/>
      <c r="T865" s="1222"/>
      <c r="U865" s="1222"/>
      <c r="V865" s="1222"/>
      <c r="W865" s="1223"/>
      <c r="X865" s="415"/>
      <c r="Y865" s="562">
        <f t="shared" si="276"/>
        <v>2548</v>
      </c>
      <c r="Z865" s="562">
        <f t="shared" si="277"/>
        <v>364</v>
      </c>
      <c r="AA865" s="562">
        <f t="shared" si="278"/>
        <v>364</v>
      </c>
      <c r="AB865" s="562">
        <f t="shared" si="279"/>
        <v>364</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557">
        <v>8</v>
      </c>
      <c r="I866" s="558"/>
      <c r="J866" s="557" t="s">
        <v>670</v>
      </c>
      <c r="K866" s="556">
        <f t="shared" si="284"/>
        <v>2912</v>
      </c>
      <c r="L866" s="556">
        <v>416</v>
      </c>
      <c r="M866" s="556">
        <v>416</v>
      </c>
      <c r="N866" s="556">
        <v>416</v>
      </c>
      <c r="O866" s="556"/>
      <c r="P866" s="556"/>
      <c r="Q866" s="556"/>
      <c r="R866" s="556"/>
      <c r="S866" s="1221"/>
      <c r="T866" s="1222"/>
      <c r="U866" s="1222"/>
      <c r="V866" s="1222"/>
      <c r="W866" s="1223"/>
      <c r="X866" s="415"/>
      <c r="Y866" s="562">
        <f t="shared" si="276"/>
        <v>2912</v>
      </c>
      <c r="Z866" s="562">
        <f t="shared" si="277"/>
        <v>416</v>
      </c>
      <c r="AA866" s="562">
        <f t="shared" si="278"/>
        <v>416</v>
      </c>
      <c r="AB866" s="562">
        <f t="shared" si="279"/>
        <v>416</v>
      </c>
      <c r="AC866" s="1008">
        <f t="shared" si="283"/>
        <v>10000</v>
      </c>
      <c r="AD866" s="1008">
        <f t="shared" si="280"/>
        <v>10000</v>
      </c>
      <c r="AE866" s="1008">
        <f t="shared" si="281"/>
        <v>10000</v>
      </c>
      <c r="AF866" s="1008">
        <f t="shared" si="282"/>
        <v>10000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5"/>
        <v>4</v>
      </c>
      <c r="D867" s="410"/>
      <c r="E867" s="467"/>
      <c r="F867" s="467"/>
      <c r="G867" s="410"/>
      <c r="H867" s="549" t="s">
        <v>667</v>
      </c>
      <c r="I867" s="550">
        <v>2</v>
      </c>
      <c r="J867" s="550" t="s">
        <v>673</v>
      </c>
      <c r="K867" s="556"/>
      <c r="L867" s="556"/>
      <c r="M867" s="556"/>
      <c r="N867" s="556"/>
      <c r="O867" s="556">
        <v>45</v>
      </c>
      <c r="P867" s="556">
        <v>45</v>
      </c>
      <c r="Q867" s="556">
        <v>45</v>
      </c>
      <c r="R867" s="556">
        <v>47</v>
      </c>
      <c r="S867" s="1221"/>
      <c r="T867" s="1222"/>
      <c r="U867" s="1222"/>
      <c r="V867" s="1222"/>
      <c r="W867" s="1223"/>
      <c r="X867" s="415"/>
      <c r="Y867" s="563">
        <f>IF(K867="",10*364,K867)</f>
        <v>3640</v>
      </c>
      <c r="Z867" s="563">
        <f t="shared" ref="Z867:Z875" si="285">IF(L867="",10*364,L867)</f>
        <v>3640</v>
      </c>
      <c r="AA867" s="563">
        <f t="shared" ref="AA867:AA875" si="286">IF(M867="",10*364,M867)</f>
        <v>3640</v>
      </c>
      <c r="AB867" s="563">
        <f t="shared" ref="AB867:AB875" si="287">IF(N867="",10*364,N867)</f>
        <v>3640</v>
      </c>
      <c r="AC867" s="1008">
        <f t="shared" si="283"/>
        <v>45</v>
      </c>
      <c r="AD867" s="1008">
        <f t="shared" si="280"/>
        <v>45</v>
      </c>
      <c r="AE867" s="1008">
        <f t="shared" si="281"/>
        <v>45</v>
      </c>
      <c r="AF867" s="1008">
        <f t="shared" si="282"/>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5"/>
        <v>4</v>
      </c>
      <c r="D868" s="410"/>
      <c r="E868" s="467"/>
      <c r="F868" s="467"/>
      <c r="G868" s="410"/>
      <c r="H868" s="431" t="s">
        <v>669</v>
      </c>
      <c r="I868" s="437"/>
      <c r="J868" s="437" t="s">
        <v>673</v>
      </c>
      <c r="K868" s="556">
        <f>INT(15*30.4)-7</f>
        <v>449</v>
      </c>
      <c r="L868" s="556">
        <f t="shared" ref="L868:N868" si="288">INT(15*30.4)-7</f>
        <v>449</v>
      </c>
      <c r="M868" s="556">
        <f t="shared" si="288"/>
        <v>449</v>
      </c>
      <c r="N868" s="556">
        <f t="shared" si="288"/>
        <v>449</v>
      </c>
      <c r="O868" s="556">
        <v>45</v>
      </c>
      <c r="P868" s="556">
        <v>45</v>
      </c>
      <c r="Q868" s="556">
        <v>45</v>
      </c>
      <c r="R868" s="556">
        <v>47</v>
      </c>
      <c r="S868" s="1221"/>
      <c r="T868" s="1222"/>
      <c r="U868" s="1222"/>
      <c r="V868" s="1222"/>
      <c r="W868" s="1223"/>
      <c r="X868" s="415"/>
      <c r="Y868" s="563">
        <f t="shared" ref="Y868:Y875" si="289">IF(K868="",10*364,K868)</f>
        <v>449</v>
      </c>
      <c r="Z868" s="563">
        <f t="shared" si="285"/>
        <v>449</v>
      </c>
      <c r="AA868" s="563">
        <f t="shared" si="286"/>
        <v>449</v>
      </c>
      <c r="AB868" s="563">
        <f t="shared" si="287"/>
        <v>449</v>
      </c>
      <c r="AC868" s="1008">
        <f t="shared" si="283"/>
        <v>45</v>
      </c>
      <c r="AD868" s="1008">
        <f t="shared" si="280"/>
        <v>45</v>
      </c>
      <c r="AE868" s="1008">
        <f t="shared" si="281"/>
        <v>45</v>
      </c>
      <c r="AF868" s="1008">
        <f t="shared" si="282"/>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5"/>
        <v>4</v>
      </c>
      <c r="D869" s="410"/>
      <c r="E869" s="467"/>
      <c r="F869" s="467"/>
      <c r="G869" s="410"/>
      <c r="H869" s="431" t="s">
        <v>671</v>
      </c>
      <c r="I869" s="437"/>
      <c r="J869" s="437" t="s">
        <v>1142</v>
      </c>
      <c r="K869" s="556"/>
      <c r="L869" s="556"/>
      <c r="M869" s="556"/>
      <c r="N869" s="556"/>
      <c r="O869" s="556"/>
      <c r="P869" s="556"/>
      <c r="Q869" s="556"/>
      <c r="R869" s="556"/>
      <c r="S869" s="1221"/>
      <c r="T869" s="1222"/>
      <c r="U869" s="1222"/>
      <c r="V869" s="1222"/>
      <c r="W869" s="1223"/>
      <c r="X869" s="415"/>
      <c r="Y869" s="563">
        <f t="shared" si="289"/>
        <v>3640</v>
      </c>
      <c r="Z869" s="563">
        <f t="shared" si="285"/>
        <v>3640</v>
      </c>
      <c r="AA869" s="563">
        <f t="shared" si="286"/>
        <v>3640</v>
      </c>
      <c r="AB869" s="563">
        <f t="shared" si="287"/>
        <v>3640</v>
      </c>
      <c r="AC869" s="1008">
        <f t="shared" si="283"/>
        <v>10000</v>
      </c>
      <c r="AD869" s="1008">
        <f t="shared" si="280"/>
        <v>10000</v>
      </c>
      <c r="AE869" s="1008">
        <f t="shared" si="281"/>
        <v>10000</v>
      </c>
      <c r="AF869" s="1008">
        <f t="shared" si="282"/>
        <v>10000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v>3</v>
      </c>
      <c r="I870" s="437"/>
      <c r="J870" s="431" t="s">
        <v>670</v>
      </c>
      <c r="K870" s="556"/>
      <c r="L870" s="556"/>
      <c r="M870" s="556"/>
      <c r="N870" s="556"/>
      <c r="O870" s="556"/>
      <c r="P870" s="556"/>
      <c r="Q870" s="556"/>
      <c r="R870" s="556"/>
      <c r="S870" s="1221"/>
      <c r="T870" s="1222"/>
      <c r="U870" s="1222"/>
      <c r="V870" s="1222"/>
      <c r="W870" s="1223"/>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4</v>
      </c>
      <c r="I871" s="437"/>
      <c r="J871" s="431" t="s">
        <v>670</v>
      </c>
      <c r="K871" s="556"/>
      <c r="L871" s="556"/>
      <c r="M871" s="556"/>
      <c r="N871" s="556"/>
      <c r="O871" s="556"/>
      <c r="P871" s="556"/>
      <c r="Q871" s="556"/>
      <c r="R871" s="556"/>
      <c r="S871" s="1221"/>
      <c r="T871" s="1222"/>
      <c r="U871" s="1222"/>
      <c r="V871" s="1222"/>
      <c r="W871" s="1223"/>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5</v>
      </c>
      <c r="I872" s="437"/>
      <c r="J872" s="431" t="s">
        <v>670</v>
      </c>
      <c r="K872" s="556"/>
      <c r="L872" s="556"/>
      <c r="M872" s="556"/>
      <c r="N872" s="556"/>
      <c r="O872" s="556"/>
      <c r="P872" s="556"/>
      <c r="Q872" s="556"/>
      <c r="R872" s="556"/>
      <c r="S872" s="1221"/>
      <c r="T872" s="1222"/>
      <c r="U872" s="1222"/>
      <c r="V872" s="1222"/>
      <c r="W872" s="1223"/>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6</v>
      </c>
      <c r="I873" s="437"/>
      <c r="J873" s="431" t="s">
        <v>670</v>
      </c>
      <c r="K873" s="556"/>
      <c r="L873" s="556"/>
      <c r="M873" s="556"/>
      <c r="N873" s="556"/>
      <c r="O873" s="556"/>
      <c r="P873" s="556"/>
      <c r="Q873" s="556"/>
      <c r="R873" s="556"/>
      <c r="S873" s="1221"/>
      <c r="T873" s="1222"/>
      <c r="U873" s="1222"/>
      <c r="V873" s="1222"/>
      <c r="W873" s="1223"/>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7</v>
      </c>
      <c r="I874" s="437"/>
      <c r="J874" s="431" t="s">
        <v>670</v>
      </c>
      <c r="K874" s="556"/>
      <c r="L874" s="556"/>
      <c r="M874" s="556"/>
      <c r="N874" s="556"/>
      <c r="O874" s="556"/>
      <c r="P874" s="556"/>
      <c r="Q874" s="556"/>
      <c r="R874" s="556"/>
      <c r="S874" s="1221"/>
      <c r="T874" s="1222"/>
      <c r="U874" s="1222"/>
      <c r="V874" s="1222"/>
      <c r="W874" s="1223"/>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557">
        <v>8</v>
      </c>
      <c r="I875" s="558"/>
      <c r="J875" s="557" t="s">
        <v>670</v>
      </c>
      <c r="K875" s="556"/>
      <c r="L875" s="556"/>
      <c r="M875" s="556"/>
      <c r="N875" s="556"/>
      <c r="O875" s="556"/>
      <c r="P875" s="556"/>
      <c r="Q875" s="556"/>
      <c r="R875" s="556"/>
      <c r="S875" s="1224"/>
      <c r="T875" s="1225"/>
      <c r="U875" s="1225"/>
      <c r="V875" s="1225"/>
      <c r="W875" s="1226"/>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437</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collapsed="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hidden="1"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hidden="1"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collapsed="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hidden="1"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hidden="1"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collapsed="1" x14ac:dyDescent="0.25">
      <c r="A885" s="383"/>
      <c r="B885" s="392"/>
      <c r="C885" s="385">
        <v>1.02</v>
      </c>
      <c r="D885" s="396"/>
      <c r="E885" s="460" t="s">
        <v>424</v>
      </c>
      <c r="F885" s="461"/>
      <c r="G885" s="397"/>
      <c r="H885" s="866"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hidden="1" customHeight="1" outlineLevel="1" x14ac:dyDescent="0.25">
      <c r="A886" s="383"/>
      <c r="B886" s="392"/>
      <c r="C886" s="385">
        <f>INT($C$885)+1.02</f>
        <v>2.02</v>
      </c>
      <c r="D886" s="396"/>
      <c r="E886" s="460" t="s">
        <v>426</v>
      </c>
      <c r="F886" s="464">
        <v>1</v>
      </c>
      <c r="G886" s="401"/>
      <c r="H886" s="402" t="s">
        <v>674</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hidden="1"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hidden="1"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hidden="1" outlineLevel="2" x14ac:dyDescent="0.25">
      <c r="A889" s="383"/>
      <c r="B889" s="392"/>
      <c r="C889" s="385">
        <f>INT($C$885)+2</f>
        <v>3</v>
      </c>
      <c r="D889" s="393"/>
      <c r="E889" s="467"/>
      <c r="F889" s="467"/>
      <c r="G889" s="393"/>
      <c r="H889" s="408"/>
      <c r="I889" s="408"/>
      <c r="J889" s="408"/>
      <c r="K889" s="408"/>
      <c r="L889" s="468" t="s">
        <v>675</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hidden="1" outlineLevel="2" x14ac:dyDescent="0.25">
      <c r="A890" s="383"/>
      <c r="B890" s="392"/>
      <c r="C890" s="385">
        <f>INT($C$885)+2</f>
        <v>3</v>
      </c>
      <c r="D890" s="393"/>
      <c r="E890" s="467"/>
      <c r="F890" s="467"/>
      <c r="G890" s="393"/>
      <c r="H890" s="408"/>
      <c r="I890" s="408"/>
      <c r="J890" s="408"/>
      <c r="K890" s="408"/>
      <c r="L890" s="408"/>
      <c r="M890" s="408"/>
      <c r="N890" s="468" t="s">
        <v>676</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hidden="1" outlineLevel="2" x14ac:dyDescent="0.25">
      <c r="A891" s="383"/>
      <c r="B891" s="392"/>
      <c r="C891" s="385">
        <f>INT($C$885)+2</f>
        <v>3</v>
      </c>
      <c r="D891" s="393"/>
      <c r="E891" s="467"/>
      <c r="F891" s="467"/>
      <c r="G891" s="393"/>
      <c r="H891" s="408" t="s">
        <v>677</v>
      </c>
      <c r="I891" s="408"/>
      <c r="J891" s="408" t="s">
        <v>678</v>
      </c>
      <c r="K891" s="408" t="s">
        <v>164</v>
      </c>
      <c r="L891" s="408" t="s">
        <v>679</v>
      </c>
      <c r="M891" s="408" t="s">
        <v>680</v>
      </c>
      <c r="N891" s="408" t="s">
        <v>681</v>
      </c>
      <c r="O891" s="408" t="s">
        <v>682</v>
      </c>
      <c r="P891" s="408" t="s">
        <v>683</v>
      </c>
      <c r="Q891" s="564" t="s">
        <v>684</v>
      </c>
      <c r="R891" s="408" t="s">
        <v>685</v>
      </c>
      <c r="S891" s="408" t="s">
        <v>686</v>
      </c>
      <c r="T891" s="408" t="s">
        <v>940</v>
      </c>
      <c r="U891" s="408" t="s">
        <v>639</v>
      </c>
      <c r="V891" s="408" t="s">
        <v>687</v>
      </c>
      <c r="W891" s="408" t="s">
        <v>688</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hidden="1" customHeight="1" outlineLevel="2" x14ac:dyDescent="0.25">
      <c r="A892" s="383"/>
      <c r="B892" s="392" t="s">
        <v>430</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idden="1"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hidden="1" outlineLevel="4" x14ac:dyDescent="0.25">
      <c r="A894" s="383"/>
      <c r="B894" s="392" t="s">
        <v>431</v>
      </c>
      <c r="C894" s="385">
        <f>INT(MAX($C$895:$C$1005))+1</f>
        <v>5</v>
      </c>
      <c r="D894" s="410" t="s">
        <v>432</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hidden="1" customHeight="1" outlineLevel="2" x14ac:dyDescent="0.25">
      <c r="A895" s="383"/>
      <c r="B895" s="392"/>
      <c r="C895" s="385">
        <f>INT($C$885)+2.005</f>
        <v>3.0049999999999999</v>
      </c>
      <c r="D895" s="410" t="s">
        <v>433</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hidden="1" outlineLevel="2" x14ac:dyDescent="0.25">
      <c r="A896" s="383"/>
      <c r="B896" s="392"/>
      <c r="C896" s="385">
        <f>INT($C$885)+2</f>
        <v>3</v>
      </c>
      <c r="D896" s="410"/>
      <c r="E896" s="467" t="s">
        <v>689</v>
      </c>
      <c r="F896" s="461" t="s">
        <v>690</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hidden="1" outlineLevel="2" x14ac:dyDescent="0.25">
      <c r="A897" s="383"/>
      <c r="B897" s="392"/>
      <c r="C897" s="385">
        <f>INT($C$885)+2</f>
        <v>3</v>
      </c>
      <c r="D897" s="410"/>
      <c r="E897" s="467">
        <v>0</v>
      </c>
      <c r="F897" s="461" t="b">
        <f t="shared" ref="F897:F928" si="290">COUNTIFS($L897:$W897,"-")&lt;&gt;COUNTA($L897:$W897)</f>
        <v>1</v>
      </c>
      <c r="G897" s="410"/>
      <c r="H897" s="568" t="s">
        <v>691</v>
      </c>
      <c r="I897" s="568"/>
      <c r="J897" s="549" t="s">
        <v>692</v>
      </c>
      <c r="K897" s="569" t="str">
        <f>IF(L897&lt;0,"-",IFERROR(DATE(2019,1,($L897)*7+1),"-"))</f>
        <v>-</v>
      </c>
      <c r="L897" s="570" t="s">
        <v>693</v>
      </c>
      <c r="M897" s="570" t="s">
        <v>693</v>
      </c>
      <c r="N897" s="570" t="s">
        <v>693</v>
      </c>
      <c r="O897" s="570" t="s">
        <v>693</v>
      </c>
      <c r="P897" s="570" t="s">
        <v>693</v>
      </c>
      <c r="Q897" s="570" t="s">
        <v>693</v>
      </c>
      <c r="R897" s="570" t="s">
        <v>693</v>
      </c>
      <c r="S897" s="570" t="s">
        <v>693</v>
      </c>
      <c r="T897" s="570" t="s">
        <v>693</v>
      </c>
      <c r="U897" s="570" t="s">
        <v>693</v>
      </c>
      <c r="V897" s="570" t="s">
        <v>693</v>
      </c>
      <c r="W897" s="570" t="s">
        <v>693</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INT($C$885)+2</f>
        <v>3</v>
      </c>
      <c r="D898" s="410"/>
      <c r="E898" s="571">
        <f>E897</f>
        <v>0</v>
      </c>
      <c r="F898" s="461" t="b">
        <f t="shared" si="290"/>
        <v>1</v>
      </c>
      <c r="G898" s="410"/>
      <c r="H898" s="1184" t="s">
        <v>694</v>
      </c>
      <c r="I898" s="1185"/>
      <c r="J898" s="572" t="s">
        <v>695</v>
      </c>
      <c r="K898" s="573">
        <f t="shared" ref="K898:K961" si="291">IF(L898&lt;0,"-",IFERROR(DATE(2019,1,($L898)*7+1),"-"))</f>
        <v>43802</v>
      </c>
      <c r="L898" s="457">
        <v>48</v>
      </c>
      <c r="M898" s="574" t="s">
        <v>693</v>
      </c>
      <c r="N898" s="574" t="s">
        <v>693</v>
      </c>
      <c r="O898" s="574" t="s">
        <v>693</v>
      </c>
      <c r="P898" s="574" t="s">
        <v>693</v>
      </c>
      <c r="Q898" s="574" t="s">
        <v>693</v>
      </c>
      <c r="R898" s="574" t="s">
        <v>693</v>
      </c>
      <c r="S898" s="574" t="s">
        <v>693</v>
      </c>
      <c r="T898" s="574" t="s">
        <v>693</v>
      </c>
      <c r="U898" s="574" t="s">
        <v>693</v>
      </c>
      <c r="V898" s="574" t="s">
        <v>693</v>
      </c>
      <c r="W898" s="574"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INT($C$885)+2</f>
        <v>3</v>
      </c>
      <c r="D899" s="410"/>
      <c r="E899" s="571">
        <f>E898</f>
        <v>0</v>
      </c>
      <c r="F899" s="461" t="b">
        <f t="shared" si="290"/>
        <v>1</v>
      </c>
      <c r="G899" s="410"/>
      <c r="H899" s="1186"/>
      <c r="I899" s="1187"/>
      <c r="J899" s="572" t="s">
        <v>696</v>
      </c>
      <c r="K899" s="573" t="str">
        <f t="shared" si="291"/>
        <v>-</v>
      </c>
      <c r="L899" s="574" t="s">
        <v>697</v>
      </c>
      <c r="M899" s="457">
        <v>26</v>
      </c>
      <c r="N899" s="574" t="s">
        <v>697</v>
      </c>
      <c r="O899" s="574" t="s">
        <v>697</v>
      </c>
      <c r="P899" s="574" t="s">
        <v>697</v>
      </c>
      <c r="Q899" s="574" t="s">
        <v>697</v>
      </c>
      <c r="R899" s="574" t="s">
        <v>697</v>
      </c>
      <c r="S899" s="574" t="s">
        <v>697</v>
      </c>
      <c r="T899" s="574" t="s">
        <v>697</v>
      </c>
      <c r="U899" s="574" t="s">
        <v>697</v>
      </c>
      <c r="V899" s="574" t="s">
        <v>697</v>
      </c>
      <c r="W899" s="574" t="s">
        <v>697</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INT($C$885)+2</f>
        <v>3</v>
      </c>
      <c r="D900" s="410"/>
      <c r="E900" s="571">
        <f>E899</f>
        <v>0</v>
      </c>
      <c r="F900" s="461" t="b">
        <f t="shared" si="290"/>
        <v>1</v>
      </c>
      <c r="G900" s="410"/>
      <c r="H900" s="1188"/>
      <c r="I900" s="1189"/>
      <c r="J900" s="557" t="s">
        <v>698</v>
      </c>
      <c r="K900" s="575" t="str">
        <f t="shared" si="291"/>
        <v>-</v>
      </c>
      <c r="L900" s="572" t="s">
        <v>693</v>
      </c>
      <c r="M900" s="572" t="s">
        <v>693</v>
      </c>
      <c r="N900" s="572" t="s">
        <v>693</v>
      </c>
      <c r="O900" s="572" t="s">
        <v>693</v>
      </c>
      <c r="P900" s="572" t="s">
        <v>693</v>
      </c>
      <c r="Q900" s="572" t="s">
        <v>693</v>
      </c>
      <c r="R900" s="572" t="s">
        <v>693</v>
      </c>
      <c r="S900" s="572" t="s">
        <v>693</v>
      </c>
      <c r="T900" s="572" t="s">
        <v>693</v>
      </c>
      <c r="U900" s="572" t="s">
        <v>693</v>
      </c>
      <c r="V900" s="576" t="s">
        <v>693</v>
      </c>
      <c r="W900" s="576" t="s">
        <v>693</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3" x14ac:dyDescent="0.25">
      <c r="A901" s="383"/>
      <c r="B901" s="392"/>
      <c r="C901" s="385">
        <f t="shared" ref="C901:C932" si="292">INT($C$885)+3</f>
        <v>4</v>
      </c>
      <c r="D901" s="410"/>
      <c r="E901" s="467">
        <v>1</v>
      </c>
      <c r="F901" s="461" t="b">
        <f t="shared" si="290"/>
        <v>1</v>
      </c>
      <c r="G901" s="410"/>
      <c r="H901" s="568" t="s">
        <v>699</v>
      </c>
      <c r="I901" s="568"/>
      <c r="J901" s="549" t="s">
        <v>692</v>
      </c>
      <c r="K901" s="569" t="str">
        <f t="shared" si="291"/>
        <v>-</v>
      </c>
      <c r="L901" s="570" t="s">
        <v>693</v>
      </c>
      <c r="M901" s="570" t="s">
        <v>693</v>
      </c>
      <c r="N901" s="570" t="s">
        <v>693</v>
      </c>
      <c r="O901" s="570" t="s">
        <v>693</v>
      </c>
      <c r="P901" s="570" t="s">
        <v>693</v>
      </c>
      <c r="Q901" s="570" t="s">
        <v>693</v>
      </c>
      <c r="R901" s="570" t="s">
        <v>693</v>
      </c>
      <c r="S901" s="570" t="s">
        <v>693</v>
      </c>
      <c r="T901" s="570" t="s">
        <v>693</v>
      </c>
      <c r="U901" s="570" t="s">
        <v>693</v>
      </c>
      <c r="V901" s="570" t="s">
        <v>693</v>
      </c>
      <c r="W901" s="570"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hidden="1" customHeight="1" outlineLevel="3" x14ac:dyDescent="0.25">
      <c r="A902" s="383"/>
      <c r="B902" s="392"/>
      <c r="C902" s="385">
        <f t="shared" si="292"/>
        <v>4</v>
      </c>
      <c r="D902" s="410"/>
      <c r="E902" s="571">
        <f>E901</f>
        <v>1</v>
      </c>
      <c r="F902" s="461" t="b">
        <f t="shared" si="290"/>
        <v>1</v>
      </c>
      <c r="G902" s="410"/>
      <c r="H902" s="1184" t="s">
        <v>700</v>
      </c>
      <c r="I902" s="1185"/>
      <c r="J902" s="572" t="s">
        <v>695</v>
      </c>
      <c r="K902" s="573">
        <f t="shared" si="291"/>
        <v>43536</v>
      </c>
      <c r="L902" s="457">
        <v>10</v>
      </c>
      <c r="M902" s="574" t="s">
        <v>693</v>
      </c>
      <c r="N902" s="574" t="s">
        <v>693</v>
      </c>
      <c r="O902" s="574" t="s">
        <v>693</v>
      </c>
      <c r="P902" s="574" t="s">
        <v>693</v>
      </c>
      <c r="Q902" s="574" t="s">
        <v>693</v>
      </c>
      <c r="R902" s="574" t="s">
        <v>693</v>
      </c>
      <c r="S902" s="457" t="b">
        <v>1</v>
      </c>
      <c r="T902" s="574" t="s">
        <v>693</v>
      </c>
      <c r="U902" s="574" t="s">
        <v>693</v>
      </c>
      <c r="V902" s="574" t="s">
        <v>693</v>
      </c>
      <c r="W902" s="574"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idden="1" outlineLevel="3" x14ac:dyDescent="0.25">
      <c r="A903" s="383"/>
      <c r="B903" s="392"/>
      <c r="C903" s="385">
        <f t="shared" si="292"/>
        <v>4</v>
      </c>
      <c r="D903" s="410"/>
      <c r="E903" s="571">
        <f>E902</f>
        <v>1</v>
      </c>
      <c r="F903" s="461" t="b">
        <f t="shared" si="290"/>
        <v>1</v>
      </c>
      <c r="G903" s="410"/>
      <c r="H903" s="1186"/>
      <c r="I903" s="1187"/>
      <c r="J903" s="572" t="s">
        <v>696</v>
      </c>
      <c r="K903" s="573" t="str">
        <f t="shared" si="291"/>
        <v>-</v>
      </c>
      <c r="L903" s="574" t="s">
        <v>697</v>
      </c>
      <c r="M903" s="574" t="s">
        <v>697</v>
      </c>
      <c r="N903" s="574" t="s">
        <v>697</v>
      </c>
      <c r="O903" s="574" t="s">
        <v>697</v>
      </c>
      <c r="P903" s="574" t="s">
        <v>697</v>
      </c>
      <c r="Q903" s="574" t="s">
        <v>697</v>
      </c>
      <c r="R903" s="574" t="s">
        <v>697</v>
      </c>
      <c r="S903" s="574" t="s">
        <v>697</v>
      </c>
      <c r="T903" s="574" t="s">
        <v>697</v>
      </c>
      <c r="U903" s="574" t="s">
        <v>697</v>
      </c>
      <c r="V903" s="574" t="s">
        <v>697</v>
      </c>
      <c r="W903" s="574" t="s">
        <v>697</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57" t="s">
        <v>698</v>
      </c>
      <c r="K904" s="575" t="str">
        <f t="shared" si="291"/>
        <v>-</v>
      </c>
      <c r="L904" s="572" t="s">
        <v>693</v>
      </c>
      <c r="M904" s="572" t="s">
        <v>693</v>
      </c>
      <c r="N904" s="572" t="s">
        <v>693</v>
      </c>
      <c r="O904" s="572" t="s">
        <v>693</v>
      </c>
      <c r="P904" s="572" t="s">
        <v>693</v>
      </c>
      <c r="Q904" s="572" t="s">
        <v>693</v>
      </c>
      <c r="R904" s="572" t="s">
        <v>693</v>
      </c>
      <c r="S904" s="572" t="s">
        <v>693</v>
      </c>
      <c r="T904" s="572" t="s">
        <v>693</v>
      </c>
      <c r="U904" s="572" t="s">
        <v>693</v>
      </c>
      <c r="V904" s="576" t="s">
        <v>693</v>
      </c>
      <c r="W904" s="576" t="s">
        <v>693</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467">
        <v>2</v>
      </c>
      <c r="F905" s="461" t="b">
        <f t="shared" si="290"/>
        <v>1</v>
      </c>
      <c r="G905" s="410"/>
      <c r="H905" s="568" t="s">
        <v>701</v>
      </c>
      <c r="I905" s="568"/>
      <c r="J905" s="549" t="s">
        <v>692</v>
      </c>
      <c r="K905" s="569" t="str">
        <f t="shared" si="291"/>
        <v>-</v>
      </c>
      <c r="L905" s="570" t="s">
        <v>693</v>
      </c>
      <c r="M905" s="577">
        <v>42</v>
      </c>
      <c r="N905" s="570" t="s">
        <v>693</v>
      </c>
      <c r="O905" s="570" t="s">
        <v>693</v>
      </c>
      <c r="P905" s="570" t="s">
        <v>693</v>
      </c>
      <c r="Q905" s="570" t="s">
        <v>693</v>
      </c>
      <c r="R905" s="570" t="s">
        <v>693</v>
      </c>
      <c r="S905" s="570" t="s">
        <v>693</v>
      </c>
      <c r="T905" s="570" t="s">
        <v>693</v>
      </c>
      <c r="U905" s="570" t="s">
        <v>693</v>
      </c>
      <c r="V905" s="570" t="s">
        <v>693</v>
      </c>
      <c r="W905" s="570"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hidden="1" customHeight="1" outlineLevel="3" x14ac:dyDescent="0.25">
      <c r="A906" s="383"/>
      <c r="B906" s="392"/>
      <c r="C906" s="385">
        <f t="shared" si="292"/>
        <v>4</v>
      </c>
      <c r="D906" s="410"/>
      <c r="E906" s="571">
        <f>E905</f>
        <v>2</v>
      </c>
      <c r="F906" s="461" t="b">
        <f t="shared" si="290"/>
        <v>1</v>
      </c>
      <c r="G906" s="410"/>
      <c r="H906" s="1184" t="s">
        <v>702</v>
      </c>
      <c r="I906" s="1185"/>
      <c r="J906" s="572" t="s">
        <v>695</v>
      </c>
      <c r="K906" s="573">
        <f t="shared" si="291"/>
        <v>43536</v>
      </c>
      <c r="L906" s="457">
        <v>10</v>
      </c>
      <c r="M906" s="574" t="s">
        <v>693</v>
      </c>
      <c r="N906" s="574" t="s">
        <v>693</v>
      </c>
      <c r="O906" s="574" t="s">
        <v>693</v>
      </c>
      <c r="P906" s="574" t="s">
        <v>693</v>
      </c>
      <c r="Q906" s="574" t="s">
        <v>693</v>
      </c>
      <c r="R906" s="574" t="s">
        <v>693</v>
      </c>
      <c r="S906" s="574" t="s">
        <v>693</v>
      </c>
      <c r="T906" s="574" t="s">
        <v>693</v>
      </c>
      <c r="U906" s="574" t="s">
        <v>693</v>
      </c>
      <c r="V906" s="574" t="s">
        <v>693</v>
      </c>
      <c r="W906" s="574"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idden="1" outlineLevel="3" x14ac:dyDescent="0.25">
      <c r="A907" s="383"/>
      <c r="B907" s="392"/>
      <c r="C907" s="385">
        <f t="shared" si="292"/>
        <v>4</v>
      </c>
      <c r="D907" s="410"/>
      <c r="E907" s="571">
        <f>E906</f>
        <v>2</v>
      </c>
      <c r="F907" s="461" t="b">
        <f t="shared" si="290"/>
        <v>1</v>
      </c>
      <c r="G907" s="410"/>
      <c r="H907" s="1186"/>
      <c r="I907" s="1187"/>
      <c r="J907" s="572" t="s">
        <v>696</v>
      </c>
      <c r="K907" s="573" t="str">
        <f t="shared" si="291"/>
        <v>-</v>
      </c>
      <c r="L907" s="574" t="s">
        <v>697</v>
      </c>
      <c r="M907" s="574" t="s">
        <v>697</v>
      </c>
      <c r="N907" s="574" t="s">
        <v>697</v>
      </c>
      <c r="O907" s="574" t="s">
        <v>697</v>
      </c>
      <c r="P907" s="574" t="s">
        <v>697</v>
      </c>
      <c r="Q907" s="574" t="s">
        <v>697</v>
      </c>
      <c r="R907" s="574" t="s">
        <v>697</v>
      </c>
      <c r="S907" s="574" t="s">
        <v>697</v>
      </c>
      <c r="T907" s="574" t="s">
        <v>697</v>
      </c>
      <c r="U907" s="574" t="s">
        <v>697</v>
      </c>
      <c r="V907" s="574" t="s">
        <v>697</v>
      </c>
      <c r="W907" s="574" t="s">
        <v>697</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57" t="s">
        <v>698</v>
      </c>
      <c r="K908" s="575" t="str">
        <f t="shared" si="291"/>
        <v>-</v>
      </c>
      <c r="L908" s="572" t="s">
        <v>693</v>
      </c>
      <c r="M908" s="572" t="s">
        <v>693</v>
      </c>
      <c r="N908" s="572" t="s">
        <v>693</v>
      </c>
      <c r="O908" s="572" t="s">
        <v>693</v>
      </c>
      <c r="P908" s="572" t="s">
        <v>693</v>
      </c>
      <c r="Q908" s="572" t="s">
        <v>693</v>
      </c>
      <c r="R908" s="572" t="s">
        <v>693</v>
      </c>
      <c r="S908" s="572" t="s">
        <v>693</v>
      </c>
      <c r="T908" s="572" t="s">
        <v>693</v>
      </c>
      <c r="U908" s="572" t="s">
        <v>693</v>
      </c>
      <c r="V908" s="576" t="s">
        <v>693</v>
      </c>
      <c r="W908" s="576" t="s">
        <v>693</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467">
        <v>3</v>
      </c>
      <c r="F909" s="461" t="b">
        <f t="shared" si="290"/>
        <v>1</v>
      </c>
      <c r="G909" s="410"/>
      <c r="H909" s="568" t="s">
        <v>703</v>
      </c>
      <c r="I909" s="568"/>
      <c r="J909" s="549" t="s">
        <v>692</v>
      </c>
      <c r="K909" s="569" t="str">
        <f t="shared" si="291"/>
        <v>-</v>
      </c>
      <c r="L909" s="570" t="s">
        <v>693</v>
      </c>
      <c r="M909" s="570" t="s">
        <v>693</v>
      </c>
      <c r="N909" s="570" t="s">
        <v>693</v>
      </c>
      <c r="O909" s="570" t="s">
        <v>693</v>
      </c>
      <c r="P909" s="570" t="s">
        <v>693</v>
      </c>
      <c r="Q909" s="570" t="s">
        <v>693</v>
      </c>
      <c r="R909" s="570" t="s">
        <v>693</v>
      </c>
      <c r="S909" s="570" t="s">
        <v>693</v>
      </c>
      <c r="T909" s="570" t="s">
        <v>693</v>
      </c>
      <c r="U909" s="570" t="s">
        <v>693</v>
      </c>
      <c r="V909" s="570" t="s">
        <v>693</v>
      </c>
      <c r="W909" s="570"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hidden="1" customHeight="1" outlineLevel="3" x14ac:dyDescent="0.25">
      <c r="A910" s="383"/>
      <c r="B910" s="392"/>
      <c r="C910" s="385">
        <f t="shared" si="292"/>
        <v>4</v>
      </c>
      <c r="D910" s="410"/>
      <c r="E910" s="571">
        <f>E909</f>
        <v>3</v>
      </c>
      <c r="F910" s="461" t="b">
        <f t="shared" si="290"/>
        <v>1</v>
      </c>
      <c r="G910" s="410"/>
      <c r="H910" s="1184" t="s">
        <v>704</v>
      </c>
      <c r="I910" s="1185"/>
      <c r="J910" s="572" t="s">
        <v>695</v>
      </c>
      <c r="K910" s="573">
        <f t="shared" si="291"/>
        <v>43802</v>
      </c>
      <c r="L910" s="457">
        <v>48</v>
      </c>
      <c r="M910" s="574" t="s">
        <v>693</v>
      </c>
      <c r="N910" s="574" t="s">
        <v>693</v>
      </c>
      <c r="O910" s="574" t="s">
        <v>693</v>
      </c>
      <c r="P910" s="574" t="s">
        <v>693</v>
      </c>
      <c r="Q910" s="574" t="s">
        <v>693</v>
      </c>
      <c r="R910" s="574" t="s">
        <v>693</v>
      </c>
      <c r="S910" s="574" t="s">
        <v>693</v>
      </c>
      <c r="T910" s="574" t="s">
        <v>693</v>
      </c>
      <c r="U910" s="574" t="s">
        <v>693</v>
      </c>
      <c r="V910" s="574" t="s">
        <v>693</v>
      </c>
      <c r="W910" s="574"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idden="1" outlineLevel="3" x14ac:dyDescent="0.25">
      <c r="A911" s="383"/>
      <c r="B911" s="392"/>
      <c r="C911" s="385">
        <f t="shared" si="292"/>
        <v>4</v>
      </c>
      <c r="D911" s="410"/>
      <c r="E911" s="571">
        <f>E910</f>
        <v>3</v>
      </c>
      <c r="F911" s="461" t="b">
        <f t="shared" si="290"/>
        <v>1</v>
      </c>
      <c r="G911" s="410"/>
      <c r="H911" s="1186"/>
      <c r="I911" s="1187"/>
      <c r="J911" s="572" t="s">
        <v>696</v>
      </c>
      <c r="K911" s="573" t="str">
        <f t="shared" si="291"/>
        <v>-</v>
      </c>
      <c r="L911" s="574" t="s">
        <v>697</v>
      </c>
      <c r="M911" s="457">
        <v>26</v>
      </c>
      <c r="N911" s="574" t="s">
        <v>697</v>
      </c>
      <c r="O911" s="574" t="s">
        <v>697</v>
      </c>
      <c r="P911" s="574" t="s">
        <v>697</v>
      </c>
      <c r="Q911" s="574" t="s">
        <v>697</v>
      </c>
      <c r="R911" s="574" t="s">
        <v>697</v>
      </c>
      <c r="S911" s="574" t="s">
        <v>697</v>
      </c>
      <c r="T911" s="574" t="s">
        <v>697</v>
      </c>
      <c r="U911" s="574" t="s">
        <v>697</v>
      </c>
      <c r="V911" s="574" t="s">
        <v>697</v>
      </c>
      <c r="W911" s="574" t="s">
        <v>697</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57" t="s">
        <v>698</v>
      </c>
      <c r="K912" s="575" t="str">
        <f t="shared" si="291"/>
        <v>-</v>
      </c>
      <c r="L912" s="572" t="s">
        <v>693</v>
      </c>
      <c r="M912" s="572" t="s">
        <v>693</v>
      </c>
      <c r="N912" s="572" t="s">
        <v>693</v>
      </c>
      <c r="O912" s="572" t="s">
        <v>693</v>
      </c>
      <c r="P912" s="572" t="s">
        <v>693</v>
      </c>
      <c r="Q912" s="572" t="s">
        <v>693</v>
      </c>
      <c r="R912" s="572" t="s">
        <v>693</v>
      </c>
      <c r="S912" s="572" t="s">
        <v>693</v>
      </c>
      <c r="T912" s="572" t="s">
        <v>693</v>
      </c>
      <c r="U912" s="572" t="s">
        <v>693</v>
      </c>
      <c r="V912" s="576" t="s">
        <v>693</v>
      </c>
      <c r="W912" s="576" t="s">
        <v>693</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467">
        <v>4</v>
      </c>
      <c r="F913" s="461" t="b">
        <f t="shared" si="290"/>
        <v>1</v>
      </c>
      <c r="G913" s="410"/>
      <c r="H913" s="568" t="s">
        <v>705</v>
      </c>
      <c r="I913" s="568"/>
      <c r="J913" s="549" t="s">
        <v>692</v>
      </c>
      <c r="K913" s="569" t="str">
        <f t="shared" si="291"/>
        <v>-</v>
      </c>
      <c r="L913" s="570" t="s">
        <v>693</v>
      </c>
      <c r="M913" s="570" t="s">
        <v>693</v>
      </c>
      <c r="N913" s="570" t="s">
        <v>693</v>
      </c>
      <c r="O913" s="570" t="s">
        <v>693</v>
      </c>
      <c r="P913" s="570" t="s">
        <v>693</v>
      </c>
      <c r="Q913" s="570" t="s">
        <v>693</v>
      </c>
      <c r="R913" s="570" t="s">
        <v>693</v>
      </c>
      <c r="S913" s="570" t="s">
        <v>693</v>
      </c>
      <c r="T913" s="570" t="s">
        <v>693</v>
      </c>
      <c r="U913" s="570" t="s">
        <v>693</v>
      </c>
      <c r="V913" s="570" t="s">
        <v>693</v>
      </c>
      <c r="W913" s="570"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hidden="1" customHeight="1" outlineLevel="3" x14ac:dyDescent="0.25">
      <c r="A914" s="383"/>
      <c r="B914" s="392"/>
      <c r="C914" s="385">
        <f t="shared" si="292"/>
        <v>4</v>
      </c>
      <c r="D914" s="410"/>
      <c r="E914" s="571">
        <f>E913</f>
        <v>4</v>
      </c>
      <c r="F914" s="461" t="b">
        <f t="shared" si="290"/>
        <v>1</v>
      </c>
      <c r="G914" s="410"/>
      <c r="H914" s="1184" t="s">
        <v>706</v>
      </c>
      <c r="I914" s="1185"/>
      <c r="J914" s="572" t="s">
        <v>695</v>
      </c>
      <c r="K914" s="573">
        <f t="shared" si="291"/>
        <v>43802</v>
      </c>
      <c r="L914" s="457">
        <v>48</v>
      </c>
      <c r="M914" s="574" t="s">
        <v>693</v>
      </c>
      <c r="N914" s="574" t="s">
        <v>693</v>
      </c>
      <c r="O914" s="574" t="s">
        <v>693</v>
      </c>
      <c r="P914" s="574" t="s">
        <v>693</v>
      </c>
      <c r="Q914" s="574" t="s">
        <v>693</v>
      </c>
      <c r="R914" s="574" t="s">
        <v>693</v>
      </c>
      <c r="S914" s="574" t="s">
        <v>693</v>
      </c>
      <c r="T914" s="574" t="s">
        <v>693</v>
      </c>
      <c r="U914" s="574" t="s">
        <v>693</v>
      </c>
      <c r="V914" s="574" t="s">
        <v>693</v>
      </c>
      <c r="W914" s="574"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idden="1" outlineLevel="3" x14ac:dyDescent="0.25">
      <c r="A915" s="383"/>
      <c r="B915" s="392"/>
      <c r="C915" s="385">
        <f t="shared" si="292"/>
        <v>4</v>
      </c>
      <c r="D915" s="410"/>
      <c r="E915" s="571">
        <f>E914</f>
        <v>4</v>
      </c>
      <c r="F915" s="461" t="b">
        <f t="shared" si="290"/>
        <v>1</v>
      </c>
      <c r="G915" s="410"/>
      <c r="H915" s="1186"/>
      <c r="I915" s="1187"/>
      <c r="J915" s="572" t="s">
        <v>696</v>
      </c>
      <c r="K915" s="573" t="str">
        <f t="shared" si="291"/>
        <v>-</v>
      </c>
      <c r="L915" s="574" t="s">
        <v>697</v>
      </c>
      <c r="M915" s="457">
        <v>34</v>
      </c>
      <c r="N915" s="574" t="s">
        <v>697</v>
      </c>
      <c r="O915" s="574" t="s">
        <v>697</v>
      </c>
      <c r="P915" s="574" t="s">
        <v>697</v>
      </c>
      <c r="Q915" s="574" t="s">
        <v>697</v>
      </c>
      <c r="R915" s="574" t="s">
        <v>697</v>
      </c>
      <c r="S915" s="574" t="s">
        <v>697</v>
      </c>
      <c r="T915" s="574" t="s">
        <v>697</v>
      </c>
      <c r="U915" s="574" t="s">
        <v>697</v>
      </c>
      <c r="V915" s="574" t="s">
        <v>697</v>
      </c>
      <c r="W915" s="574" t="s">
        <v>697</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57" t="s">
        <v>698</v>
      </c>
      <c r="K916" s="575" t="str">
        <f t="shared" si="291"/>
        <v>-</v>
      </c>
      <c r="L916" s="572" t="s">
        <v>693</v>
      </c>
      <c r="M916" s="572" t="s">
        <v>693</v>
      </c>
      <c r="N916" s="572" t="s">
        <v>693</v>
      </c>
      <c r="O916" s="572" t="s">
        <v>693</v>
      </c>
      <c r="P916" s="572" t="s">
        <v>693</v>
      </c>
      <c r="Q916" s="572" t="s">
        <v>693</v>
      </c>
      <c r="R916" s="572" t="s">
        <v>693</v>
      </c>
      <c r="S916" s="572" t="s">
        <v>693</v>
      </c>
      <c r="T916" s="572" t="s">
        <v>693</v>
      </c>
      <c r="U916" s="572" t="s">
        <v>693</v>
      </c>
      <c r="V916" s="576" t="s">
        <v>693</v>
      </c>
      <c r="W916" s="576" t="s">
        <v>693</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467">
        <v>5</v>
      </c>
      <c r="F917" s="461" t="b">
        <f t="shared" si="290"/>
        <v>1</v>
      </c>
      <c r="G917" s="410"/>
      <c r="H917" s="568" t="s">
        <v>707</v>
      </c>
      <c r="I917" s="568"/>
      <c r="J917" s="549" t="s">
        <v>692</v>
      </c>
      <c r="K917" s="569" t="str">
        <f t="shared" si="291"/>
        <v>-</v>
      </c>
      <c r="L917" s="578">
        <v>-1</v>
      </c>
      <c r="M917" s="570" t="s">
        <v>693</v>
      </c>
      <c r="N917" s="570" t="s">
        <v>693</v>
      </c>
      <c r="O917" s="570" t="s">
        <v>693</v>
      </c>
      <c r="P917" s="570" t="s">
        <v>693</v>
      </c>
      <c r="Q917" s="570" t="s">
        <v>693</v>
      </c>
      <c r="R917" s="570" t="s">
        <v>693</v>
      </c>
      <c r="S917" s="570" t="s">
        <v>693</v>
      </c>
      <c r="T917" s="570" t="s">
        <v>693</v>
      </c>
      <c r="U917" s="570" t="s">
        <v>693</v>
      </c>
      <c r="V917" s="570" t="s">
        <v>693</v>
      </c>
      <c r="W917" s="570"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571">
        <f>E917</f>
        <v>5</v>
      </c>
      <c r="F918" s="461" t="b">
        <f t="shared" si="290"/>
        <v>1</v>
      </c>
      <c r="G918" s="410"/>
      <c r="H918" s="1184"/>
      <c r="I918" s="1185"/>
      <c r="J918" s="572" t="s">
        <v>695</v>
      </c>
      <c r="K918" s="573" t="str">
        <f t="shared" si="291"/>
        <v>-</v>
      </c>
      <c r="L918" s="574" t="s">
        <v>693</v>
      </c>
      <c r="M918" s="574" t="s">
        <v>693</v>
      </c>
      <c r="N918" s="574" t="s">
        <v>693</v>
      </c>
      <c r="O918" s="574" t="s">
        <v>693</v>
      </c>
      <c r="P918" s="574" t="s">
        <v>693</v>
      </c>
      <c r="Q918" s="574" t="s">
        <v>693</v>
      </c>
      <c r="R918" s="574" t="s">
        <v>693</v>
      </c>
      <c r="S918" s="574" t="s">
        <v>693</v>
      </c>
      <c r="T918" s="574" t="s">
        <v>693</v>
      </c>
      <c r="U918" s="574" t="s">
        <v>693</v>
      </c>
      <c r="V918" s="574" t="s">
        <v>693</v>
      </c>
      <c r="W918" s="574"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696</v>
      </c>
      <c r="K919" s="573" t="str">
        <f t="shared" si="291"/>
        <v>-</v>
      </c>
      <c r="L919" s="574" t="s">
        <v>697</v>
      </c>
      <c r="M919" s="574" t="s">
        <v>697</v>
      </c>
      <c r="N919" s="574" t="s">
        <v>697</v>
      </c>
      <c r="O919" s="574" t="s">
        <v>697</v>
      </c>
      <c r="P919" s="574" t="s">
        <v>697</v>
      </c>
      <c r="Q919" s="574" t="s">
        <v>697</v>
      </c>
      <c r="R919" s="574" t="s">
        <v>697</v>
      </c>
      <c r="S919" s="574" t="s">
        <v>697</v>
      </c>
      <c r="T919" s="574" t="s">
        <v>697</v>
      </c>
      <c r="U919" s="574" t="s">
        <v>697</v>
      </c>
      <c r="V919" s="574" t="s">
        <v>697</v>
      </c>
      <c r="W919" s="574" t="s">
        <v>697</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57" t="s">
        <v>698</v>
      </c>
      <c r="K920" s="575" t="str">
        <f t="shared" si="291"/>
        <v>-</v>
      </c>
      <c r="L920" s="572" t="s">
        <v>693</v>
      </c>
      <c r="M920" s="572" t="s">
        <v>693</v>
      </c>
      <c r="N920" s="572" t="s">
        <v>693</v>
      </c>
      <c r="O920" s="572" t="s">
        <v>693</v>
      </c>
      <c r="P920" s="572" t="s">
        <v>693</v>
      </c>
      <c r="Q920" s="572" t="s">
        <v>693</v>
      </c>
      <c r="R920" s="572" t="s">
        <v>693</v>
      </c>
      <c r="S920" s="572" t="s">
        <v>693</v>
      </c>
      <c r="T920" s="572" t="s">
        <v>693</v>
      </c>
      <c r="U920" s="572" t="s">
        <v>693</v>
      </c>
      <c r="V920" s="576" t="s">
        <v>693</v>
      </c>
      <c r="W920" s="576" t="s">
        <v>693</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467">
        <v>6</v>
      </c>
      <c r="F921" s="461" t="b">
        <f t="shared" si="290"/>
        <v>1</v>
      </c>
      <c r="G921" s="410"/>
      <c r="H921" s="568" t="s">
        <v>708</v>
      </c>
      <c r="I921" s="568"/>
      <c r="J921" s="549" t="s">
        <v>692</v>
      </c>
      <c r="K921" s="569" t="str">
        <f t="shared" si="291"/>
        <v>-</v>
      </c>
      <c r="L921" s="578">
        <v>-1</v>
      </c>
      <c r="M921" s="570" t="s">
        <v>693</v>
      </c>
      <c r="N921" s="570" t="s">
        <v>693</v>
      </c>
      <c r="O921" s="570" t="s">
        <v>693</v>
      </c>
      <c r="P921" s="570" t="s">
        <v>693</v>
      </c>
      <c r="Q921" s="570" t="s">
        <v>693</v>
      </c>
      <c r="R921" s="570" t="s">
        <v>693</v>
      </c>
      <c r="S921" s="570" t="s">
        <v>693</v>
      </c>
      <c r="T921" s="570" t="s">
        <v>693</v>
      </c>
      <c r="U921" s="570" t="s">
        <v>693</v>
      </c>
      <c r="V921" s="570" t="s">
        <v>693</v>
      </c>
      <c r="W921" s="570"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571">
        <f>E921</f>
        <v>6</v>
      </c>
      <c r="F922" s="461" t="b">
        <f t="shared" si="290"/>
        <v>1</v>
      </c>
      <c r="G922" s="410"/>
      <c r="H922" s="1184"/>
      <c r="I922" s="1185"/>
      <c r="J922" s="572" t="s">
        <v>695</v>
      </c>
      <c r="K922" s="573" t="str">
        <f t="shared" si="291"/>
        <v>-</v>
      </c>
      <c r="L922" s="574" t="s">
        <v>693</v>
      </c>
      <c r="M922" s="574" t="s">
        <v>693</v>
      </c>
      <c r="N922" s="574" t="s">
        <v>693</v>
      </c>
      <c r="O922" s="574" t="s">
        <v>693</v>
      </c>
      <c r="P922" s="574" t="s">
        <v>693</v>
      </c>
      <c r="Q922" s="574" t="s">
        <v>693</v>
      </c>
      <c r="R922" s="574" t="s">
        <v>693</v>
      </c>
      <c r="S922" s="574" t="s">
        <v>693</v>
      </c>
      <c r="T922" s="574" t="s">
        <v>693</v>
      </c>
      <c r="U922" s="574" t="s">
        <v>693</v>
      </c>
      <c r="V922" s="574" t="s">
        <v>693</v>
      </c>
      <c r="W922" s="574"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696</v>
      </c>
      <c r="K923" s="573" t="str">
        <f t="shared" si="291"/>
        <v>-</v>
      </c>
      <c r="L923" s="574" t="s">
        <v>697</v>
      </c>
      <c r="M923" s="574" t="s">
        <v>697</v>
      </c>
      <c r="N923" s="574" t="s">
        <v>697</v>
      </c>
      <c r="O923" s="574" t="s">
        <v>697</v>
      </c>
      <c r="P923" s="574" t="s">
        <v>697</v>
      </c>
      <c r="Q923" s="574" t="s">
        <v>697</v>
      </c>
      <c r="R923" s="574" t="s">
        <v>697</v>
      </c>
      <c r="S923" s="574" t="s">
        <v>697</v>
      </c>
      <c r="T923" s="574" t="s">
        <v>697</v>
      </c>
      <c r="U923" s="574" t="s">
        <v>697</v>
      </c>
      <c r="V923" s="574" t="s">
        <v>697</v>
      </c>
      <c r="W923" s="574" t="s">
        <v>697</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57" t="s">
        <v>698</v>
      </c>
      <c r="K924" s="575" t="str">
        <f t="shared" si="291"/>
        <v>-</v>
      </c>
      <c r="L924" s="572" t="s">
        <v>693</v>
      </c>
      <c r="M924" s="572" t="s">
        <v>693</v>
      </c>
      <c r="N924" s="572" t="s">
        <v>693</v>
      </c>
      <c r="O924" s="572" t="s">
        <v>693</v>
      </c>
      <c r="P924" s="572" t="s">
        <v>693</v>
      </c>
      <c r="Q924" s="572" t="s">
        <v>693</v>
      </c>
      <c r="R924" s="572" t="s">
        <v>693</v>
      </c>
      <c r="S924" s="572" t="s">
        <v>693</v>
      </c>
      <c r="T924" s="572" t="s">
        <v>693</v>
      </c>
      <c r="U924" s="572" t="s">
        <v>693</v>
      </c>
      <c r="V924" s="576" t="s">
        <v>693</v>
      </c>
      <c r="W924" s="576" t="s">
        <v>693</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467">
        <v>7</v>
      </c>
      <c r="F925" s="461" t="b">
        <f t="shared" si="290"/>
        <v>1</v>
      </c>
      <c r="G925" s="410"/>
      <c r="H925" s="568" t="s">
        <v>709</v>
      </c>
      <c r="I925" s="568"/>
      <c r="J925" s="549" t="s">
        <v>692</v>
      </c>
      <c r="K925" s="569" t="str">
        <f t="shared" si="291"/>
        <v>-</v>
      </c>
      <c r="L925" s="578">
        <v>-1</v>
      </c>
      <c r="M925" s="570" t="s">
        <v>693</v>
      </c>
      <c r="N925" s="570" t="s">
        <v>693</v>
      </c>
      <c r="O925" s="570" t="s">
        <v>693</v>
      </c>
      <c r="P925" s="570" t="s">
        <v>693</v>
      </c>
      <c r="Q925" s="570" t="s">
        <v>693</v>
      </c>
      <c r="R925" s="570" t="s">
        <v>693</v>
      </c>
      <c r="S925" s="570" t="s">
        <v>693</v>
      </c>
      <c r="T925" s="570" t="s">
        <v>693</v>
      </c>
      <c r="U925" s="570" t="s">
        <v>693</v>
      </c>
      <c r="V925" s="570" t="s">
        <v>693</v>
      </c>
      <c r="W925" s="570"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571">
        <f>E925</f>
        <v>7</v>
      </c>
      <c r="F926" s="461" t="b">
        <f t="shared" si="290"/>
        <v>1</v>
      </c>
      <c r="G926" s="410"/>
      <c r="H926" s="1184"/>
      <c r="I926" s="1185"/>
      <c r="J926" s="572" t="s">
        <v>695</v>
      </c>
      <c r="K926" s="573" t="str">
        <f t="shared" si="291"/>
        <v>-</v>
      </c>
      <c r="L926" s="574" t="s">
        <v>693</v>
      </c>
      <c r="M926" s="574" t="s">
        <v>693</v>
      </c>
      <c r="N926" s="574" t="s">
        <v>693</v>
      </c>
      <c r="O926" s="574" t="s">
        <v>693</v>
      </c>
      <c r="P926" s="574" t="s">
        <v>693</v>
      </c>
      <c r="Q926" s="574" t="s">
        <v>693</v>
      </c>
      <c r="R926" s="574" t="s">
        <v>693</v>
      </c>
      <c r="S926" s="574" t="s">
        <v>693</v>
      </c>
      <c r="T926" s="574" t="s">
        <v>693</v>
      </c>
      <c r="U926" s="574" t="s">
        <v>693</v>
      </c>
      <c r="V926" s="574" t="s">
        <v>693</v>
      </c>
      <c r="W926" s="574"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696</v>
      </c>
      <c r="K927" s="573" t="str">
        <f t="shared" si="291"/>
        <v>-</v>
      </c>
      <c r="L927" s="574" t="s">
        <v>697</v>
      </c>
      <c r="M927" s="574" t="s">
        <v>697</v>
      </c>
      <c r="N927" s="574" t="s">
        <v>697</v>
      </c>
      <c r="O927" s="574" t="s">
        <v>697</v>
      </c>
      <c r="P927" s="574" t="s">
        <v>697</v>
      </c>
      <c r="Q927" s="574" t="s">
        <v>697</v>
      </c>
      <c r="R927" s="574" t="s">
        <v>697</v>
      </c>
      <c r="S927" s="574" t="s">
        <v>697</v>
      </c>
      <c r="T927" s="574" t="s">
        <v>697</v>
      </c>
      <c r="U927" s="574" t="s">
        <v>697</v>
      </c>
      <c r="V927" s="574" t="s">
        <v>697</v>
      </c>
      <c r="W927" s="574" t="s">
        <v>697</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57" t="s">
        <v>698</v>
      </c>
      <c r="K928" s="575" t="str">
        <f t="shared" si="291"/>
        <v>-</v>
      </c>
      <c r="L928" s="572" t="s">
        <v>693</v>
      </c>
      <c r="M928" s="572" t="s">
        <v>693</v>
      </c>
      <c r="N928" s="572" t="s">
        <v>693</v>
      </c>
      <c r="O928" s="572" t="s">
        <v>693</v>
      </c>
      <c r="P928" s="572" t="s">
        <v>693</v>
      </c>
      <c r="Q928" s="572" t="s">
        <v>693</v>
      </c>
      <c r="R928" s="572" t="s">
        <v>693</v>
      </c>
      <c r="S928" s="572" t="s">
        <v>693</v>
      </c>
      <c r="T928" s="572" t="s">
        <v>693</v>
      </c>
      <c r="U928" s="572" t="s">
        <v>693</v>
      </c>
      <c r="V928" s="576" t="s">
        <v>693</v>
      </c>
      <c r="W928" s="576" t="s">
        <v>693</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467">
        <v>8</v>
      </c>
      <c r="F929" s="461" t="b">
        <f t="shared" ref="F929:F960" si="293">COUNTIFS($L929:$W929,"-")&lt;&gt;COUNTA($L929:$W929)</f>
        <v>1</v>
      </c>
      <c r="G929" s="410"/>
      <c r="H929" s="568" t="s">
        <v>1092</v>
      </c>
      <c r="I929" s="568"/>
      <c r="J929" s="549" t="s">
        <v>692</v>
      </c>
      <c r="K929" s="569" t="str">
        <f t="shared" si="291"/>
        <v>-</v>
      </c>
      <c r="L929" s="570" t="s">
        <v>693</v>
      </c>
      <c r="M929" s="570" t="s">
        <v>693</v>
      </c>
      <c r="N929" s="570" t="s">
        <v>693</v>
      </c>
      <c r="O929" s="570" t="s">
        <v>693</v>
      </c>
      <c r="P929" s="570" t="s">
        <v>693</v>
      </c>
      <c r="Q929" s="570" t="s">
        <v>693</v>
      </c>
      <c r="R929" s="570" t="s">
        <v>693</v>
      </c>
      <c r="S929" s="570" t="s">
        <v>693</v>
      </c>
      <c r="T929" s="570" t="s">
        <v>693</v>
      </c>
      <c r="U929" s="570" t="s">
        <v>693</v>
      </c>
      <c r="V929" s="570" t="s">
        <v>693</v>
      </c>
      <c r="W929" s="570"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hidden="1" customHeight="1" outlineLevel="3" x14ac:dyDescent="0.25">
      <c r="A930" s="383"/>
      <c r="B930" s="392"/>
      <c r="C930" s="385">
        <f t="shared" si="292"/>
        <v>4</v>
      </c>
      <c r="D930" s="410"/>
      <c r="E930" s="571">
        <f>E929</f>
        <v>8</v>
      </c>
      <c r="F930" s="461" t="b">
        <f t="shared" si="293"/>
        <v>1</v>
      </c>
      <c r="G930" s="410"/>
      <c r="H930" s="1184" t="s">
        <v>1093</v>
      </c>
      <c r="I930" s="1185"/>
      <c r="J930" s="572" t="s">
        <v>695</v>
      </c>
      <c r="K930" s="573" t="str">
        <f t="shared" si="291"/>
        <v>-</v>
      </c>
      <c r="L930" s="574" t="s">
        <v>693</v>
      </c>
      <c r="M930" s="574" t="s">
        <v>693</v>
      </c>
      <c r="N930" s="574" t="s">
        <v>693</v>
      </c>
      <c r="O930" s="574" t="s">
        <v>693</v>
      </c>
      <c r="P930" s="574" t="s">
        <v>693</v>
      </c>
      <c r="Q930" s="457">
        <v>0</v>
      </c>
      <c r="R930" s="574" t="s">
        <v>693</v>
      </c>
      <c r="S930" s="457" t="b">
        <v>1</v>
      </c>
      <c r="T930" s="574" t="s">
        <v>693</v>
      </c>
      <c r="U930" s="574" t="s">
        <v>693</v>
      </c>
      <c r="V930" s="574" t="s">
        <v>693</v>
      </c>
      <c r="W930" s="574"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idden="1" outlineLevel="3" x14ac:dyDescent="0.25">
      <c r="A931" s="383"/>
      <c r="B931" s="392"/>
      <c r="C931" s="385">
        <f t="shared" si="292"/>
        <v>4</v>
      </c>
      <c r="D931" s="410"/>
      <c r="E931" s="571">
        <f>E930</f>
        <v>8</v>
      </c>
      <c r="F931" s="461" t="b">
        <f t="shared" si="293"/>
        <v>1</v>
      </c>
      <c r="G931" s="410"/>
      <c r="H931" s="1186"/>
      <c r="I931" s="1187"/>
      <c r="J931" s="572" t="s">
        <v>696</v>
      </c>
      <c r="K931" s="573" t="str">
        <f t="shared" si="291"/>
        <v>-</v>
      </c>
      <c r="L931" s="574" t="s">
        <v>697</v>
      </c>
      <c r="M931" s="574" t="s">
        <v>697</v>
      </c>
      <c r="N931" s="574" t="s">
        <v>697</v>
      </c>
      <c r="O931" s="574" t="s">
        <v>697</v>
      </c>
      <c r="P931" s="574" t="s">
        <v>697</v>
      </c>
      <c r="Q931" s="574" t="s">
        <v>697</v>
      </c>
      <c r="R931" s="574" t="s">
        <v>697</v>
      </c>
      <c r="S931" s="574" t="s">
        <v>697</v>
      </c>
      <c r="T931" s="574" t="s">
        <v>697</v>
      </c>
      <c r="U931" s="574" t="s">
        <v>697</v>
      </c>
      <c r="V931" s="574" t="s">
        <v>697</v>
      </c>
      <c r="W931" s="574" t="s">
        <v>697</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57" t="s">
        <v>698</v>
      </c>
      <c r="K932" s="575" t="str">
        <f t="shared" si="291"/>
        <v>-</v>
      </c>
      <c r="L932" s="572" t="s">
        <v>693</v>
      </c>
      <c r="M932" s="572" t="s">
        <v>693</v>
      </c>
      <c r="N932" s="572" t="s">
        <v>693</v>
      </c>
      <c r="O932" s="572" t="s">
        <v>693</v>
      </c>
      <c r="P932" s="572" t="s">
        <v>693</v>
      </c>
      <c r="Q932" s="572" t="s">
        <v>693</v>
      </c>
      <c r="R932" s="572" t="s">
        <v>693</v>
      </c>
      <c r="S932" s="572" t="s">
        <v>693</v>
      </c>
      <c r="T932" s="572" t="s">
        <v>693</v>
      </c>
      <c r="U932" s="572" t="s">
        <v>693</v>
      </c>
      <c r="V932" s="576" t="s">
        <v>693</v>
      </c>
      <c r="W932" s="576" t="s">
        <v>693</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ref="C933:C964" si="294">INT($C$885)+3</f>
        <v>4</v>
      </c>
      <c r="D933" s="410"/>
      <c r="E933" s="467">
        <v>9</v>
      </c>
      <c r="F933" s="461" t="b">
        <f t="shared" si="293"/>
        <v>1</v>
      </c>
      <c r="G933" s="410"/>
      <c r="H933" s="568" t="s">
        <v>710</v>
      </c>
      <c r="I933" s="568"/>
      <c r="J933" s="549" t="s">
        <v>692</v>
      </c>
      <c r="K933" s="569" t="str">
        <f t="shared" si="291"/>
        <v>-</v>
      </c>
      <c r="L933" s="570" t="s">
        <v>693</v>
      </c>
      <c r="M933" s="570" t="s">
        <v>693</v>
      </c>
      <c r="N933" s="570" t="s">
        <v>693</v>
      </c>
      <c r="O933" s="570" t="s">
        <v>693</v>
      </c>
      <c r="P933" s="570" t="s">
        <v>693</v>
      </c>
      <c r="Q933" s="570" t="s">
        <v>693</v>
      </c>
      <c r="R933" s="570" t="s">
        <v>693</v>
      </c>
      <c r="S933" s="570" t="s">
        <v>693</v>
      </c>
      <c r="T933" s="570" t="s">
        <v>693</v>
      </c>
      <c r="U933" s="570" t="s">
        <v>693</v>
      </c>
      <c r="V933" s="570" t="s">
        <v>693</v>
      </c>
      <c r="W933" s="570"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hidden="1" customHeight="1" outlineLevel="3" x14ac:dyDescent="0.25">
      <c r="A934" s="383"/>
      <c r="B934" s="392"/>
      <c r="C934" s="385">
        <f t="shared" si="294"/>
        <v>4</v>
      </c>
      <c r="D934" s="410"/>
      <c r="E934" s="571">
        <f>E933</f>
        <v>9</v>
      </c>
      <c r="F934" s="461" t="b">
        <f t="shared" si="293"/>
        <v>1</v>
      </c>
      <c r="G934" s="410"/>
      <c r="H934" s="1184" t="s">
        <v>1094</v>
      </c>
      <c r="I934" s="1185"/>
      <c r="J934" s="572" t="s">
        <v>695</v>
      </c>
      <c r="K934" s="573" t="str">
        <f t="shared" si="291"/>
        <v>-</v>
      </c>
      <c r="L934" s="574" t="s">
        <v>693</v>
      </c>
      <c r="M934" s="574" t="s">
        <v>693</v>
      </c>
      <c r="N934" s="574" t="s">
        <v>693</v>
      </c>
      <c r="O934" s="574" t="s">
        <v>693</v>
      </c>
      <c r="P934" s="574" t="s">
        <v>693</v>
      </c>
      <c r="Q934" s="1037">
        <f>INT($I$402)+2</f>
        <v>37</v>
      </c>
      <c r="R934" s="574" t="s">
        <v>693</v>
      </c>
      <c r="S934" s="457" t="b">
        <v>1</v>
      </c>
      <c r="T934" s="574">
        <v>1</v>
      </c>
      <c r="U934" s="574" t="s">
        <v>693</v>
      </c>
      <c r="V934" s="574" t="s">
        <v>693</v>
      </c>
      <c r="W934" s="574"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idden="1" outlineLevel="3" x14ac:dyDescent="0.25">
      <c r="A935" s="383"/>
      <c r="B935" s="392"/>
      <c r="C935" s="385">
        <f t="shared" si="294"/>
        <v>4</v>
      </c>
      <c r="D935" s="410"/>
      <c r="E935" s="571">
        <f>E934</f>
        <v>9</v>
      </c>
      <c r="F935" s="461" t="b">
        <f t="shared" si="293"/>
        <v>1</v>
      </c>
      <c r="G935" s="410"/>
      <c r="H935" s="1186"/>
      <c r="I935" s="1187"/>
      <c r="J935" s="572" t="s">
        <v>696</v>
      </c>
      <c r="K935" s="573" t="str">
        <f t="shared" si="291"/>
        <v>-</v>
      </c>
      <c r="L935" s="574" t="s">
        <v>697</v>
      </c>
      <c r="M935" s="574" t="s">
        <v>697</v>
      </c>
      <c r="N935" s="574" t="s">
        <v>697</v>
      </c>
      <c r="O935" s="574" t="s">
        <v>697</v>
      </c>
      <c r="P935" s="574" t="s">
        <v>697</v>
      </c>
      <c r="Q935" s="574" t="s">
        <v>697</v>
      </c>
      <c r="R935" s="574" t="s">
        <v>697</v>
      </c>
      <c r="S935" s="574" t="s">
        <v>697</v>
      </c>
      <c r="T935" s="574" t="s">
        <v>697</v>
      </c>
      <c r="U935" s="574" t="s">
        <v>697</v>
      </c>
      <c r="V935" s="574" t="s">
        <v>697</v>
      </c>
      <c r="W935" s="574" t="s">
        <v>697</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57" t="s">
        <v>698</v>
      </c>
      <c r="K936" s="575" t="str">
        <f t="shared" si="291"/>
        <v>-</v>
      </c>
      <c r="L936" s="572" t="s">
        <v>693</v>
      </c>
      <c r="M936" s="572" t="s">
        <v>693</v>
      </c>
      <c r="N936" s="572" t="s">
        <v>693</v>
      </c>
      <c r="O936" s="572" t="s">
        <v>693</v>
      </c>
      <c r="P936" s="572" t="s">
        <v>693</v>
      </c>
      <c r="Q936" s="572" t="s">
        <v>693</v>
      </c>
      <c r="R936" s="572" t="s">
        <v>693</v>
      </c>
      <c r="S936" s="572" t="s">
        <v>693</v>
      </c>
      <c r="T936" s="572" t="s">
        <v>693</v>
      </c>
      <c r="U936" s="572" t="s">
        <v>693</v>
      </c>
      <c r="V936" s="576" t="s">
        <v>693</v>
      </c>
      <c r="W936" s="576" t="s">
        <v>693</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467">
        <v>10</v>
      </c>
      <c r="F937" s="461" t="b">
        <f t="shared" si="293"/>
        <v>1</v>
      </c>
      <c r="G937" s="410"/>
      <c r="H937" s="568" t="s">
        <v>711</v>
      </c>
      <c r="I937" s="568"/>
      <c r="J937" s="549" t="s">
        <v>692</v>
      </c>
      <c r="K937" s="569" t="str">
        <f t="shared" si="291"/>
        <v>-</v>
      </c>
      <c r="L937" s="570" t="s">
        <v>693</v>
      </c>
      <c r="M937" s="570" t="s">
        <v>693</v>
      </c>
      <c r="N937" s="570" t="s">
        <v>693</v>
      </c>
      <c r="O937" s="570" t="s">
        <v>693</v>
      </c>
      <c r="P937" s="570" t="s">
        <v>693</v>
      </c>
      <c r="Q937" s="570" t="s">
        <v>693</v>
      </c>
      <c r="R937" s="570" t="s">
        <v>693</v>
      </c>
      <c r="S937" s="570" t="s">
        <v>693</v>
      </c>
      <c r="T937" s="570" t="s">
        <v>693</v>
      </c>
      <c r="U937" s="570" t="s">
        <v>693</v>
      </c>
      <c r="V937" s="570" t="s">
        <v>693</v>
      </c>
      <c r="W937" s="570"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hidden="1" customHeight="1" outlineLevel="3" x14ac:dyDescent="0.25">
      <c r="A938" s="383"/>
      <c r="B938" s="392"/>
      <c r="C938" s="385">
        <f t="shared" si="294"/>
        <v>4</v>
      </c>
      <c r="D938" s="410"/>
      <c r="E938" s="571">
        <f>E937</f>
        <v>10</v>
      </c>
      <c r="F938" s="461" t="b">
        <f t="shared" si="293"/>
        <v>1</v>
      </c>
      <c r="G938" s="410"/>
      <c r="H938" s="1184" t="s">
        <v>1095</v>
      </c>
      <c r="I938" s="1185"/>
      <c r="J938" s="572" t="s">
        <v>695</v>
      </c>
      <c r="K938" s="573" t="str">
        <f t="shared" si="291"/>
        <v>-</v>
      </c>
      <c r="L938" s="574" t="s">
        <v>693</v>
      </c>
      <c r="M938" s="574" t="s">
        <v>693</v>
      </c>
      <c r="N938" s="574" t="s">
        <v>693</v>
      </c>
      <c r="O938" s="574" t="s">
        <v>693</v>
      </c>
      <c r="P938" s="574" t="s">
        <v>693</v>
      </c>
      <c r="Q938" s="1037">
        <f>INT($I$403)+2</f>
        <v>52</v>
      </c>
      <c r="R938" s="574" t="s">
        <v>693</v>
      </c>
      <c r="S938" s="457" t="b">
        <v>1</v>
      </c>
      <c r="T938" s="574">
        <v>2</v>
      </c>
      <c r="U938" s="574" t="s">
        <v>693</v>
      </c>
      <c r="V938" s="574" t="s">
        <v>693</v>
      </c>
      <c r="W938" s="574"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idden="1" outlineLevel="3" x14ac:dyDescent="0.25">
      <c r="A939" s="383"/>
      <c r="B939" s="392"/>
      <c r="C939" s="385">
        <f t="shared" si="294"/>
        <v>4</v>
      </c>
      <c r="D939" s="410"/>
      <c r="E939" s="571">
        <f>E938</f>
        <v>10</v>
      </c>
      <c r="F939" s="461" t="b">
        <f t="shared" si="293"/>
        <v>1</v>
      </c>
      <c r="G939" s="410"/>
      <c r="H939" s="1186"/>
      <c r="I939" s="1187"/>
      <c r="J939" s="572" t="s">
        <v>696</v>
      </c>
      <c r="K939" s="573" t="str">
        <f t="shared" si="291"/>
        <v>-</v>
      </c>
      <c r="L939" s="574" t="s">
        <v>697</v>
      </c>
      <c r="M939" s="574" t="s">
        <v>697</v>
      </c>
      <c r="N939" s="574" t="s">
        <v>697</v>
      </c>
      <c r="O939" s="574" t="s">
        <v>697</v>
      </c>
      <c r="P939" s="574" t="s">
        <v>697</v>
      </c>
      <c r="Q939" s="574" t="s">
        <v>697</v>
      </c>
      <c r="R939" s="574" t="s">
        <v>697</v>
      </c>
      <c r="S939" s="574" t="s">
        <v>697</v>
      </c>
      <c r="T939" s="574" t="s">
        <v>697</v>
      </c>
      <c r="U939" s="574" t="s">
        <v>697</v>
      </c>
      <c r="V939" s="574" t="s">
        <v>697</v>
      </c>
      <c r="W939" s="574" t="s">
        <v>697</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57" t="s">
        <v>698</v>
      </c>
      <c r="K940" s="575" t="str">
        <f t="shared" si="291"/>
        <v>-</v>
      </c>
      <c r="L940" s="572" t="s">
        <v>693</v>
      </c>
      <c r="M940" s="572" t="s">
        <v>693</v>
      </c>
      <c r="N940" s="572" t="s">
        <v>693</v>
      </c>
      <c r="O940" s="572" t="s">
        <v>693</v>
      </c>
      <c r="P940" s="572" t="s">
        <v>693</v>
      </c>
      <c r="Q940" s="572" t="s">
        <v>693</v>
      </c>
      <c r="R940" s="572" t="s">
        <v>693</v>
      </c>
      <c r="S940" s="572" t="s">
        <v>693</v>
      </c>
      <c r="T940" s="572" t="s">
        <v>693</v>
      </c>
      <c r="U940" s="572" t="s">
        <v>693</v>
      </c>
      <c r="V940" s="576" t="s">
        <v>693</v>
      </c>
      <c r="W940" s="576" t="s">
        <v>693</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467">
        <v>11</v>
      </c>
      <c r="F941" s="461" t="b">
        <f t="shared" si="293"/>
        <v>1</v>
      </c>
      <c r="G941" s="410"/>
      <c r="H941" s="568" t="s">
        <v>712</v>
      </c>
      <c r="I941" s="568"/>
      <c r="J941" s="549" t="s">
        <v>692</v>
      </c>
      <c r="K941" s="569" t="str">
        <f t="shared" si="291"/>
        <v>-</v>
      </c>
      <c r="L941" s="570" t="s">
        <v>693</v>
      </c>
      <c r="M941" s="570" t="s">
        <v>693</v>
      </c>
      <c r="N941" s="570" t="s">
        <v>693</v>
      </c>
      <c r="O941" s="570" t="s">
        <v>693</v>
      </c>
      <c r="P941" s="570" t="s">
        <v>693</v>
      </c>
      <c r="Q941" s="570" t="s">
        <v>693</v>
      </c>
      <c r="R941" s="570" t="s">
        <v>693</v>
      </c>
      <c r="S941" s="570" t="s">
        <v>693</v>
      </c>
      <c r="T941" s="570" t="s">
        <v>693</v>
      </c>
      <c r="U941" s="570" t="s">
        <v>693</v>
      </c>
      <c r="V941" s="570" t="s">
        <v>693</v>
      </c>
      <c r="W941" s="570"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hidden="1" customHeight="1" outlineLevel="3" x14ac:dyDescent="0.25">
      <c r="A942" s="383"/>
      <c r="B942" s="392"/>
      <c r="C942" s="385">
        <f t="shared" si="294"/>
        <v>4</v>
      </c>
      <c r="D942" s="410"/>
      <c r="E942" s="571">
        <f>E941</f>
        <v>11</v>
      </c>
      <c r="F942" s="461" t="b">
        <f t="shared" si="293"/>
        <v>1</v>
      </c>
      <c r="G942" s="410"/>
      <c r="H942" s="1184" t="s">
        <v>1095</v>
      </c>
      <c r="I942" s="1185"/>
      <c r="J942" s="572" t="s">
        <v>695</v>
      </c>
      <c r="K942" s="573" t="str">
        <f t="shared" si="291"/>
        <v>-</v>
      </c>
      <c r="L942" s="574" t="s">
        <v>693</v>
      </c>
      <c r="M942" s="574" t="s">
        <v>693</v>
      </c>
      <c r="N942" s="574" t="s">
        <v>693</v>
      </c>
      <c r="O942" s="574" t="s">
        <v>693</v>
      </c>
      <c r="P942" s="574" t="s">
        <v>693</v>
      </c>
      <c r="Q942" s="1037">
        <f>INT($I$404)+2</f>
        <v>52</v>
      </c>
      <c r="R942" s="574" t="s">
        <v>693</v>
      </c>
      <c r="S942" s="457" t="b">
        <v>1</v>
      </c>
      <c r="T942" s="574">
        <v>3</v>
      </c>
      <c r="U942" s="574" t="s">
        <v>693</v>
      </c>
      <c r="V942" s="574" t="s">
        <v>693</v>
      </c>
      <c r="W942" s="574"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idden="1" outlineLevel="3" x14ac:dyDescent="0.25">
      <c r="A943" s="383"/>
      <c r="B943" s="392"/>
      <c r="C943" s="385">
        <f t="shared" si="294"/>
        <v>4</v>
      </c>
      <c r="D943" s="410"/>
      <c r="E943" s="571">
        <f>E942</f>
        <v>11</v>
      </c>
      <c r="F943" s="461" t="b">
        <f t="shared" si="293"/>
        <v>1</v>
      </c>
      <c r="G943" s="410"/>
      <c r="H943" s="1186"/>
      <c r="I943" s="1187"/>
      <c r="J943" s="572" t="s">
        <v>696</v>
      </c>
      <c r="K943" s="573" t="str">
        <f t="shared" si="291"/>
        <v>-</v>
      </c>
      <c r="L943" s="574" t="s">
        <v>697</v>
      </c>
      <c r="M943" s="574" t="s">
        <v>697</v>
      </c>
      <c r="N943" s="574" t="s">
        <v>697</v>
      </c>
      <c r="O943" s="574" t="s">
        <v>697</v>
      </c>
      <c r="P943" s="574" t="s">
        <v>697</v>
      </c>
      <c r="Q943" s="574" t="s">
        <v>697</v>
      </c>
      <c r="R943" s="574" t="s">
        <v>697</v>
      </c>
      <c r="S943" s="574" t="s">
        <v>697</v>
      </c>
      <c r="T943" s="574" t="s">
        <v>697</v>
      </c>
      <c r="U943" s="574" t="s">
        <v>697</v>
      </c>
      <c r="V943" s="574" t="s">
        <v>697</v>
      </c>
      <c r="W943" s="574" t="s">
        <v>697</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57" t="s">
        <v>698</v>
      </c>
      <c r="K944" s="575" t="str">
        <f t="shared" si="291"/>
        <v>-</v>
      </c>
      <c r="L944" s="572" t="s">
        <v>693</v>
      </c>
      <c r="M944" s="572" t="s">
        <v>693</v>
      </c>
      <c r="N944" s="572" t="s">
        <v>693</v>
      </c>
      <c r="O944" s="572" t="s">
        <v>693</v>
      </c>
      <c r="P944" s="572" t="s">
        <v>693</v>
      </c>
      <c r="Q944" s="572" t="s">
        <v>693</v>
      </c>
      <c r="R944" s="572" t="s">
        <v>693</v>
      </c>
      <c r="S944" s="572" t="s">
        <v>693</v>
      </c>
      <c r="T944" s="572" t="s">
        <v>693</v>
      </c>
      <c r="U944" s="572" t="s">
        <v>693</v>
      </c>
      <c r="V944" s="576" t="s">
        <v>693</v>
      </c>
      <c r="W944" s="576" t="s">
        <v>693</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467">
        <v>12</v>
      </c>
      <c r="F945" s="461" t="b">
        <f t="shared" si="293"/>
        <v>1</v>
      </c>
      <c r="G945" s="410"/>
      <c r="H945" s="568" t="s">
        <v>713</v>
      </c>
      <c r="I945" s="568"/>
      <c r="J945" s="549" t="s">
        <v>692</v>
      </c>
      <c r="K945" s="569" t="str">
        <f t="shared" si="291"/>
        <v>-</v>
      </c>
      <c r="L945" s="570" t="s">
        <v>693</v>
      </c>
      <c r="M945" s="570" t="s">
        <v>693</v>
      </c>
      <c r="N945" s="570" t="s">
        <v>693</v>
      </c>
      <c r="O945" s="570" t="s">
        <v>693</v>
      </c>
      <c r="P945" s="570" t="s">
        <v>693</v>
      </c>
      <c r="Q945" s="570" t="s">
        <v>693</v>
      </c>
      <c r="R945" s="570" t="s">
        <v>693</v>
      </c>
      <c r="S945" s="570" t="s">
        <v>693</v>
      </c>
      <c r="T945" s="570" t="s">
        <v>693</v>
      </c>
      <c r="U945" s="570" t="s">
        <v>693</v>
      </c>
      <c r="V945" s="570" t="s">
        <v>693</v>
      </c>
      <c r="W945" s="570"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hidden="1" customHeight="1" outlineLevel="3" x14ac:dyDescent="0.25">
      <c r="A946" s="383"/>
      <c r="B946" s="392"/>
      <c r="C946" s="385">
        <f t="shared" si="294"/>
        <v>4</v>
      </c>
      <c r="D946" s="410"/>
      <c r="E946" s="571">
        <f>E945</f>
        <v>12</v>
      </c>
      <c r="F946" s="461" t="b">
        <f t="shared" si="293"/>
        <v>1</v>
      </c>
      <c r="G946" s="410"/>
      <c r="H946" s="1184" t="s">
        <v>1095</v>
      </c>
      <c r="I946" s="1185"/>
      <c r="J946" s="572" t="s">
        <v>695</v>
      </c>
      <c r="K946" s="573" t="str">
        <f t="shared" si="291"/>
        <v>-</v>
      </c>
      <c r="L946" s="574" t="s">
        <v>693</v>
      </c>
      <c r="M946" s="574" t="s">
        <v>693</v>
      </c>
      <c r="N946" s="574" t="s">
        <v>693</v>
      </c>
      <c r="O946" s="574" t="s">
        <v>693</v>
      </c>
      <c r="P946" s="574" t="s">
        <v>693</v>
      </c>
      <c r="Q946" s="1037">
        <f>INT($I$405)+2</f>
        <v>52</v>
      </c>
      <c r="R946" s="574" t="s">
        <v>693</v>
      </c>
      <c r="S946" s="457" t="b">
        <v>1</v>
      </c>
      <c r="T946" s="574">
        <v>4</v>
      </c>
      <c r="U946" s="574" t="s">
        <v>693</v>
      </c>
      <c r="V946" s="574" t="s">
        <v>693</v>
      </c>
      <c r="W946" s="574"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idden="1" outlineLevel="3" x14ac:dyDescent="0.25">
      <c r="A947" s="383"/>
      <c r="B947" s="392"/>
      <c r="C947" s="385">
        <f t="shared" si="294"/>
        <v>4</v>
      </c>
      <c r="D947" s="410"/>
      <c r="E947" s="571">
        <f>E946</f>
        <v>12</v>
      </c>
      <c r="F947" s="461" t="b">
        <f t="shared" si="293"/>
        <v>1</v>
      </c>
      <c r="G947" s="410"/>
      <c r="H947" s="1186"/>
      <c r="I947" s="1187"/>
      <c r="J947" s="572" t="s">
        <v>696</v>
      </c>
      <c r="K947" s="573" t="str">
        <f t="shared" si="291"/>
        <v>-</v>
      </c>
      <c r="L947" s="574" t="s">
        <v>697</v>
      </c>
      <c r="M947" s="574" t="s">
        <v>697</v>
      </c>
      <c r="N947" s="574" t="s">
        <v>697</v>
      </c>
      <c r="O947" s="574" t="s">
        <v>697</v>
      </c>
      <c r="P947" s="574" t="s">
        <v>697</v>
      </c>
      <c r="Q947" s="574" t="s">
        <v>697</v>
      </c>
      <c r="R947" s="574" t="s">
        <v>697</v>
      </c>
      <c r="S947" s="574" t="s">
        <v>697</v>
      </c>
      <c r="T947" s="574" t="s">
        <v>697</v>
      </c>
      <c r="U947" s="574" t="s">
        <v>697</v>
      </c>
      <c r="V947" s="574" t="s">
        <v>697</v>
      </c>
      <c r="W947" s="574" t="s">
        <v>697</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57" t="s">
        <v>698</v>
      </c>
      <c r="K948" s="575" t="str">
        <f t="shared" si="291"/>
        <v>-</v>
      </c>
      <c r="L948" s="572" t="s">
        <v>693</v>
      </c>
      <c r="M948" s="572" t="s">
        <v>693</v>
      </c>
      <c r="N948" s="572" t="s">
        <v>693</v>
      </c>
      <c r="O948" s="572" t="s">
        <v>693</v>
      </c>
      <c r="P948" s="572" t="s">
        <v>693</v>
      </c>
      <c r="Q948" s="572" t="s">
        <v>693</v>
      </c>
      <c r="R948" s="572" t="s">
        <v>693</v>
      </c>
      <c r="S948" s="572" t="s">
        <v>693</v>
      </c>
      <c r="T948" s="572" t="s">
        <v>693</v>
      </c>
      <c r="U948" s="572" t="s">
        <v>693</v>
      </c>
      <c r="V948" s="576" t="s">
        <v>693</v>
      </c>
      <c r="W948" s="576" t="s">
        <v>693</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467">
        <v>13</v>
      </c>
      <c r="F949" s="461" t="b">
        <f t="shared" si="293"/>
        <v>1</v>
      </c>
      <c r="G949" s="410"/>
      <c r="H949" s="568" t="s">
        <v>714</v>
      </c>
      <c r="I949" s="568"/>
      <c r="J949" s="549" t="s">
        <v>692</v>
      </c>
      <c r="K949" s="569" t="str">
        <f t="shared" si="291"/>
        <v>-</v>
      </c>
      <c r="L949" s="578">
        <v>-1</v>
      </c>
      <c r="M949" s="570" t="s">
        <v>693</v>
      </c>
      <c r="N949" s="570" t="s">
        <v>693</v>
      </c>
      <c r="O949" s="570" t="s">
        <v>693</v>
      </c>
      <c r="P949" s="570" t="s">
        <v>693</v>
      </c>
      <c r="Q949" s="570" t="s">
        <v>693</v>
      </c>
      <c r="R949" s="570" t="s">
        <v>693</v>
      </c>
      <c r="S949" s="570" t="s">
        <v>693</v>
      </c>
      <c r="T949" s="570" t="s">
        <v>693</v>
      </c>
      <c r="U949" s="570" t="s">
        <v>693</v>
      </c>
      <c r="V949" s="570" t="s">
        <v>693</v>
      </c>
      <c r="W949" s="570"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hidden="1" customHeight="1" outlineLevel="3" x14ac:dyDescent="0.25">
      <c r="A950" s="383"/>
      <c r="B950" s="392"/>
      <c r="C950" s="385">
        <f t="shared" si="294"/>
        <v>4</v>
      </c>
      <c r="D950" s="410"/>
      <c r="E950" s="571">
        <f>E949</f>
        <v>13</v>
      </c>
      <c r="F950" s="461" t="b">
        <f t="shared" si="293"/>
        <v>1</v>
      </c>
      <c r="G950" s="410"/>
      <c r="H950" s="1184" t="s">
        <v>715</v>
      </c>
      <c r="I950" s="1185"/>
      <c r="J950" s="572" t="s">
        <v>695</v>
      </c>
      <c r="K950" s="573" t="str">
        <f t="shared" si="291"/>
        <v>-</v>
      </c>
      <c r="L950" s="574" t="s">
        <v>693</v>
      </c>
      <c r="M950" s="574" t="s">
        <v>693</v>
      </c>
      <c r="N950" s="574" t="s">
        <v>693</v>
      </c>
      <c r="O950" s="574" t="s">
        <v>693</v>
      </c>
      <c r="P950" s="574" t="s">
        <v>693</v>
      </c>
      <c r="Q950" s="457">
        <f>INT(150/7)+2</f>
        <v>23</v>
      </c>
      <c r="R950" s="574" t="s">
        <v>693</v>
      </c>
      <c r="S950" s="457" t="b">
        <v>1</v>
      </c>
      <c r="T950" s="574" t="s">
        <v>693</v>
      </c>
      <c r="U950" s="574" t="s">
        <v>693</v>
      </c>
      <c r="V950" s="574" t="s">
        <v>693</v>
      </c>
      <c r="W950" s="574"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idden="1" outlineLevel="3" x14ac:dyDescent="0.25">
      <c r="A951" s="383"/>
      <c r="B951" s="392"/>
      <c r="C951" s="385">
        <f t="shared" si="294"/>
        <v>4</v>
      </c>
      <c r="D951" s="410"/>
      <c r="E951" s="571">
        <f>E950</f>
        <v>13</v>
      </c>
      <c r="F951" s="461" t="b">
        <f t="shared" si="293"/>
        <v>1</v>
      </c>
      <c r="G951" s="410"/>
      <c r="H951" s="1186"/>
      <c r="I951" s="1187"/>
      <c r="J951" s="572" t="s">
        <v>696</v>
      </c>
      <c r="K951" s="573" t="str">
        <f t="shared" si="291"/>
        <v>-</v>
      </c>
      <c r="L951" s="574" t="s">
        <v>697</v>
      </c>
      <c r="M951" s="574" t="s">
        <v>697</v>
      </c>
      <c r="N951" s="574" t="s">
        <v>697</v>
      </c>
      <c r="O951" s="574" t="s">
        <v>697</v>
      </c>
      <c r="P951" s="574" t="s">
        <v>697</v>
      </c>
      <c r="Q951" s="574" t="s">
        <v>697</v>
      </c>
      <c r="R951" s="574" t="s">
        <v>697</v>
      </c>
      <c r="S951" s="574" t="s">
        <v>697</v>
      </c>
      <c r="T951" s="574" t="s">
        <v>697</v>
      </c>
      <c r="U951" s="574" t="s">
        <v>697</v>
      </c>
      <c r="V951" s="574" t="s">
        <v>697</v>
      </c>
      <c r="W951" s="574" t="s">
        <v>697</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57" t="s">
        <v>698</v>
      </c>
      <c r="K952" s="575" t="str">
        <f t="shared" si="291"/>
        <v>-</v>
      </c>
      <c r="L952" s="572" t="s">
        <v>693</v>
      </c>
      <c r="M952" s="572" t="s">
        <v>693</v>
      </c>
      <c r="N952" s="572" t="s">
        <v>693</v>
      </c>
      <c r="O952" s="572" t="s">
        <v>693</v>
      </c>
      <c r="P952" s="572" t="s">
        <v>693</v>
      </c>
      <c r="Q952" s="572" t="s">
        <v>693</v>
      </c>
      <c r="R952" s="572" t="s">
        <v>693</v>
      </c>
      <c r="S952" s="572" t="s">
        <v>693</v>
      </c>
      <c r="T952" s="572" t="s">
        <v>693</v>
      </c>
      <c r="U952" s="572" t="s">
        <v>693</v>
      </c>
      <c r="V952" s="576" t="s">
        <v>693</v>
      </c>
      <c r="W952" s="576" t="s">
        <v>693</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467">
        <v>14</v>
      </c>
      <c r="F953" s="461" t="b">
        <f t="shared" si="293"/>
        <v>1</v>
      </c>
      <c r="G953" s="410"/>
      <c r="H953" s="568" t="s">
        <v>716</v>
      </c>
      <c r="I953" s="568"/>
      <c r="J953" s="549" t="s">
        <v>692</v>
      </c>
      <c r="K953" s="569" t="str">
        <f t="shared" si="291"/>
        <v>-</v>
      </c>
      <c r="L953" s="570" t="s">
        <v>693</v>
      </c>
      <c r="M953" s="570" t="s">
        <v>693</v>
      </c>
      <c r="N953" s="570" t="s">
        <v>693</v>
      </c>
      <c r="O953" s="570" t="s">
        <v>693</v>
      </c>
      <c r="P953" s="570" t="s">
        <v>693</v>
      </c>
      <c r="Q953" s="570" t="s">
        <v>693</v>
      </c>
      <c r="R953" s="570" t="s">
        <v>693</v>
      </c>
      <c r="S953" s="570" t="s">
        <v>693</v>
      </c>
      <c r="T953" s="570" t="s">
        <v>693</v>
      </c>
      <c r="U953" s="570" t="s">
        <v>693</v>
      </c>
      <c r="V953" s="570" t="s">
        <v>693</v>
      </c>
      <c r="W953" s="570"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hidden="1" customHeight="1" outlineLevel="3" x14ac:dyDescent="0.25">
      <c r="A954" s="383"/>
      <c r="B954" s="392"/>
      <c r="C954" s="385">
        <f t="shared" si="294"/>
        <v>4</v>
      </c>
      <c r="D954" s="410"/>
      <c r="E954" s="571">
        <f>E953</f>
        <v>14</v>
      </c>
      <c r="F954" s="461" t="b">
        <f t="shared" si="293"/>
        <v>1</v>
      </c>
      <c r="G954" s="410"/>
      <c r="H954" s="1184" t="s">
        <v>717</v>
      </c>
      <c r="I954" s="1185"/>
      <c r="J954" s="572" t="s">
        <v>695</v>
      </c>
      <c r="K954" s="573" t="str">
        <f t="shared" si="291"/>
        <v>-</v>
      </c>
      <c r="L954" s="574" t="s">
        <v>693</v>
      </c>
      <c r="M954" s="574" t="s">
        <v>693</v>
      </c>
      <c r="N954" s="574" t="s">
        <v>693</v>
      </c>
      <c r="O954" s="574" t="s">
        <v>693</v>
      </c>
      <c r="P954" s="574" t="s">
        <v>693</v>
      </c>
      <c r="Q954" s="457">
        <f>INT(150/7)+2</f>
        <v>23</v>
      </c>
      <c r="R954" s="574" t="s">
        <v>693</v>
      </c>
      <c r="S954" s="457" t="b">
        <v>1</v>
      </c>
      <c r="T954" s="574" t="s">
        <v>693</v>
      </c>
      <c r="U954" s="574" t="s">
        <v>693</v>
      </c>
      <c r="V954" s="574" t="s">
        <v>693</v>
      </c>
      <c r="W954" s="574"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idden="1" outlineLevel="3" x14ac:dyDescent="0.25">
      <c r="A955" s="383"/>
      <c r="B955" s="392"/>
      <c r="C955" s="385">
        <f t="shared" si="294"/>
        <v>4</v>
      </c>
      <c r="D955" s="410"/>
      <c r="E955" s="571">
        <f>E954</f>
        <v>14</v>
      </c>
      <c r="F955" s="461" t="b">
        <f t="shared" si="293"/>
        <v>1</v>
      </c>
      <c r="G955" s="410"/>
      <c r="H955" s="1186"/>
      <c r="I955" s="1187"/>
      <c r="J955" s="572" t="s">
        <v>696</v>
      </c>
      <c r="K955" s="573" t="str">
        <f t="shared" si="291"/>
        <v>-</v>
      </c>
      <c r="L955" s="574" t="s">
        <v>697</v>
      </c>
      <c r="M955" s="574" t="s">
        <v>697</v>
      </c>
      <c r="N955" s="574" t="s">
        <v>697</v>
      </c>
      <c r="O955" s="574" t="s">
        <v>697</v>
      </c>
      <c r="P955" s="574" t="s">
        <v>697</v>
      </c>
      <c r="Q955" s="574" t="s">
        <v>697</v>
      </c>
      <c r="R955" s="574" t="s">
        <v>697</v>
      </c>
      <c r="S955" s="574" t="s">
        <v>697</v>
      </c>
      <c r="T955" s="574" t="s">
        <v>697</v>
      </c>
      <c r="U955" s="574" t="s">
        <v>697</v>
      </c>
      <c r="V955" s="574" t="s">
        <v>697</v>
      </c>
      <c r="W955" s="574" t="s">
        <v>697</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57" t="s">
        <v>698</v>
      </c>
      <c r="K956" s="575" t="str">
        <f t="shared" si="291"/>
        <v>-</v>
      </c>
      <c r="L956" s="572" t="s">
        <v>693</v>
      </c>
      <c r="M956" s="572" t="s">
        <v>693</v>
      </c>
      <c r="N956" s="572" t="s">
        <v>693</v>
      </c>
      <c r="O956" s="572" t="s">
        <v>693</v>
      </c>
      <c r="P956" s="572" t="s">
        <v>693</v>
      </c>
      <c r="Q956" s="572" t="s">
        <v>693</v>
      </c>
      <c r="R956" s="572" t="s">
        <v>693</v>
      </c>
      <c r="S956" s="572" t="s">
        <v>693</v>
      </c>
      <c r="T956" s="572" t="s">
        <v>693</v>
      </c>
      <c r="U956" s="572" t="s">
        <v>693</v>
      </c>
      <c r="V956" s="576" t="s">
        <v>693</v>
      </c>
      <c r="W956" s="576" t="s">
        <v>693</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467">
        <v>15</v>
      </c>
      <c r="F957" s="461" t="b">
        <f t="shared" si="293"/>
        <v>1</v>
      </c>
      <c r="G957" s="410"/>
      <c r="H957" s="568" t="s">
        <v>718</v>
      </c>
      <c r="I957" s="568"/>
      <c r="J957" s="549" t="s">
        <v>692</v>
      </c>
      <c r="K957" s="569" t="str">
        <f t="shared" si="291"/>
        <v>-</v>
      </c>
      <c r="L957" s="570" t="s">
        <v>693</v>
      </c>
      <c r="M957" s="570" t="s">
        <v>693</v>
      </c>
      <c r="N957" s="570" t="s">
        <v>693</v>
      </c>
      <c r="O957" s="570" t="s">
        <v>693</v>
      </c>
      <c r="P957" s="570" t="s">
        <v>693</v>
      </c>
      <c r="Q957" s="570" t="s">
        <v>693</v>
      </c>
      <c r="R957" s="570" t="s">
        <v>693</v>
      </c>
      <c r="S957" s="570" t="s">
        <v>693</v>
      </c>
      <c r="T957" s="570" t="s">
        <v>693</v>
      </c>
      <c r="U957" s="570" t="s">
        <v>693</v>
      </c>
      <c r="V957" s="570" t="s">
        <v>693</v>
      </c>
      <c r="W957" s="570"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hidden="1" customHeight="1" outlineLevel="3" x14ac:dyDescent="0.25">
      <c r="A958" s="383"/>
      <c r="B958" s="392"/>
      <c r="C958" s="385">
        <f t="shared" si="294"/>
        <v>4</v>
      </c>
      <c r="D958" s="410"/>
      <c r="E958" s="571">
        <f>E957</f>
        <v>15</v>
      </c>
      <c r="F958" s="461" t="b">
        <f t="shared" si="293"/>
        <v>1</v>
      </c>
      <c r="G958" s="410"/>
      <c r="H958" s="1184" t="s">
        <v>719</v>
      </c>
      <c r="I958" s="1185"/>
      <c r="J958" s="572" t="s">
        <v>695</v>
      </c>
      <c r="K958" s="573" t="str">
        <f t="shared" si="291"/>
        <v>-</v>
      </c>
      <c r="L958" s="574" t="s">
        <v>693</v>
      </c>
      <c r="M958" s="574" t="s">
        <v>693</v>
      </c>
      <c r="N958" s="574" t="s">
        <v>693</v>
      </c>
      <c r="O958" s="574" t="s">
        <v>693</v>
      </c>
      <c r="P958" s="574" t="s">
        <v>693</v>
      </c>
      <c r="Q958" s="457">
        <f>INT(150/7)+2</f>
        <v>23</v>
      </c>
      <c r="R958" s="574" t="s">
        <v>693</v>
      </c>
      <c r="S958" s="457" t="b">
        <v>1</v>
      </c>
      <c r="T958" s="574" t="s">
        <v>693</v>
      </c>
      <c r="U958" s="574" t="s">
        <v>693</v>
      </c>
      <c r="V958" s="574" t="s">
        <v>693</v>
      </c>
      <c r="W958" s="574"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idden="1" outlineLevel="3" x14ac:dyDescent="0.25">
      <c r="A959" s="383"/>
      <c r="B959" s="392"/>
      <c r="C959" s="385">
        <f t="shared" si="294"/>
        <v>4</v>
      </c>
      <c r="D959" s="410"/>
      <c r="E959" s="571">
        <f>E958</f>
        <v>15</v>
      </c>
      <c r="F959" s="461" t="b">
        <f t="shared" si="293"/>
        <v>1</v>
      </c>
      <c r="G959" s="410"/>
      <c r="H959" s="1186"/>
      <c r="I959" s="1187"/>
      <c r="J959" s="572" t="s">
        <v>696</v>
      </c>
      <c r="K959" s="573" t="str">
        <f t="shared" si="291"/>
        <v>-</v>
      </c>
      <c r="L959" s="574" t="s">
        <v>697</v>
      </c>
      <c r="M959" s="574" t="s">
        <v>697</v>
      </c>
      <c r="N959" s="574" t="s">
        <v>697</v>
      </c>
      <c r="O959" s="574" t="s">
        <v>697</v>
      </c>
      <c r="P959" s="574" t="s">
        <v>697</v>
      </c>
      <c r="Q959" s="574" t="s">
        <v>697</v>
      </c>
      <c r="R959" s="574" t="s">
        <v>697</v>
      </c>
      <c r="S959" s="574" t="s">
        <v>697</v>
      </c>
      <c r="T959" s="574" t="s">
        <v>697</v>
      </c>
      <c r="U959" s="574" t="s">
        <v>697</v>
      </c>
      <c r="V959" s="574" t="s">
        <v>697</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57" t="s">
        <v>698</v>
      </c>
      <c r="K960" s="575" t="str">
        <f t="shared" si="291"/>
        <v>-</v>
      </c>
      <c r="L960" s="572" t="s">
        <v>693</v>
      </c>
      <c r="M960" s="572" t="s">
        <v>693</v>
      </c>
      <c r="N960" s="572" t="s">
        <v>693</v>
      </c>
      <c r="O960" s="572" t="s">
        <v>693</v>
      </c>
      <c r="P960" s="572" t="s">
        <v>693</v>
      </c>
      <c r="Q960" s="572" t="s">
        <v>693</v>
      </c>
      <c r="R960" s="572" t="s">
        <v>693</v>
      </c>
      <c r="S960" s="572" t="s">
        <v>693</v>
      </c>
      <c r="T960" s="572" t="s">
        <v>693</v>
      </c>
      <c r="U960" s="572" t="s">
        <v>693</v>
      </c>
      <c r="V960" s="576" t="s">
        <v>693</v>
      </c>
      <c r="W960" s="576" t="s">
        <v>693</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467">
        <v>16</v>
      </c>
      <c r="F961" s="461" t="b">
        <f t="shared" ref="F961:F992" si="295">COUNTIFS($L961:$W961,"-")&lt;&gt;COUNTA($L961:$W961)</f>
        <v>1</v>
      </c>
      <c r="G961" s="410"/>
      <c r="H961" s="568" t="s">
        <v>720</v>
      </c>
      <c r="I961" s="568"/>
      <c r="J961" s="549" t="s">
        <v>692</v>
      </c>
      <c r="K961" s="569" t="str">
        <f t="shared" si="291"/>
        <v>-</v>
      </c>
      <c r="L961" s="570" t="s">
        <v>693</v>
      </c>
      <c r="M961" s="570" t="s">
        <v>693</v>
      </c>
      <c r="N961" s="570" t="s">
        <v>693</v>
      </c>
      <c r="O961" s="570" t="s">
        <v>693</v>
      </c>
      <c r="P961" s="570" t="s">
        <v>693</v>
      </c>
      <c r="Q961" s="570" t="s">
        <v>693</v>
      </c>
      <c r="R961" s="570" t="s">
        <v>693</v>
      </c>
      <c r="S961" s="570" t="s">
        <v>693</v>
      </c>
      <c r="T961" s="570" t="s">
        <v>693</v>
      </c>
      <c r="U961" s="570" t="s">
        <v>693</v>
      </c>
      <c r="V961" s="570" t="s">
        <v>693</v>
      </c>
      <c r="W961" s="570"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571">
        <f>E961</f>
        <v>16</v>
      </c>
      <c r="F962" s="461" t="b">
        <f t="shared" si="295"/>
        <v>1</v>
      </c>
      <c r="G962" s="410"/>
      <c r="H962" s="1184"/>
      <c r="I962" s="1185"/>
      <c r="J962" s="572" t="s">
        <v>695</v>
      </c>
      <c r="K962" s="573" t="str">
        <f t="shared" ref="K962:K1004" si="296">IF(L962&lt;0,"-",IFERROR(DATE(2019,1,($L962)*7+1),"-"))</f>
        <v>-</v>
      </c>
      <c r="L962" s="574" t="s">
        <v>693</v>
      </c>
      <c r="M962" s="574" t="s">
        <v>693</v>
      </c>
      <c r="N962" s="574" t="s">
        <v>693</v>
      </c>
      <c r="O962" s="574" t="s">
        <v>693</v>
      </c>
      <c r="P962" s="574" t="s">
        <v>693</v>
      </c>
      <c r="Q962" s="574" t="s">
        <v>693</v>
      </c>
      <c r="R962" s="457">
        <v>0</v>
      </c>
      <c r="S962" s="457" t="b">
        <v>1</v>
      </c>
      <c r="T962" s="574" t="s">
        <v>693</v>
      </c>
      <c r="U962" s="574" t="s">
        <v>693</v>
      </c>
      <c r="V962" s="574" t="s">
        <v>693</v>
      </c>
      <c r="W962" s="574"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696</v>
      </c>
      <c r="K963" s="573" t="str">
        <f t="shared" si="296"/>
        <v>-</v>
      </c>
      <c r="L963" s="574" t="s">
        <v>697</v>
      </c>
      <c r="M963" s="574" t="s">
        <v>697</v>
      </c>
      <c r="N963" s="574" t="s">
        <v>697</v>
      </c>
      <c r="O963" s="574" t="s">
        <v>697</v>
      </c>
      <c r="P963" s="574" t="s">
        <v>697</v>
      </c>
      <c r="Q963" s="574" t="s">
        <v>697</v>
      </c>
      <c r="R963" s="574" t="s">
        <v>697</v>
      </c>
      <c r="S963" s="574" t="s">
        <v>697</v>
      </c>
      <c r="T963" s="574" t="s">
        <v>697</v>
      </c>
      <c r="U963" s="574" t="s">
        <v>697</v>
      </c>
      <c r="V963" s="574" t="s">
        <v>697</v>
      </c>
      <c r="W963" s="574" t="s">
        <v>697</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57" t="s">
        <v>698</v>
      </c>
      <c r="K964" s="575" t="str">
        <f t="shared" si="296"/>
        <v>-</v>
      </c>
      <c r="L964" s="572" t="s">
        <v>693</v>
      </c>
      <c r="M964" s="572" t="s">
        <v>693</v>
      </c>
      <c r="N964" s="572" t="s">
        <v>693</v>
      </c>
      <c r="O964" s="572" t="s">
        <v>693</v>
      </c>
      <c r="P964" s="572" t="s">
        <v>693</v>
      </c>
      <c r="Q964" s="572" t="s">
        <v>693</v>
      </c>
      <c r="R964" s="572" t="s">
        <v>693</v>
      </c>
      <c r="S964" s="572" t="s">
        <v>693</v>
      </c>
      <c r="T964" s="572" t="s">
        <v>693</v>
      </c>
      <c r="U964" s="572" t="s">
        <v>693</v>
      </c>
      <c r="V964" s="576" t="s">
        <v>693</v>
      </c>
      <c r="W964" s="576" t="s">
        <v>693</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ref="C965:C996" si="297">INT($C$885)+3</f>
        <v>4</v>
      </c>
      <c r="D965" s="410"/>
      <c r="E965" s="467">
        <v>17</v>
      </c>
      <c r="F965" s="461" t="b">
        <f t="shared" si="295"/>
        <v>1</v>
      </c>
      <c r="G965" s="410"/>
      <c r="H965" s="568" t="s">
        <v>721</v>
      </c>
      <c r="I965" s="568"/>
      <c r="J965" s="549" t="s">
        <v>692</v>
      </c>
      <c r="K965" s="569" t="str">
        <f t="shared" si="296"/>
        <v>-</v>
      </c>
      <c r="L965" s="570" t="s">
        <v>693</v>
      </c>
      <c r="M965" s="577">
        <v>42</v>
      </c>
      <c r="N965" s="570" t="s">
        <v>693</v>
      </c>
      <c r="O965" s="570" t="s">
        <v>693</v>
      </c>
      <c r="P965" s="570" t="s">
        <v>693</v>
      </c>
      <c r="Q965" s="570" t="s">
        <v>693</v>
      </c>
      <c r="R965" s="570" t="s">
        <v>693</v>
      </c>
      <c r="S965" s="570" t="s">
        <v>693</v>
      </c>
      <c r="T965" s="570" t="s">
        <v>693</v>
      </c>
      <c r="U965" s="570" t="s">
        <v>693</v>
      </c>
      <c r="V965" s="570" t="s">
        <v>693</v>
      </c>
      <c r="W965" s="570"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hidden="1" customHeight="1" outlineLevel="3" x14ac:dyDescent="0.25">
      <c r="A966" s="383"/>
      <c r="B966" s="392"/>
      <c r="C966" s="385">
        <f t="shared" si="297"/>
        <v>4</v>
      </c>
      <c r="D966" s="410"/>
      <c r="E966" s="571">
        <f>E965</f>
        <v>17</v>
      </c>
      <c r="F966" s="461" t="b">
        <f t="shared" si="295"/>
        <v>1</v>
      </c>
      <c r="G966" s="410"/>
      <c r="H966" s="1184" t="s">
        <v>722</v>
      </c>
      <c r="I966" s="1185"/>
      <c r="J966" s="572" t="s">
        <v>695</v>
      </c>
      <c r="K966" s="573" t="str">
        <f t="shared" si="296"/>
        <v>-</v>
      </c>
      <c r="L966" s="574" t="s">
        <v>693</v>
      </c>
      <c r="M966" s="574" t="s">
        <v>693</v>
      </c>
      <c r="N966" s="574" t="s">
        <v>693</v>
      </c>
      <c r="O966" s="574" t="s">
        <v>693</v>
      </c>
      <c r="P966" s="574" t="s">
        <v>693</v>
      </c>
      <c r="Q966" s="574" t="s">
        <v>693</v>
      </c>
      <c r="R966" s="457">
        <v>0</v>
      </c>
      <c r="S966" s="574" t="s">
        <v>693</v>
      </c>
      <c r="T966" s="574" t="s">
        <v>693</v>
      </c>
      <c r="U966" s="574" t="s">
        <v>693</v>
      </c>
      <c r="V966" s="574" t="s">
        <v>693</v>
      </c>
      <c r="W966" s="574"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idden="1" outlineLevel="3" x14ac:dyDescent="0.25">
      <c r="A967" s="383"/>
      <c r="B967" s="392"/>
      <c r="C967" s="385">
        <f t="shared" si="297"/>
        <v>4</v>
      </c>
      <c r="D967" s="410"/>
      <c r="E967" s="571">
        <f>E966</f>
        <v>17</v>
      </c>
      <c r="F967" s="461" t="b">
        <f t="shared" si="295"/>
        <v>1</v>
      </c>
      <c r="G967" s="410"/>
      <c r="H967" s="1186"/>
      <c r="I967" s="1187"/>
      <c r="J967" s="572" t="s">
        <v>696</v>
      </c>
      <c r="K967" s="573" t="str">
        <f t="shared" si="296"/>
        <v>-</v>
      </c>
      <c r="L967" s="574" t="s">
        <v>697</v>
      </c>
      <c r="M967" s="574" t="s">
        <v>697</v>
      </c>
      <c r="N967" s="574" t="s">
        <v>697</v>
      </c>
      <c r="O967" s="574" t="s">
        <v>697</v>
      </c>
      <c r="P967" s="574" t="s">
        <v>697</v>
      </c>
      <c r="Q967" s="574" t="s">
        <v>697</v>
      </c>
      <c r="R967" s="574" t="s">
        <v>697</v>
      </c>
      <c r="S967" s="574" t="s">
        <v>697</v>
      </c>
      <c r="T967" s="574" t="s">
        <v>697</v>
      </c>
      <c r="U967" s="574" t="s">
        <v>697</v>
      </c>
      <c r="V967" s="574" t="s">
        <v>697</v>
      </c>
      <c r="W967" s="574" t="s">
        <v>697</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57" t="s">
        <v>698</v>
      </c>
      <c r="K968" s="575" t="str">
        <f t="shared" si="296"/>
        <v>-</v>
      </c>
      <c r="L968" s="572" t="s">
        <v>693</v>
      </c>
      <c r="M968" s="572" t="s">
        <v>693</v>
      </c>
      <c r="N968" s="572" t="s">
        <v>693</v>
      </c>
      <c r="O968" s="572" t="s">
        <v>693</v>
      </c>
      <c r="P968" s="572" t="s">
        <v>693</v>
      </c>
      <c r="Q968" s="572" t="s">
        <v>693</v>
      </c>
      <c r="R968" s="572" t="s">
        <v>693</v>
      </c>
      <c r="S968" s="572" t="s">
        <v>693</v>
      </c>
      <c r="T968" s="572" t="s">
        <v>693</v>
      </c>
      <c r="U968" s="572" t="s">
        <v>693</v>
      </c>
      <c r="V968" s="576" t="s">
        <v>693</v>
      </c>
      <c r="W968" s="576" t="s">
        <v>693</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467">
        <v>18</v>
      </c>
      <c r="F969" s="461" t="b">
        <f t="shared" si="295"/>
        <v>1</v>
      </c>
      <c r="G969" s="410"/>
      <c r="H969" s="568" t="s">
        <v>723</v>
      </c>
      <c r="I969" s="568"/>
      <c r="J969" s="549" t="s">
        <v>692</v>
      </c>
      <c r="K969" s="569" t="str">
        <f t="shared" si="296"/>
        <v>-</v>
      </c>
      <c r="L969" s="570" t="s">
        <v>693</v>
      </c>
      <c r="M969" s="570" t="s">
        <v>693</v>
      </c>
      <c r="N969" s="570" t="s">
        <v>693</v>
      </c>
      <c r="O969" s="570" t="s">
        <v>693</v>
      </c>
      <c r="P969" s="570" t="s">
        <v>693</v>
      </c>
      <c r="Q969" s="570" t="s">
        <v>693</v>
      </c>
      <c r="R969" s="570" t="s">
        <v>693</v>
      </c>
      <c r="S969" s="570" t="s">
        <v>693</v>
      </c>
      <c r="T969" s="570" t="s">
        <v>693</v>
      </c>
      <c r="U969" s="570" t="s">
        <v>693</v>
      </c>
      <c r="V969" s="570" t="s">
        <v>693</v>
      </c>
      <c r="W969" s="570"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hidden="1" customHeight="1" outlineLevel="3" x14ac:dyDescent="0.25">
      <c r="A970" s="383"/>
      <c r="B970" s="392"/>
      <c r="C970" s="385">
        <f t="shared" si="297"/>
        <v>4</v>
      </c>
      <c r="D970" s="410"/>
      <c r="E970" s="571">
        <f>E969</f>
        <v>18</v>
      </c>
      <c r="F970" s="461" t="b">
        <f t="shared" si="295"/>
        <v>1</v>
      </c>
      <c r="G970" s="410"/>
      <c r="H970" s="1184" t="s">
        <v>724</v>
      </c>
      <c r="I970" s="1185"/>
      <c r="J970" s="572" t="s">
        <v>695</v>
      </c>
      <c r="K970" s="573" t="str">
        <f t="shared" si="296"/>
        <v>-</v>
      </c>
      <c r="L970" s="574" t="s">
        <v>693</v>
      </c>
      <c r="M970" s="574" t="s">
        <v>693</v>
      </c>
      <c r="N970" s="574" t="s">
        <v>693</v>
      </c>
      <c r="O970" s="457">
        <v>1</v>
      </c>
      <c r="P970" s="574" t="s">
        <v>693</v>
      </c>
      <c r="Q970" s="574" t="s">
        <v>693</v>
      </c>
      <c r="R970" s="574" t="s">
        <v>693</v>
      </c>
      <c r="S970" s="574" t="s">
        <v>693</v>
      </c>
      <c r="T970" s="574" t="s">
        <v>693</v>
      </c>
      <c r="U970" s="574" t="s">
        <v>693</v>
      </c>
      <c r="V970" s="574" t="s">
        <v>693</v>
      </c>
      <c r="W970" s="574"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idden="1" outlineLevel="3" x14ac:dyDescent="0.25">
      <c r="A971" s="383"/>
      <c r="B971" s="392"/>
      <c r="C971" s="385">
        <f t="shared" si="297"/>
        <v>4</v>
      </c>
      <c r="D971" s="410"/>
      <c r="E971" s="571">
        <f>E970</f>
        <v>18</v>
      </c>
      <c r="F971" s="461" t="b">
        <f t="shared" si="295"/>
        <v>1</v>
      </c>
      <c r="G971" s="410"/>
      <c r="H971" s="1186"/>
      <c r="I971" s="1187"/>
      <c r="J971" s="572" t="s">
        <v>696</v>
      </c>
      <c r="K971" s="573" t="str">
        <f t="shared" si="296"/>
        <v>-</v>
      </c>
      <c r="L971" s="574" t="s">
        <v>697</v>
      </c>
      <c r="M971" s="457">
        <v>38</v>
      </c>
      <c r="N971" s="574" t="s">
        <v>697</v>
      </c>
      <c r="O971" s="574" t="s">
        <v>697</v>
      </c>
      <c r="P971" s="574" t="s">
        <v>697</v>
      </c>
      <c r="Q971" s="574" t="s">
        <v>697</v>
      </c>
      <c r="R971" s="574" t="s">
        <v>697</v>
      </c>
      <c r="S971" s="574" t="s">
        <v>697</v>
      </c>
      <c r="T971" s="574" t="s">
        <v>697</v>
      </c>
      <c r="U971" s="574" t="s">
        <v>697</v>
      </c>
      <c r="V971" s="574" t="s">
        <v>697</v>
      </c>
      <c r="W971" s="574" t="s">
        <v>697</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57" t="s">
        <v>698</v>
      </c>
      <c r="K972" s="575" t="str">
        <f t="shared" si="296"/>
        <v>-</v>
      </c>
      <c r="L972" s="572" t="s">
        <v>693</v>
      </c>
      <c r="M972" s="572" t="s">
        <v>693</v>
      </c>
      <c r="N972" s="572" t="s">
        <v>693</v>
      </c>
      <c r="O972" s="572" t="s">
        <v>693</v>
      </c>
      <c r="P972" s="572" t="s">
        <v>693</v>
      </c>
      <c r="Q972" s="572" t="s">
        <v>693</v>
      </c>
      <c r="R972" s="572" t="s">
        <v>693</v>
      </c>
      <c r="S972" s="572" t="s">
        <v>693</v>
      </c>
      <c r="T972" s="572" t="s">
        <v>693</v>
      </c>
      <c r="U972" s="572" t="s">
        <v>693</v>
      </c>
      <c r="V972" s="576" t="s">
        <v>693</v>
      </c>
      <c r="W972" s="576" t="s">
        <v>693</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467">
        <v>19</v>
      </c>
      <c r="F973" s="461" t="b">
        <f t="shared" si="295"/>
        <v>1</v>
      </c>
      <c r="G973" s="410"/>
      <c r="H973" s="568" t="s">
        <v>725</v>
      </c>
      <c r="I973" s="568"/>
      <c r="J973" s="549" t="s">
        <v>692</v>
      </c>
      <c r="K973" s="569" t="str">
        <f t="shared" si="296"/>
        <v>-</v>
      </c>
      <c r="L973" s="570" t="s">
        <v>693</v>
      </c>
      <c r="M973" s="570" t="s">
        <v>693</v>
      </c>
      <c r="N973" s="570" t="s">
        <v>693</v>
      </c>
      <c r="O973" s="570" t="s">
        <v>693</v>
      </c>
      <c r="P973" s="570" t="s">
        <v>693</v>
      </c>
      <c r="Q973" s="570" t="s">
        <v>693</v>
      </c>
      <c r="R973" s="570" t="s">
        <v>693</v>
      </c>
      <c r="S973" s="570" t="s">
        <v>693</v>
      </c>
      <c r="T973" s="570" t="s">
        <v>693</v>
      </c>
      <c r="U973" s="570" t="s">
        <v>693</v>
      </c>
      <c r="V973" s="570" t="s">
        <v>693</v>
      </c>
      <c r="W973" s="570"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hidden="1" customHeight="1" outlineLevel="3" x14ac:dyDescent="0.25">
      <c r="A974" s="383"/>
      <c r="B974" s="392"/>
      <c r="C974" s="385">
        <f t="shared" si="297"/>
        <v>4</v>
      </c>
      <c r="D974" s="410"/>
      <c r="E974" s="571">
        <f>E973</f>
        <v>19</v>
      </c>
      <c r="F974" s="461" t="b">
        <f t="shared" si="295"/>
        <v>1</v>
      </c>
      <c r="G974" s="410"/>
      <c r="H974" s="1184" t="s">
        <v>726</v>
      </c>
      <c r="I974" s="1185"/>
      <c r="J974" s="572" t="s">
        <v>695</v>
      </c>
      <c r="K974" s="573">
        <f t="shared" si="296"/>
        <v>43543</v>
      </c>
      <c r="L974" s="457">
        <v>11</v>
      </c>
      <c r="M974" s="574" t="s">
        <v>693</v>
      </c>
      <c r="N974" s="574" t="s">
        <v>693</v>
      </c>
      <c r="O974" s="574" t="s">
        <v>693</v>
      </c>
      <c r="P974" s="574" t="s">
        <v>693</v>
      </c>
      <c r="Q974" s="574" t="s">
        <v>693</v>
      </c>
      <c r="R974" s="574" t="s">
        <v>693</v>
      </c>
      <c r="S974" s="574" t="s">
        <v>693</v>
      </c>
      <c r="T974" s="574" t="s">
        <v>693</v>
      </c>
      <c r="U974" s="574" t="s">
        <v>693</v>
      </c>
      <c r="V974" s="574" t="s">
        <v>693</v>
      </c>
      <c r="W974" s="574"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idden="1" outlineLevel="3" x14ac:dyDescent="0.25">
      <c r="A975" s="383"/>
      <c r="B975" s="392"/>
      <c r="C975" s="385">
        <f t="shared" si="297"/>
        <v>4</v>
      </c>
      <c r="D975" s="410"/>
      <c r="E975" s="571">
        <f>E974</f>
        <v>19</v>
      </c>
      <c r="F975" s="461" t="b">
        <f t="shared" si="295"/>
        <v>1</v>
      </c>
      <c r="G975" s="410"/>
      <c r="H975" s="1186"/>
      <c r="I975" s="1187"/>
      <c r="J975" s="572" t="s">
        <v>696</v>
      </c>
      <c r="K975" s="573" t="str">
        <f t="shared" si="296"/>
        <v>-</v>
      </c>
      <c r="L975" s="574" t="s">
        <v>697</v>
      </c>
      <c r="M975" s="574" t="s">
        <v>697</v>
      </c>
      <c r="N975" s="457">
        <v>20</v>
      </c>
      <c r="O975" s="457">
        <v>3</v>
      </c>
      <c r="P975" s="574" t="s">
        <v>697</v>
      </c>
      <c r="Q975" s="574" t="s">
        <v>697</v>
      </c>
      <c r="R975" s="574" t="s">
        <v>697</v>
      </c>
      <c r="S975" s="574" t="s">
        <v>697</v>
      </c>
      <c r="T975" s="574" t="s">
        <v>697</v>
      </c>
      <c r="U975" s="574" t="s">
        <v>697</v>
      </c>
      <c r="V975" s="574" t="s">
        <v>697</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57" t="s">
        <v>698</v>
      </c>
      <c r="K976" s="575" t="str">
        <f t="shared" si="296"/>
        <v>-</v>
      </c>
      <c r="L976" s="572" t="s">
        <v>693</v>
      </c>
      <c r="M976" s="572" t="s">
        <v>693</v>
      </c>
      <c r="N976" s="572" t="s">
        <v>693</v>
      </c>
      <c r="O976" s="572" t="s">
        <v>693</v>
      </c>
      <c r="P976" s="572" t="s">
        <v>693</v>
      </c>
      <c r="Q976" s="572" t="s">
        <v>693</v>
      </c>
      <c r="R976" s="572" t="s">
        <v>693</v>
      </c>
      <c r="S976" s="572" t="s">
        <v>693</v>
      </c>
      <c r="T976" s="572" t="s">
        <v>693</v>
      </c>
      <c r="U976" s="572" t="s">
        <v>693</v>
      </c>
      <c r="V976" s="576" t="s">
        <v>693</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467">
        <v>20</v>
      </c>
      <c r="F977" s="461" t="b">
        <f t="shared" si="295"/>
        <v>1</v>
      </c>
      <c r="G977" s="410"/>
      <c r="H977" s="568" t="s">
        <v>727</v>
      </c>
      <c r="I977" s="568"/>
      <c r="J977" s="549" t="s">
        <v>692</v>
      </c>
      <c r="K977" s="569" t="str">
        <f t="shared" si="296"/>
        <v>-</v>
      </c>
      <c r="L977" s="570" t="s">
        <v>693</v>
      </c>
      <c r="M977" s="570" t="s">
        <v>693</v>
      </c>
      <c r="N977" s="570" t="s">
        <v>693</v>
      </c>
      <c r="O977" s="570" t="s">
        <v>693</v>
      </c>
      <c r="P977" s="570" t="s">
        <v>693</v>
      </c>
      <c r="Q977" s="570" t="s">
        <v>693</v>
      </c>
      <c r="R977" s="570" t="s">
        <v>693</v>
      </c>
      <c r="S977" s="570" t="s">
        <v>693</v>
      </c>
      <c r="T977" s="570" t="s">
        <v>693</v>
      </c>
      <c r="U977" s="570" t="s">
        <v>693</v>
      </c>
      <c r="V977" s="570" t="s">
        <v>693</v>
      </c>
      <c r="W977" s="570" t="s">
        <v>693</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hidden="1" customHeight="1" outlineLevel="3" x14ac:dyDescent="0.25">
      <c r="A978" s="383"/>
      <c r="B978" s="392"/>
      <c r="C978" s="385">
        <f t="shared" si="297"/>
        <v>4</v>
      </c>
      <c r="D978" s="410"/>
      <c r="E978" s="571">
        <f>E977</f>
        <v>20</v>
      </c>
      <c r="F978" s="461" t="b">
        <f t="shared" si="295"/>
        <v>1</v>
      </c>
      <c r="G978" s="410"/>
      <c r="H978" s="1184" t="s">
        <v>728</v>
      </c>
      <c r="I978" s="1185"/>
      <c r="J978" s="572" t="s">
        <v>695</v>
      </c>
      <c r="K978" s="573">
        <f t="shared" si="296"/>
        <v>43718</v>
      </c>
      <c r="L978" s="457">
        <v>36</v>
      </c>
      <c r="M978" s="574" t="s">
        <v>693</v>
      </c>
      <c r="N978" s="574" t="s">
        <v>693</v>
      </c>
      <c r="O978" s="574" t="s">
        <v>693</v>
      </c>
      <c r="P978" s="574" t="s">
        <v>693</v>
      </c>
      <c r="Q978" s="574" t="s">
        <v>693</v>
      </c>
      <c r="R978" s="574" t="s">
        <v>693</v>
      </c>
      <c r="S978" s="574" t="s">
        <v>693</v>
      </c>
      <c r="T978" s="574" t="s">
        <v>693</v>
      </c>
      <c r="U978" s="574" t="s">
        <v>693</v>
      </c>
      <c r="V978" s="574" t="s">
        <v>693</v>
      </c>
      <c r="W978" s="574"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idden="1" outlineLevel="3" x14ac:dyDescent="0.25">
      <c r="A979" s="383"/>
      <c r="B979" s="392"/>
      <c r="C979" s="385">
        <f t="shared" si="297"/>
        <v>4</v>
      </c>
      <c r="D979" s="410"/>
      <c r="E979" s="571">
        <f>E978</f>
        <v>20</v>
      </c>
      <c r="F979" s="461" t="b">
        <f t="shared" si="295"/>
        <v>1</v>
      </c>
      <c r="G979" s="410"/>
      <c r="H979" s="1186"/>
      <c r="I979" s="1187"/>
      <c r="J979" s="572" t="s">
        <v>696</v>
      </c>
      <c r="K979" s="573" t="str">
        <f t="shared" si="296"/>
        <v>-</v>
      </c>
      <c r="L979" s="574" t="s">
        <v>697</v>
      </c>
      <c r="M979" s="574" t="s">
        <v>697</v>
      </c>
      <c r="N979" s="457">
        <v>20</v>
      </c>
      <c r="O979" s="457">
        <v>6</v>
      </c>
      <c r="P979" s="574" t="s">
        <v>697</v>
      </c>
      <c r="Q979" s="574" t="s">
        <v>697</v>
      </c>
      <c r="R979" s="574" t="s">
        <v>697</v>
      </c>
      <c r="S979" s="574" t="s">
        <v>697</v>
      </c>
      <c r="T979" s="574" t="s">
        <v>697</v>
      </c>
      <c r="U979" s="574" t="s">
        <v>697</v>
      </c>
      <c r="V979" s="574" t="s">
        <v>697</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57" t="s">
        <v>698</v>
      </c>
      <c r="K980" s="575" t="str">
        <f t="shared" si="296"/>
        <v>-</v>
      </c>
      <c r="L980" s="572" t="s">
        <v>693</v>
      </c>
      <c r="M980" s="572" t="s">
        <v>693</v>
      </c>
      <c r="N980" s="572" t="s">
        <v>693</v>
      </c>
      <c r="O980" s="572" t="s">
        <v>693</v>
      </c>
      <c r="P980" s="572" t="s">
        <v>693</v>
      </c>
      <c r="Q980" s="572" t="s">
        <v>693</v>
      </c>
      <c r="R980" s="572" t="s">
        <v>693</v>
      </c>
      <c r="S980" s="572" t="s">
        <v>693</v>
      </c>
      <c r="T980" s="572" t="s">
        <v>693</v>
      </c>
      <c r="U980" s="572" t="s">
        <v>693</v>
      </c>
      <c r="V980" s="576" t="s">
        <v>693</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467">
        <v>21</v>
      </c>
      <c r="F981" s="461" t="b">
        <f t="shared" si="295"/>
        <v>1</v>
      </c>
      <c r="G981" s="410"/>
      <c r="H981" s="568" t="s">
        <v>729</v>
      </c>
      <c r="I981" s="568"/>
      <c r="J981" s="549" t="s">
        <v>692</v>
      </c>
      <c r="K981" s="569" t="str">
        <f t="shared" si="296"/>
        <v>-</v>
      </c>
      <c r="L981" s="570" t="s">
        <v>693</v>
      </c>
      <c r="M981" s="570" t="s">
        <v>693</v>
      </c>
      <c r="N981" s="570" t="s">
        <v>693</v>
      </c>
      <c r="O981" s="570" t="s">
        <v>693</v>
      </c>
      <c r="P981" s="570" t="s">
        <v>693</v>
      </c>
      <c r="Q981" s="570" t="s">
        <v>693</v>
      </c>
      <c r="R981" s="570" t="s">
        <v>693</v>
      </c>
      <c r="S981" s="570" t="s">
        <v>693</v>
      </c>
      <c r="T981" s="570" t="s">
        <v>693</v>
      </c>
      <c r="U981" s="570" t="s">
        <v>693</v>
      </c>
      <c r="V981" s="570" t="s">
        <v>693</v>
      </c>
      <c r="W981" s="570" t="s">
        <v>693</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hidden="1" customHeight="1" outlineLevel="3" x14ac:dyDescent="0.25">
      <c r="A982" s="383"/>
      <c r="B982" s="392"/>
      <c r="C982" s="385">
        <f t="shared" si="297"/>
        <v>4</v>
      </c>
      <c r="D982" s="410"/>
      <c r="E982" s="571">
        <f>E981</f>
        <v>21</v>
      </c>
      <c r="F982" s="461" t="b">
        <f t="shared" si="295"/>
        <v>1</v>
      </c>
      <c r="G982" s="410"/>
      <c r="H982" s="1184" t="s">
        <v>730</v>
      </c>
      <c r="I982" s="1185"/>
      <c r="J982" s="572" t="s">
        <v>695</v>
      </c>
      <c r="K982" s="573">
        <f t="shared" si="296"/>
        <v>43760</v>
      </c>
      <c r="L982" s="457">
        <v>42</v>
      </c>
      <c r="M982" s="574" t="s">
        <v>693</v>
      </c>
      <c r="N982" s="574" t="s">
        <v>693</v>
      </c>
      <c r="O982" s="574" t="s">
        <v>693</v>
      </c>
      <c r="P982" s="574" t="s">
        <v>693</v>
      </c>
      <c r="Q982" s="574" t="s">
        <v>693</v>
      </c>
      <c r="R982" s="574" t="s">
        <v>693</v>
      </c>
      <c r="S982" s="574" t="s">
        <v>693</v>
      </c>
      <c r="T982" s="574" t="s">
        <v>693</v>
      </c>
      <c r="U982" s="574" t="s">
        <v>693</v>
      </c>
      <c r="V982" s="574" t="s">
        <v>693</v>
      </c>
      <c r="W982" s="574"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idden="1" outlineLevel="3" x14ac:dyDescent="0.25">
      <c r="A983" s="383"/>
      <c r="B983" s="392"/>
      <c r="C983" s="385">
        <f t="shared" si="297"/>
        <v>4</v>
      </c>
      <c r="D983" s="410"/>
      <c r="E983" s="571">
        <f>E982</f>
        <v>21</v>
      </c>
      <c r="F983" s="461" t="b">
        <f t="shared" si="295"/>
        <v>1</v>
      </c>
      <c r="G983" s="410"/>
      <c r="H983" s="1186"/>
      <c r="I983" s="1187"/>
      <c r="J983" s="572" t="s">
        <v>696</v>
      </c>
      <c r="K983" s="573" t="str">
        <f t="shared" si="296"/>
        <v>-</v>
      </c>
      <c r="L983" s="574" t="s">
        <v>697</v>
      </c>
      <c r="M983" s="574" t="s">
        <v>697</v>
      </c>
      <c r="N983" s="457">
        <v>28</v>
      </c>
      <c r="O983" s="457">
        <v>3</v>
      </c>
      <c r="P983" s="574" t="s">
        <v>697</v>
      </c>
      <c r="Q983" s="574" t="s">
        <v>697</v>
      </c>
      <c r="R983" s="574" t="s">
        <v>697</v>
      </c>
      <c r="S983" s="574" t="s">
        <v>697</v>
      </c>
      <c r="T983" s="574" t="s">
        <v>697</v>
      </c>
      <c r="U983" s="574" t="s">
        <v>697</v>
      </c>
      <c r="V983" s="574" t="s">
        <v>697</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57" t="s">
        <v>698</v>
      </c>
      <c r="K984" s="575" t="str">
        <f t="shared" si="296"/>
        <v>-</v>
      </c>
      <c r="L984" s="572" t="s">
        <v>693</v>
      </c>
      <c r="M984" s="572" t="s">
        <v>693</v>
      </c>
      <c r="N984" s="572" t="s">
        <v>693</v>
      </c>
      <c r="O984" s="572" t="s">
        <v>693</v>
      </c>
      <c r="P984" s="572" t="s">
        <v>693</v>
      </c>
      <c r="Q984" s="572" t="s">
        <v>693</v>
      </c>
      <c r="R984" s="572" t="s">
        <v>693</v>
      </c>
      <c r="S984" s="572" t="s">
        <v>693</v>
      </c>
      <c r="T984" s="572" t="s">
        <v>693</v>
      </c>
      <c r="U984" s="572" t="s">
        <v>693</v>
      </c>
      <c r="V984" s="576" t="s">
        <v>693</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467">
        <v>22</v>
      </c>
      <c r="F985" s="461" t="b">
        <f t="shared" si="295"/>
        <v>1</v>
      </c>
      <c r="G985" s="410"/>
      <c r="H985" s="568" t="s">
        <v>731</v>
      </c>
      <c r="I985" s="568"/>
      <c r="J985" s="549" t="s">
        <v>692</v>
      </c>
      <c r="K985" s="569" t="str">
        <f t="shared" si="296"/>
        <v>-</v>
      </c>
      <c r="L985" s="570" t="s">
        <v>693</v>
      </c>
      <c r="M985" s="570" t="s">
        <v>693</v>
      </c>
      <c r="N985" s="570" t="s">
        <v>693</v>
      </c>
      <c r="O985" s="570" t="s">
        <v>693</v>
      </c>
      <c r="P985" s="570" t="s">
        <v>693</v>
      </c>
      <c r="Q985" s="570" t="s">
        <v>693</v>
      </c>
      <c r="R985" s="570" t="s">
        <v>693</v>
      </c>
      <c r="S985" s="570" t="s">
        <v>693</v>
      </c>
      <c r="T985" s="570" t="s">
        <v>693</v>
      </c>
      <c r="U985" s="570" t="s">
        <v>693</v>
      </c>
      <c r="V985" s="570" t="s">
        <v>693</v>
      </c>
      <c r="W985" s="570" t="s">
        <v>693</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571">
        <f>E985</f>
        <v>22</v>
      </c>
      <c r="F986" s="461" t="b">
        <f t="shared" si="295"/>
        <v>1</v>
      </c>
      <c r="G986" s="410"/>
      <c r="H986" s="1184" t="s">
        <v>732</v>
      </c>
      <c r="I986" s="1185"/>
      <c r="J986" s="572" t="s">
        <v>695</v>
      </c>
      <c r="K986" s="573" t="str">
        <f t="shared" si="296"/>
        <v>-</v>
      </c>
      <c r="L986" s="574" t="s">
        <v>693</v>
      </c>
      <c r="M986" s="574" t="s">
        <v>693</v>
      </c>
      <c r="N986" s="457">
        <v>0</v>
      </c>
      <c r="O986" s="574" t="s">
        <v>693</v>
      </c>
      <c r="P986" s="574" t="s">
        <v>693</v>
      </c>
      <c r="Q986" s="574" t="s">
        <v>693</v>
      </c>
      <c r="R986" s="574" t="s">
        <v>693</v>
      </c>
      <c r="S986" s="574" t="s">
        <v>693</v>
      </c>
      <c r="T986" s="574" t="s">
        <v>693</v>
      </c>
      <c r="U986" s="574" t="s">
        <v>693</v>
      </c>
      <c r="V986" s="574" t="s">
        <v>693</v>
      </c>
      <c r="W986" s="574"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c r="I987" s="1187"/>
      <c r="J987" s="572" t="s">
        <v>696</v>
      </c>
      <c r="K987" s="573" t="str">
        <f t="shared" si="296"/>
        <v>-</v>
      </c>
      <c r="L987" s="574" t="s">
        <v>697</v>
      </c>
      <c r="M987" s="574" t="s">
        <v>697</v>
      </c>
      <c r="N987" s="574" t="s">
        <v>697</v>
      </c>
      <c r="O987" s="574" t="s">
        <v>697</v>
      </c>
      <c r="P987" s="574" t="s">
        <v>697</v>
      </c>
      <c r="Q987" s="574" t="s">
        <v>697</v>
      </c>
      <c r="R987" s="574" t="s">
        <v>697</v>
      </c>
      <c r="S987" s="574" t="s">
        <v>697</v>
      </c>
      <c r="T987" s="574" t="s">
        <v>697</v>
      </c>
      <c r="U987" s="574" t="s">
        <v>697</v>
      </c>
      <c r="V987" s="574" t="s">
        <v>697</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57" t="s">
        <v>698</v>
      </c>
      <c r="K988" s="575" t="str">
        <f t="shared" si="296"/>
        <v>-</v>
      </c>
      <c r="L988" s="572" t="s">
        <v>693</v>
      </c>
      <c r="M988" s="572" t="s">
        <v>693</v>
      </c>
      <c r="N988" s="572" t="s">
        <v>693</v>
      </c>
      <c r="O988" s="572" t="s">
        <v>693</v>
      </c>
      <c r="P988" s="572" t="s">
        <v>693</v>
      </c>
      <c r="Q988" s="572" t="s">
        <v>693</v>
      </c>
      <c r="R988" s="572" t="s">
        <v>693</v>
      </c>
      <c r="S988" s="572" t="s">
        <v>693</v>
      </c>
      <c r="T988" s="572" t="s">
        <v>693</v>
      </c>
      <c r="U988" s="572" t="s">
        <v>693</v>
      </c>
      <c r="V988" s="576" t="s">
        <v>693</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467">
        <v>23</v>
      </c>
      <c r="F989" s="461" t="b">
        <f t="shared" si="295"/>
        <v>1</v>
      </c>
      <c r="G989" s="410"/>
      <c r="H989" s="568" t="s">
        <v>733</v>
      </c>
      <c r="I989" s="568"/>
      <c r="J989" s="549" t="s">
        <v>692</v>
      </c>
      <c r="K989" s="569" t="str">
        <f t="shared" si="296"/>
        <v>-</v>
      </c>
      <c r="L989" s="570" t="s">
        <v>693</v>
      </c>
      <c r="M989" s="570" t="s">
        <v>693</v>
      </c>
      <c r="N989" s="570" t="s">
        <v>693</v>
      </c>
      <c r="O989" s="570" t="s">
        <v>693</v>
      </c>
      <c r="P989" s="570" t="s">
        <v>693</v>
      </c>
      <c r="Q989" s="570" t="s">
        <v>693</v>
      </c>
      <c r="R989" s="570" t="s">
        <v>693</v>
      </c>
      <c r="S989" s="570" t="s">
        <v>693</v>
      </c>
      <c r="T989" s="570" t="s">
        <v>693</v>
      </c>
      <c r="U989" s="570" t="s">
        <v>693</v>
      </c>
      <c r="V989" s="570" t="s">
        <v>693</v>
      </c>
      <c r="W989" s="570" t="s">
        <v>693</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571">
        <f>E989</f>
        <v>23</v>
      </c>
      <c r="F990" s="461" t="b">
        <f t="shared" si="295"/>
        <v>1</v>
      </c>
      <c r="G990" s="410"/>
      <c r="H990" s="1184" t="s">
        <v>734</v>
      </c>
      <c r="I990" s="1185"/>
      <c r="J990" s="572" t="s">
        <v>695</v>
      </c>
      <c r="K990" s="573" t="str">
        <f t="shared" si="296"/>
        <v>-</v>
      </c>
      <c r="L990" s="574" t="s">
        <v>693</v>
      </c>
      <c r="M990" s="574" t="s">
        <v>693</v>
      </c>
      <c r="N990" s="457">
        <v>0</v>
      </c>
      <c r="O990" s="574" t="s">
        <v>693</v>
      </c>
      <c r="P990" s="574" t="s">
        <v>693</v>
      </c>
      <c r="Q990" s="574" t="s">
        <v>693</v>
      </c>
      <c r="R990" s="574" t="s">
        <v>693</v>
      </c>
      <c r="S990" s="574" t="s">
        <v>693</v>
      </c>
      <c r="T990" s="574" t="s">
        <v>693</v>
      </c>
      <c r="U990" s="574" t="s">
        <v>693</v>
      </c>
      <c r="V990" s="574" t="s">
        <v>693</v>
      </c>
      <c r="W990" s="574"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c r="I991" s="1187"/>
      <c r="J991" s="572" t="s">
        <v>696</v>
      </c>
      <c r="K991" s="573" t="str">
        <f t="shared" si="296"/>
        <v>-</v>
      </c>
      <c r="L991" s="574" t="s">
        <v>697</v>
      </c>
      <c r="M991" s="574" t="s">
        <v>697</v>
      </c>
      <c r="N991" s="574" t="s">
        <v>697</v>
      </c>
      <c r="O991" s="574" t="s">
        <v>697</v>
      </c>
      <c r="P991" s="574" t="s">
        <v>697</v>
      </c>
      <c r="Q991" s="574" t="s">
        <v>697</v>
      </c>
      <c r="R991" s="574" t="s">
        <v>697</v>
      </c>
      <c r="S991" s="574" t="s">
        <v>697</v>
      </c>
      <c r="T991" s="574" t="s">
        <v>697</v>
      </c>
      <c r="U991" s="574" t="s">
        <v>697</v>
      </c>
      <c r="V991" s="574" t="s">
        <v>697</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57" t="s">
        <v>698</v>
      </c>
      <c r="K992" s="575" t="str">
        <f t="shared" si="296"/>
        <v>-</v>
      </c>
      <c r="L992" s="572" t="s">
        <v>693</v>
      </c>
      <c r="M992" s="572" t="s">
        <v>693</v>
      </c>
      <c r="N992" s="572" t="s">
        <v>693</v>
      </c>
      <c r="O992" s="572" t="s">
        <v>693</v>
      </c>
      <c r="P992" s="572" t="s">
        <v>693</v>
      </c>
      <c r="Q992" s="572" t="s">
        <v>693</v>
      </c>
      <c r="R992" s="572" t="s">
        <v>693</v>
      </c>
      <c r="S992" s="572" t="s">
        <v>693</v>
      </c>
      <c r="T992" s="572" t="s">
        <v>693</v>
      </c>
      <c r="U992" s="572" t="s">
        <v>693</v>
      </c>
      <c r="V992" s="576" t="s">
        <v>693</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467">
        <v>24</v>
      </c>
      <c r="F993" s="461" t="b">
        <f t="shared" ref="F993:F1004" si="298">COUNTIFS($L993:$W993,"-")&lt;&gt;COUNTA($L993:$W993)</f>
        <v>1</v>
      </c>
      <c r="G993" s="410"/>
      <c r="H993" s="568" t="s">
        <v>735</v>
      </c>
      <c r="I993" s="568"/>
      <c r="J993" s="549" t="s">
        <v>692</v>
      </c>
      <c r="K993" s="569" t="str">
        <f t="shared" si="296"/>
        <v>-</v>
      </c>
      <c r="L993" s="570" t="s">
        <v>693</v>
      </c>
      <c r="M993" s="570" t="s">
        <v>693</v>
      </c>
      <c r="N993" s="570" t="s">
        <v>693</v>
      </c>
      <c r="O993" s="570" t="s">
        <v>693</v>
      </c>
      <c r="P993" s="570" t="s">
        <v>693</v>
      </c>
      <c r="Q993" s="570" t="s">
        <v>693</v>
      </c>
      <c r="R993" s="570" t="s">
        <v>693</v>
      </c>
      <c r="S993" s="570" t="s">
        <v>693</v>
      </c>
      <c r="T993" s="570" t="s">
        <v>693</v>
      </c>
      <c r="U993" s="570" t="s">
        <v>693</v>
      </c>
      <c r="V993" s="570" t="s">
        <v>693</v>
      </c>
      <c r="W993" s="570" t="s">
        <v>693</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571">
        <f>E993</f>
        <v>24</v>
      </c>
      <c r="F994" s="461" t="b">
        <f t="shared" si="298"/>
        <v>1</v>
      </c>
      <c r="G994" s="410"/>
      <c r="H994" s="1184" t="s">
        <v>736</v>
      </c>
      <c r="I994" s="1185"/>
      <c r="J994" s="572" t="s">
        <v>695</v>
      </c>
      <c r="K994" s="573" t="str">
        <f t="shared" si="296"/>
        <v>-</v>
      </c>
      <c r="L994" s="574" t="s">
        <v>693</v>
      </c>
      <c r="M994" s="574" t="s">
        <v>693</v>
      </c>
      <c r="N994" s="574" t="s">
        <v>693</v>
      </c>
      <c r="O994" s="574" t="s">
        <v>693</v>
      </c>
      <c r="P994" s="574" t="s">
        <v>693</v>
      </c>
      <c r="Q994" s="574" t="s">
        <v>693</v>
      </c>
      <c r="R994" s="574" t="s">
        <v>693</v>
      </c>
      <c r="S994" s="574" t="s">
        <v>693</v>
      </c>
      <c r="T994" s="574" t="s">
        <v>693</v>
      </c>
      <c r="U994" s="574" t="s">
        <v>693</v>
      </c>
      <c r="V994" s="574" t="s">
        <v>693</v>
      </c>
      <c r="W994" s="574"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c r="I995" s="1187"/>
      <c r="J995" s="572" t="s">
        <v>696</v>
      </c>
      <c r="K995" s="573" t="str">
        <f t="shared" si="296"/>
        <v>-</v>
      </c>
      <c r="L995" s="574" t="s">
        <v>697</v>
      </c>
      <c r="M995" s="574" t="s">
        <v>697</v>
      </c>
      <c r="N995" s="574" t="s">
        <v>697</v>
      </c>
      <c r="O995" s="574" t="s">
        <v>697</v>
      </c>
      <c r="P995" s="574" t="s">
        <v>697</v>
      </c>
      <c r="Q995" s="574" t="s">
        <v>697</v>
      </c>
      <c r="R995" s="574" t="s">
        <v>697</v>
      </c>
      <c r="S995" s="574" t="s">
        <v>697</v>
      </c>
      <c r="T995" s="574" t="s">
        <v>697</v>
      </c>
      <c r="U995" s="574" t="s">
        <v>697</v>
      </c>
      <c r="V995" s="574" t="s">
        <v>697</v>
      </c>
      <c r="W995" s="574" t="s">
        <v>697</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57" t="s">
        <v>698</v>
      </c>
      <c r="K996" s="575" t="str">
        <f t="shared" si="296"/>
        <v>-</v>
      </c>
      <c r="L996" s="572" t="s">
        <v>693</v>
      </c>
      <c r="M996" s="572" t="s">
        <v>693</v>
      </c>
      <c r="N996" s="572" t="s">
        <v>693</v>
      </c>
      <c r="O996" s="572" t="s">
        <v>693</v>
      </c>
      <c r="P996" s="572" t="s">
        <v>693</v>
      </c>
      <c r="Q996" s="572" t="s">
        <v>693</v>
      </c>
      <c r="R996" s="572" t="s">
        <v>693</v>
      </c>
      <c r="S996" s="572" t="s">
        <v>693</v>
      </c>
      <c r="T996" s="572" t="s">
        <v>693</v>
      </c>
      <c r="U996" s="572" t="s">
        <v>693</v>
      </c>
      <c r="V996" s="576" t="s">
        <v>693</v>
      </c>
      <c r="W996" s="576" t="s">
        <v>693</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ref="C997:C1004" si="299">INT($C$885)+3</f>
        <v>4</v>
      </c>
      <c r="D997" s="410"/>
      <c r="E997" s="467">
        <v>25</v>
      </c>
      <c r="F997" s="461" t="b">
        <f t="shared" si="298"/>
        <v>1</v>
      </c>
      <c r="G997" s="410"/>
      <c r="H997" s="568" t="s">
        <v>1088</v>
      </c>
      <c r="I997" s="568"/>
      <c r="J997" s="549" t="s">
        <v>692</v>
      </c>
      <c r="K997" s="569" t="str">
        <f t="shared" si="296"/>
        <v>-</v>
      </c>
      <c r="L997" s="570" t="s">
        <v>693</v>
      </c>
      <c r="M997" s="570" t="s">
        <v>693</v>
      </c>
      <c r="N997" s="570" t="s">
        <v>693</v>
      </c>
      <c r="O997" s="570" t="s">
        <v>693</v>
      </c>
      <c r="P997" s="570" t="s">
        <v>693</v>
      </c>
      <c r="Q997" s="577">
        <v>21</v>
      </c>
      <c r="R997" s="570" t="s">
        <v>693</v>
      </c>
      <c r="S997" s="570" t="s">
        <v>693</v>
      </c>
      <c r="T997" s="570" t="s">
        <v>693</v>
      </c>
      <c r="U997" s="570" t="s">
        <v>693</v>
      </c>
      <c r="V997" s="570" t="s">
        <v>693</v>
      </c>
      <c r="W997" s="570"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hidden="1" customHeight="1" outlineLevel="3" x14ac:dyDescent="0.25">
      <c r="A998" s="383"/>
      <c r="B998" s="392"/>
      <c r="C998" s="385">
        <f t="shared" si="299"/>
        <v>4</v>
      </c>
      <c r="D998" s="410"/>
      <c r="E998" s="571">
        <f>E997</f>
        <v>25</v>
      </c>
      <c r="F998" s="461" t="b">
        <f t="shared" si="298"/>
        <v>1</v>
      </c>
      <c r="G998" s="410"/>
      <c r="H998" s="1184" t="s">
        <v>1089</v>
      </c>
      <c r="I998" s="1185"/>
      <c r="J998" s="572" t="s">
        <v>695</v>
      </c>
      <c r="K998" s="573" t="str">
        <f t="shared" si="296"/>
        <v>-</v>
      </c>
      <c r="L998" s="574" t="s">
        <v>693</v>
      </c>
      <c r="M998" s="574" t="s">
        <v>693</v>
      </c>
      <c r="N998" s="574" t="s">
        <v>693</v>
      </c>
      <c r="O998" s="574" t="s">
        <v>693</v>
      </c>
      <c r="P998" s="574" t="s">
        <v>693</v>
      </c>
      <c r="Q998" s="574" t="s">
        <v>693</v>
      </c>
      <c r="R998" s="574" t="s">
        <v>693</v>
      </c>
      <c r="S998" s="457" t="b">
        <v>1</v>
      </c>
      <c r="T998" s="574" t="s">
        <v>693</v>
      </c>
      <c r="U998" s="574" t="s">
        <v>693</v>
      </c>
      <c r="V998" s="574" t="s">
        <v>693</v>
      </c>
      <c r="W998" s="574"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idden="1" outlineLevel="3" x14ac:dyDescent="0.25">
      <c r="A999" s="383"/>
      <c r="B999" s="392"/>
      <c r="C999" s="385">
        <f t="shared" si="299"/>
        <v>4</v>
      </c>
      <c r="D999" s="410"/>
      <c r="E999" s="571">
        <f>E998</f>
        <v>25</v>
      </c>
      <c r="F999" s="461" t="b">
        <f t="shared" si="298"/>
        <v>1</v>
      </c>
      <c r="G999" s="410"/>
      <c r="H999" s="1186"/>
      <c r="I999" s="1187"/>
      <c r="J999" s="572" t="s">
        <v>696</v>
      </c>
      <c r="K999" s="573" t="str">
        <f t="shared" si="296"/>
        <v>-</v>
      </c>
      <c r="L999" s="574" t="s">
        <v>697</v>
      </c>
      <c r="M999" s="574" t="s">
        <v>697</v>
      </c>
      <c r="N999" s="574" t="s">
        <v>697</v>
      </c>
      <c r="O999" s="574" t="s">
        <v>697</v>
      </c>
      <c r="P999" s="457">
        <v>21</v>
      </c>
      <c r="Q999" s="574" t="s">
        <v>697</v>
      </c>
      <c r="R999" s="574" t="s">
        <v>697</v>
      </c>
      <c r="S999" s="574" t="s">
        <v>697</v>
      </c>
      <c r="T999" s="574" t="s">
        <v>697</v>
      </c>
      <c r="U999" s="574" t="s">
        <v>697</v>
      </c>
      <c r="V999" s="574" t="s">
        <v>697</v>
      </c>
      <c r="W999" s="574" t="s">
        <v>697</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57" t="s">
        <v>698</v>
      </c>
      <c r="K1000" s="575" t="str">
        <f t="shared" si="296"/>
        <v>-</v>
      </c>
      <c r="L1000" s="572" t="s">
        <v>693</v>
      </c>
      <c r="M1000" s="572" t="s">
        <v>693</v>
      </c>
      <c r="N1000" s="572" t="s">
        <v>693</v>
      </c>
      <c r="O1000" s="572" t="s">
        <v>693</v>
      </c>
      <c r="P1000" s="572" t="s">
        <v>693</v>
      </c>
      <c r="Q1000" s="572" t="s">
        <v>693</v>
      </c>
      <c r="R1000" s="572" t="s">
        <v>693</v>
      </c>
      <c r="S1000" s="572" t="s">
        <v>693</v>
      </c>
      <c r="T1000" s="572" t="s">
        <v>693</v>
      </c>
      <c r="U1000" s="572" t="s">
        <v>693</v>
      </c>
      <c r="V1000" s="576" t="s">
        <v>693</v>
      </c>
      <c r="W1000" s="576" t="s">
        <v>693</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467">
        <v>26</v>
      </c>
      <c r="F1001" s="461" t="b">
        <f t="shared" si="298"/>
        <v>1</v>
      </c>
      <c r="G1001" s="410"/>
      <c r="H1001" s="568" t="s">
        <v>737</v>
      </c>
      <c r="I1001" s="568"/>
      <c r="J1001" s="549" t="s">
        <v>692</v>
      </c>
      <c r="K1001" s="569" t="str">
        <f t="shared" si="296"/>
        <v>-</v>
      </c>
      <c r="L1001" s="578">
        <v>-1</v>
      </c>
      <c r="M1001" s="570" t="s">
        <v>693</v>
      </c>
      <c r="N1001" s="570" t="s">
        <v>693</v>
      </c>
      <c r="O1001" s="570" t="s">
        <v>693</v>
      </c>
      <c r="P1001" s="570" t="s">
        <v>693</v>
      </c>
      <c r="Q1001" s="570" t="s">
        <v>693</v>
      </c>
      <c r="R1001" s="570" t="s">
        <v>693</v>
      </c>
      <c r="S1001" s="570" t="s">
        <v>693</v>
      </c>
      <c r="T1001" s="570" t="s">
        <v>693</v>
      </c>
      <c r="U1001" s="570" t="s">
        <v>693</v>
      </c>
      <c r="V1001" s="577">
        <v>0.05</v>
      </c>
      <c r="W1001" s="570"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571">
        <f>E1001</f>
        <v>26</v>
      </c>
      <c r="F1002" s="461" t="b">
        <f t="shared" si="298"/>
        <v>1</v>
      </c>
      <c r="G1002" s="410"/>
      <c r="H1002" s="1184" t="s">
        <v>738</v>
      </c>
      <c r="I1002" s="1185"/>
      <c r="J1002" s="572" t="s">
        <v>695</v>
      </c>
      <c r="K1002" s="573" t="str">
        <f t="shared" si="296"/>
        <v>-</v>
      </c>
      <c r="L1002" s="574" t="s">
        <v>693</v>
      </c>
      <c r="M1002" s="574" t="s">
        <v>693</v>
      </c>
      <c r="N1002" s="574" t="s">
        <v>693</v>
      </c>
      <c r="O1002" s="574" t="s">
        <v>693</v>
      </c>
      <c r="P1002" s="574" t="s">
        <v>693</v>
      </c>
      <c r="Q1002" s="574" t="s">
        <v>693</v>
      </c>
      <c r="R1002" s="574" t="s">
        <v>693</v>
      </c>
      <c r="S1002" s="574" t="s">
        <v>693</v>
      </c>
      <c r="T1002" s="574" t="s">
        <v>693</v>
      </c>
      <c r="U1002" s="574" t="s">
        <v>693</v>
      </c>
      <c r="V1002" s="574" t="s">
        <v>693</v>
      </c>
      <c r="W1002" s="574"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c r="I1003" s="1187"/>
      <c r="J1003" s="572" t="s">
        <v>696</v>
      </c>
      <c r="K1003" s="573" t="str">
        <f t="shared" si="296"/>
        <v>-</v>
      </c>
      <c r="L1003" s="574" t="s">
        <v>697</v>
      </c>
      <c r="M1003" s="574" t="s">
        <v>697</v>
      </c>
      <c r="N1003" s="574" t="s">
        <v>697</v>
      </c>
      <c r="O1003" s="574" t="s">
        <v>697</v>
      </c>
      <c r="P1003" s="574" t="s">
        <v>697</v>
      </c>
      <c r="Q1003" s="574" t="s">
        <v>697</v>
      </c>
      <c r="R1003" s="574" t="s">
        <v>697</v>
      </c>
      <c r="S1003" s="574" t="s">
        <v>697</v>
      </c>
      <c r="T1003" s="574" t="s">
        <v>697</v>
      </c>
      <c r="U1003" s="574" t="s">
        <v>697</v>
      </c>
      <c r="V1003" s="574" t="s">
        <v>697</v>
      </c>
      <c r="W1003" s="574" t="s">
        <v>697</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57" t="s">
        <v>698</v>
      </c>
      <c r="K1004" s="575" t="str">
        <f t="shared" si="296"/>
        <v>-</v>
      </c>
      <c r="L1004" s="580" t="s">
        <v>693</v>
      </c>
      <c r="M1004" s="580" t="s">
        <v>693</v>
      </c>
      <c r="N1004" s="580" t="s">
        <v>693</v>
      </c>
      <c r="O1004" s="580" t="s">
        <v>693</v>
      </c>
      <c r="P1004" s="580" t="s">
        <v>693</v>
      </c>
      <c r="Q1004" s="580" t="s">
        <v>693</v>
      </c>
      <c r="R1004" s="580" t="s">
        <v>693</v>
      </c>
      <c r="S1004" s="580" t="s">
        <v>693</v>
      </c>
      <c r="T1004" s="580" t="s">
        <v>693</v>
      </c>
      <c r="U1004" s="580" t="s">
        <v>693</v>
      </c>
      <c r="V1004" s="579">
        <v>-0.05</v>
      </c>
      <c r="W1004" s="576" t="s">
        <v>693</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hidden="1"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437</v>
      </c>
      <c r="AP1005" s="395"/>
      <c r="AQ1005" s="383"/>
      <c r="AR1005" s="383"/>
      <c r="AS1005" s="383"/>
    </row>
    <row r="1006" spans="1:45" ht="5.0999999999999996" hidden="1" customHeight="1" outlineLevel="2" x14ac:dyDescent="0.25">
      <c r="A1006" s="383"/>
      <c r="B1006" s="392"/>
      <c r="C1006" s="385">
        <f>INT($C$885)+2.005</f>
        <v>3.0049999999999999</v>
      </c>
      <c r="D1006" s="410" t="s">
        <v>433</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hidden="1" outlineLevel="2" x14ac:dyDescent="0.25">
      <c r="A1007" s="383"/>
      <c r="B1007" s="392"/>
      <c r="C1007" s="385">
        <f>INT($C$885)+2</f>
        <v>3</v>
      </c>
      <c r="D1007" s="410"/>
      <c r="E1007" s="467"/>
      <c r="F1007" s="467"/>
      <c r="G1007" s="410"/>
      <c r="H1007" s="529" t="s">
        <v>739</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hidden="1" outlineLevel="2" x14ac:dyDescent="0.25">
      <c r="A1008" s="383"/>
      <c r="B1008" s="392"/>
      <c r="C1008" s="385">
        <f>INT($C$885)+3</f>
        <v>4</v>
      </c>
      <c r="D1008" s="410"/>
      <c r="E1008" s="467"/>
      <c r="F1008" s="467"/>
      <c r="G1008" s="410"/>
      <c r="H1008" s="415"/>
      <c r="I1008" s="415"/>
      <c r="J1008" s="437" t="s">
        <v>740</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hidden="1"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741</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3" x14ac:dyDescent="0.25">
      <c r="A1010" s="383"/>
      <c r="B1010" s="392"/>
      <c r="C1010" s="385">
        <f>INT($C$885)+3</f>
        <v>4</v>
      </c>
      <c r="D1010" s="410"/>
      <c r="E1010" s="467"/>
      <c r="F1010" s="467"/>
      <c r="G1010" s="410"/>
      <c r="H1010" s="415" t="s">
        <v>742</v>
      </c>
      <c r="I1010" s="415"/>
      <c r="J1010" s="457">
        <v>0</v>
      </c>
      <c r="K1010" s="457">
        <v>0.5</v>
      </c>
      <c r="L1010" s="457">
        <v>1.25</v>
      </c>
      <c r="M1010" s="431">
        <f>FORECAST(M1009,CHOOSE({1,2},L1010,N1010),CHOOSE({1,2},L1009,N1009))</f>
        <v>13.624999999999998</v>
      </c>
      <c r="N1010" s="457">
        <v>3.5</v>
      </c>
      <c r="O1010" s="415" t="s">
        <v>743</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hidden="1"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437</v>
      </c>
      <c r="AP1011" s="395"/>
      <c r="AQ1011" s="383"/>
      <c r="AR1011" s="383"/>
      <c r="AS1011" s="383"/>
    </row>
    <row r="1012" spans="1:45" ht="5.0999999999999996" hidden="1"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hidden="1"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collapsed="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hidden="1"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744</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8" t="s">
        <v>1000</v>
      </c>
      <c r="L18" s="1229"/>
      <c r="M18" s="1229"/>
      <c r="N18" s="1229"/>
      <c r="O18" s="1229"/>
      <c r="P18" s="1229"/>
      <c r="Q18" s="1229"/>
      <c r="R18" s="1229"/>
      <c r="S18" s="1229"/>
      <c r="T18" s="1229"/>
      <c r="U18" s="1229"/>
      <c r="V18" s="1229"/>
      <c r="W18" s="1229"/>
      <c r="X18" s="1229"/>
      <c r="Y18" s="122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0" t="s">
        <v>1177</v>
      </c>
      <c r="L21" s="1231"/>
      <c r="M21" s="1231"/>
      <c r="N21" s="1231"/>
      <c r="O21" s="1231"/>
      <c r="P21" s="1231"/>
      <c r="Q21" s="1231"/>
      <c r="R21" s="1231"/>
      <c r="S21" s="1231"/>
      <c r="T21" s="1231"/>
      <c r="U21" s="1231"/>
      <c r="V21" s="1231"/>
      <c r="W21" s="1231"/>
      <c r="X21" s="1231"/>
      <c r="Y21" s="123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1240</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1240</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1240</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3"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3"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8" t="s">
        <v>1024</v>
      </c>
      <c r="J305" s="1239"/>
      <c r="K305" s="1239"/>
      <c r="L305" s="1239"/>
      <c r="M305" s="1239"/>
      <c r="N305" s="1239"/>
      <c r="O305" s="1239"/>
      <c r="P305" s="1239"/>
      <c r="Q305" s="124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1" t="s">
        <v>74</v>
      </c>
      <c r="J306" s="1242"/>
      <c r="K306" s="1243"/>
      <c r="L306" s="1244" t="s">
        <v>71</v>
      </c>
      <c r="M306" s="1245"/>
      <c r="N306" s="1246"/>
      <c r="O306" s="1247" t="s">
        <v>341</v>
      </c>
      <c r="P306" s="1248"/>
      <c r="Q306" s="1249"/>
      <c r="R306" s="58"/>
      <c r="S306" s="1234" t="s">
        <v>1053</v>
      </c>
      <c r="T306" s="1236"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5"/>
      <c r="T307" s="1237"/>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2022-06-11T00:53:36Z</dcterms:modified>
</cp:coreProperties>
</file>