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74781A5-C834-457B-908E-EA6E330AF906}" xr6:coauthVersionLast="45" xr6:coauthVersionMax="47" xr10:uidLastSave="{00000000-0000-0000-0000-000000000000}"/>
  <bookViews>
    <workbookView xWindow="-12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General!$K$107:$K$116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General!$N$117:$P$117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General!$J$107:$J$116</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General!$I$107:$I$116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735" i="26" l="1"/>
  <c r="U736" i="26"/>
  <c r="U737" i="26"/>
  <c r="U738" i="26"/>
  <c r="U739" i="26"/>
  <c r="U740" i="26"/>
  <c r="U741" i="26"/>
  <c r="U742" i="26"/>
  <c r="U782" i="26" s="1"/>
  <c r="U743" i="26"/>
  <c r="U734" i="26"/>
  <c r="U774" i="26"/>
  <c r="G1010" i="26"/>
  <c r="G982" i="26"/>
  <c r="M928" i="26"/>
  <c r="M938" i="26" s="1"/>
  <c r="M948" i="26" s="1"/>
  <c r="M958" i="26" s="1"/>
  <c r="M968" i="26" s="1"/>
  <c r="M978" i="26" s="1"/>
  <c r="K927" i="26"/>
  <c r="K937" i="26" s="1"/>
  <c r="K947" i="26" s="1"/>
  <c r="K957" i="26" s="1"/>
  <c r="K967" i="26" s="1"/>
  <c r="K977" i="26" s="1"/>
  <c r="Q924" i="26"/>
  <c r="Q934" i="26" s="1"/>
  <c r="Q944" i="26" s="1"/>
  <c r="Q954" i="26" s="1"/>
  <c r="Q964" i="26" s="1"/>
  <c r="Q974" i="26" s="1"/>
  <c r="O923" i="26"/>
  <c r="O933" i="26" s="1"/>
  <c r="O943" i="26" s="1"/>
  <c r="O953" i="26" s="1"/>
  <c r="O963" i="26" s="1"/>
  <c r="O973" i="26" s="1"/>
  <c r="Q913" i="26"/>
  <c r="Q923" i="26" s="1"/>
  <c r="Q933" i="26" s="1"/>
  <c r="Q943" i="26" s="1"/>
  <c r="Q953" i="26" s="1"/>
  <c r="Q963" i="26" s="1"/>
  <c r="Q973" i="26" s="1"/>
  <c r="S906" i="26"/>
  <c r="S916" i="26" s="1"/>
  <c r="S926" i="26" s="1"/>
  <c r="S936" i="26" s="1"/>
  <c r="S946" i="26" s="1"/>
  <c r="S956" i="26" s="1"/>
  <c r="S966" i="26" s="1"/>
  <c r="S976" i="26" s="1"/>
  <c r="M901" i="26"/>
  <c r="M911" i="26" s="1"/>
  <c r="M921" i="26" s="1"/>
  <c r="M931" i="26" s="1"/>
  <c r="M941" i="26" s="1"/>
  <c r="M951" i="26" s="1"/>
  <c r="M961" i="26" s="1"/>
  <c r="M971" i="26" s="1"/>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S896" i="26"/>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P893" i="26"/>
  <c r="P903" i="26" s="1"/>
  <c r="P913" i="26" s="1"/>
  <c r="P923" i="26" s="1"/>
  <c r="P933" i="26" s="1"/>
  <c r="P943" i="26" s="1"/>
  <c r="P953" i="26" s="1"/>
  <c r="P963" i="26" s="1"/>
  <c r="P973" i="26" s="1"/>
  <c r="O893" i="26"/>
  <c r="O903" i="26" s="1"/>
  <c r="O91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796"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AD635" i="26"/>
  <c r="AD645" i="26" s="1"/>
  <c r="T645" i="26" s="1"/>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T615" i="26"/>
  <c r="S615" i="26"/>
  <c r="P615" i="26"/>
  <c r="N615" i="26"/>
  <c r="T614" i="26"/>
  <c r="S614" i="26"/>
  <c r="P614" i="26"/>
  <c r="N614" i="26"/>
  <c r="G599" i="26"/>
  <c r="G579" i="26"/>
  <c r="V532" i="26"/>
  <c r="V542" i="26" s="1"/>
  <c r="V552" i="26" s="1"/>
  <c r="V562" i="26" s="1"/>
  <c r="V572" i="26" s="1"/>
  <c r="AC508" i="26"/>
  <c r="AC518" i="26" s="1"/>
  <c r="AC528" i="26" s="1"/>
  <c r="AC538" i="26" s="1"/>
  <c r="AC548" i="26" s="1"/>
  <c r="AC558" i="26" s="1"/>
  <c r="AC568" i="26" s="1"/>
  <c r="V506" i="26"/>
  <c r="V516" i="26" s="1"/>
  <c r="V526" i="26" s="1"/>
  <c r="V536" i="26" s="1"/>
  <c r="V546" i="26" s="1"/>
  <c r="V556" i="26" s="1"/>
  <c r="V566" i="26" s="1"/>
  <c r="V576" i="26" s="1"/>
  <c r="V499" i="26"/>
  <c r="V509" i="26" s="1"/>
  <c r="V519" i="26" s="1"/>
  <c r="V529" i="26" s="1"/>
  <c r="V539" i="26" s="1"/>
  <c r="V549" i="26" s="1"/>
  <c r="V559" i="26" s="1"/>
  <c r="V569" i="26" s="1"/>
  <c r="V498" i="26"/>
  <c r="V508" i="26" s="1"/>
  <c r="V518" i="26" s="1"/>
  <c r="V528" i="26" s="1"/>
  <c r="V538" i="26" s="1"/>
  <c r="V548" i="26" s="1"/>
  <c r="V558" i="26" s="1"/>
  <c r="V568" i="26" s="1"/>
  <c r="V497" i="26"/>
  <c r="V507" i="26" s="1"/>
  <c r="V517" i="26" s="1"/>
  <c r="V527" i="26" s="1"/>
  <c r="V537" i="26" s="1"/>
  <c r="V547" i="26" s="1"/>
  <c r="V557" i="26" s="1"/>
  <c r="V567" i="26" s="1"/>
  <c r="V577" i="26" s="1"/>
  <c r="V496" i="26"/>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AD488" i="26"/>
  <c r="AD498" i="26" s="1"/>
  <c r="AD508" i="26" s="1"/>
  <c r="AD518" i="26" s="1"/>
  <c r="AD528" i="26" s="1"/>
  <c r="AD538" i="26" s="1"/>
  <c r="AD548" i="26" s="1"/>
  <c r="AD558" i="26" s="1"/>
  <c r="AD568" i="26" s="1"/>
  <c r="AC488" i="26"/>
  <c r="AC498" i="26" s="1"/>
  <c r="V488" i="26"/>
  <c r="AD479" i="26"/>
  <c r="AD480" i="26" s="1"/>
  <c r="AC479" i="26"/>
  <c r="AC480" i="26" s="1"/>
  <c r="G466" i="26"/>
  <c r="K458" i="26"/>
  <c r="K457" i="26"/>
  <c r="K456" i="26"/>
  <c r="K455" i="26"/>
  <c r="G440" i="26"/>
  <c r="G408" i="26"/>
  <c r="Y406" i="26"/>
  <c r="N406" i="26"/>
  <c r="M406" i="26"/>
  <c r="X406" i="26" s="1"/>
  <c r="L406" i="26"/>
  <c r="W406" i="26" s="1"/>
  <c r="K406" i="26"/>
  <c r="V406" i="26" s="1"/>
  <c r="V292" i="26" s="1"/>
  <c r="V405" i="26"/>
  <c r="V291" i="26" s="1"/>
  <c r="N405" i="26"/>
  <c r="Y405" i="26" s="1"/>
  <c r="Y291" i="26" s="1"/>
  <c r="M405" i="26"/>
  <c r="X405" i="26" s="1"/>
  <c r="L405" i="26"/>
  <c r="W405" i="26" s="1"/>
  <c r="K405" i="26"/>
  <c r="Y404" i="26"/>
  <c r="N404" i="26"/>
  <c r="M404" i="26"/>
  <c r="X404" i="26" s="1"/>
  <c r="X290" i="26" s="1"/>
  <c r="L404" i="26"/>
  <c r="W404" i="26" s="1"/>
  <c r="K404" i="26"/>
  <c r="V404" i="26" s="1"/>
  <c r="V290" i="26" s="1"/>
  <c r="Y403" i="26"/>
  <c r="N403" i="26"/>
  <c r="M403" i="26"/>
  <c r="X403" i="26" s="1"/>
  <c r="L403" i="26"/>
  <c r="W403" i="26" s="1"/>
  <c r="K403" i="26"/>
  <c r="V403" i="26" s="1"/>
  <c r="V289" i="26" s="1"/>
  <c r="N402" i="26"/>
  <c r="Y402" i="26" s="1"/>
  <c r="Y288" i="26" s="1"/>
  <c r="M402" i="26"/>
  <c r="X402" i="26" s="1"/>
  <c r="L402" i="26"/>
  <c r="W402" i="26" s="1"/>
  <c r="K402" i="26"/>
  <c r="V402" i="26" s="1"/>
  <c r="V288" i="26" s="1"/>
  <c r="Y401" i="26"/>
  <c r="Y287" i="26" s="1"/>
  <c r="N401" i="26"/>
  <c r="M401" i="26"/>
  <c r="X401" i="26" s="1"/>
  <c r="L401" i="26"/>
  <c r="W401" i="26" s="1"/>
  <c r="K401" i="26"/>
  <c r="V401" i="26" s="1"/>
  <c r="V287" i="26" s="1"/>
  <c r="N400" i="26"/>
  <c r="Y400" i="26" s="1"/>
  <c r="Y286" i="26" s="1"/>
  <c r="M400" i="26"/>
  <c r="X400" i="26" s="1"/>
  <c r="X286" i="26" s="1"/>
  <c r="L400" i="26"/>
  <c r="W400" i="26" s="1"/>
  <c r="K400" i="26"/>
  <c r="V400" i="26" s="1"/>
  <c r="V286" i="26" s="1"/>
  <c r="Y399" i="26"/>
  <c r="N399" i="26"/>
  <c r="M399" i="26"/>
  <c r="X399" i="26" s="1"/>
  <c r="L399" i="26"/>
  <c r="W399" i="26" s="1"/>
  <c r="K399" i="26"/>
  <c r="V399" i="26" s="1"/>
  <c r="V285" i="26" s="1"/>
  <c r="N398" i="26"/>
  <c r="Y398" i="26" s="1"/>
  <c r="Y284" i="26" s="1"/>
  <c r="M398" i="26"/>
  <c r="X398" i="26" s="1"/>
  <c r="L398" i="26"/>
  <c r="W398" i="26" s="1"/>
  <c r="K398" i="26"/>
  <c r="V398" i="26" s="1"/>
  <c r="V284" i="26" s="1"/>
  <c r="X397" i="26"/>
  <c r="W397" i="26"/>
  <c r="V397" i="26"/>
  <c r="N397" i="26"/>
  <c r="Y397" i="26" s="1"/>
  <c r="Y283" i="26" s="1"/>
  <c r="Y396" i="26"/>
  <c r="W396" i="26"/>
  <c r="N396" i="26"/>
  <c r="M396" i="26"/>
  <c r="X396" i="26" s="1"/>
  <c r="X282" i="26" s="1"/>
  <c r="L396" i="26"/>
  <c r="K396" i="26"/>
  <c r="V396" i="26" s="1"/>
  <c r="V282" i="26" s="1"/>
  <c r="Y395" i="26"/>
  <c r="W395" i="26"/>
  <c r="N395" i="26"/>
  <c r="M395" i="26"/>
  <c r="X395" i="26" s="1"/>
  <c r="X281" i="26" s="1"/>
  <c r="L395" i="26"/>
  <c r="K395" i="26"/>
  <c r="V395" i="26" s="1"/>
  <c r="V281" i="26" s="1"/>
  <c r="Y394" i="26"/>
  <c r="W394" i="26"/>
  <c r="N394" i="26"/>
  <c r="M394" i="26"/>
  <c r="X394" i="26" s="1"/>
  <c r="X280" i="26" s="1"/>
  <c r="L394" i="26"/>
  <c r="K394" i="26"/>
  <c r="V394" i="26" s="1"/>
  <c r="V280" i="26" s="1"/>
  <c r="Y393" i="26"/>
  <c r="W393" i="26"/>
  <c r="N393" i="26"/>
  <c r="M393" i="26"/>
  <c r="X393" i="26" s="1"/>
  <c r="X279" i="26" s="1"/>
  <c r="L393" i="26"/>
  <c r="K393" i="26"/>
  <c r="V393" i="26" s="1"/>
  <c r="V279" i="26" s="1"/>
  <c r="Y392" i="26"/>
  <c r="W392" i="26"/>
  <c r="N392" i="26"/>
  <c r="M392" i="26"/>
  <c r="X392" i="26" s="1"/>
  <c r="X278" i="26" s="1"/>
  <c r="L392" i="26"/>
  <c r="K392" i="26"/>
  <c r="V392" i="26" s="1"/>
  <c r="V278" i="26" s="1"/>
  <c r="Y391" i="26"/>
  <c r="W391" i="26"/>
  <c r="N391" i="26"/>
  <c r="M391" i="26"/>
  <c r="X391" i="26" s="1"/>
  <c r="X277" i="26" s="1"/>
  <c r="L391" i="26"/>
  <c r="K391" i="26"/>
  <c r="V391" i="26" s="1"/>
  <c r="V277" i="26" s="1"/>
  <c r="Y390" i="26"/>
  <c r="W390" i="26"/>
  <c r="N390" i="26"/>
  <c r="M390" i="26"/>
  <c r="X390" i="26" s="1"/>
  <c r="X276" i="26" s="1"/>
  <c r="L390" i="26"/>
  <c r="K390" i="26"/>
  <c r="V390" i="26" s="1"/>
  <c r="V276" i="26" s="1"/>
  <c r="Y389" i="26"/>
  <c r="W389" i="26"/>
  <c r="V389" i="26"/>
  <c r="V275" i="26" s="1"/>
  <c r="N389" i="26"/>
  <c r="M389" i="26"/>
  <c r="X389" i="26" s="1"/>
  <c r="X275" i="26" s="1"/>
  <c r="L389" i="26"/>
  <c r="K389" i="26"/>
  <c r="Y388" i="26"/>
  <c r="W388" i="26"/>
  <c r="V388" i="26"/>
  <c r="N388" i="26"/>
  <c r="M388" i="26"/>
  <c r="X388" i="26" s="1"/>
  <c r="X274" i="26" s="1"/>
  <c r="L388" i="26"/>
  <c r="K388" i="26"/>
  <c r="Y387" i="26"/>
  <c r="X387" i="26"/>
  <c r="W387" i="26"/>
  <c r="V387" i="26"/>
  <c r="V273" i="26" s="1"/>
  <c r="N387" i="26"/>
  <c r="V386" i="26"/>
  <c r="N386" i="26"/>
  <c r="Y386" i="26" s="1"/>
  <c r="M386" i="26"/>
  <c r="X386" i="26" s="1"/>
  <c r="X272" i="26" s="1"/>
  <c r="L386" i="26"/>
  <c r="W386" i="26" s="1"/>
  <c r="K386" i="26"/>
  <c r="V385" i="26"/>
  <c r="N385" i="26"/>
  <c r="Y385" i="26" s="1"/>
  <c r="M385" i="26"/>
  <c r="X385" i="26" s="1"/>
  <c r="X271" i="26" s="1"/>
  <c r="L385" i="26"/>
  <c r="W385" i="26" s="1"/>
  <c r="K385" i="26"/>
  <c r="V384" i="26"/>
  <c r="N384" i="26"/>
  <c r="Y384" i="26" s="1"/>
  <c r="Y270" i="26" s="1"/>
  <c r="M384" i="26"/>
  <c r="M270" i="26" s="1"/>
  <c r="L384" i="26"/>
  <c r="W384" i="26" s="1"/>
  <c r="K384" i="26"/>
  <c r="V383" i="26"/>
  <c r="N383" i="26"/>
  <c r="Y383" i="26" s="1"/>
  <c r="M383" i="26"/>
  <c r="X383" i="26" s="1"/>
  <c r="X269" i="26" s="1"/>
  <c r="L383" i="26"/>
  <c r="W383" i="26" s="1"/>
  <c r="K383" i="26"/>
  <c r="V382" i="26"/>
  <c r="N382" i="26"/>
  <c r="Y382" i="26" s="1"/>
  <c r="M382" i="26"/>
  <c r="X382" i="26" s="1"/>
  <c r="X268" i="26" s="1"/>
  <c r="L382" i="26"/>
  <c r="W382" i="26" s="1"/>
  <c r="K382" i="26"/>
  <c r="V381" i="26"/>
  <c r="V267" i="26" s="1"/>
  <c r="N381" i="26"/>
  <c r="Y381" i="26" s="1"/>
  <c r="M381" i="26"/>
  <c r="X381" i="26" s="1"/>
  <c r="X267" i="26" s="1"/>
  <c r="L381" i="26"/>
  <c r="W381" i="26" s="1"/>
  <c r="K381" i="26"/>
  <c r="V380" i="26"/>
  <c r="N380" i="26"/>
  <c r="Y380" i="26" s="1"/>
  <c r="Y266" i="26" s="1"/>
  <c r="M380" i="26"/>
  <c r="M266" i="26" s="1"/>
  <c r="L380" i="26"/>
  <c r="W380" i="26" s="1"/>
  <c r="K380" i="26"/>
  <c r="V379" i="26"/>
  <c r="N379" i="26"/>
  <c r="Y379" i="26" s="1"/>
  <c r="M379" i="26"/>
  <c r="X379" i="26" s="1"/>
  <c r="X265" i="26" s="1"/>
  <c r="L379" i="26"/>
  <c r="W379" i="26" s="1"/>
  <c r="K379" i="26"/>
  <c r="N378" i="26"/>
  <c r="Y378" i="26" s="1"/>
  <c r="M378" i="26"/>
  <c r="X378" i="26" s="1"/>
  <c r="X264" i="26" s="1"/>
  <c r="L378" i="26"/>
  <c r="W378" i="26" s="1"/>
  <c r="K378" i="26"/>
  <c r="V378" i="26" s="1"/>
  <c r="V264" i="26" s="1"/>
  <c r="X377" i="26"/>
  <c r="X263" i="26" s="1"/>
  <c r="W377" i="26"/>
  <c r="V377" i="26"/>
  <c r="N377" i="26"/>
  <c r="Y377" i="26" s="1"/>
  <c r="Y376" i="26"/>
  <c r="X376" i="26"/>
  <c r="N376" i="26"/>
  <c r="M376" i="26"/>
  <c r="L376" i="26"/>
  <c r="W376" i="26" s="1"/>
  <c r="W262" i="26" s="1"/>
  <c r="K376" i="26"/>
  <c r="V376" i="26" s="1"/>
  <c r="V262" i="26" s="1"/>
  <c r="N375" i="26"/>
  <c r="Y375" i="26" s="1"/>
  <c r="Y261" i="26" s="1"/>
  <c r="M375" i="26"/>
  <c r="X375" i="26" s="1"/>
  <c r="X261" i="26" s="1"/>
  <c r="L375" i="26"/>
  <c r="W375" i="26" s="1"/>
  <c r="K375" i="26"/>
  <c r="V375" i="26" s="1"/>
  <c r="X374" i="26"/>
  <c r="X260" i="26" s="1"/>
  <c r="N374" i="26"/>
  <c r="Y374" i="26" s="1"/>
  <c r="Y260" i="26" s="1"/>
  <c r="M374" i="26"/>
  <c r="L374" i="26"/>
  <c r="W374" i="26" s="1"/>
  <c r="K374" i="26"/>
  <c r="V374" i="26" s="1"/>
  <c r="X373" i="26"/>
  <c r="N373" i="26"/>
  <c r="Y373" i="26" s="1"/>
  <c r="Y259" i="26" s="1"/>
  <c r="M373" i="26"/>
  <c r="L373" i="26"/>
  <c r="W373" i="26" s="1"/>
  <c r="K373" i="26"/>
  <c r="V373" i="26" s="1"/>
  <c r="N372" i="26"/>
  <c r="Y372" i="26" s="1"/>
  <c r="Y258" i="26" s="1"/>
  <c r="M372" i="26"/>
  <c r="X372" i="26" s="1"/>
  <c r="X258" i="26" s="1"/>
  <c r="L372" i="26"/>
  <c r="W372" i="26" s="1"/>
  <c r="W258" i="26" s="1"/>
  <c r="K372" i="26"/>
  <c r="V372" i="26" s="1"/>
  <c r="V258" i="26" s="1"/>
  <c r="X371" i="26"/>
  <c r="N371" i="26"/>
  <c r="Y371" i="26" s="1"/>
  <c r="Y257" i="26" s="1"/>
  <c r="M371" i="26"/>
  <c r="L371" i="26"/>
  <c r="W371" i="26" s="1"/>
  <c r="K371" i="26"/>
  <c r="V371" i="26" s="1"/>
  <c r="Y370" i="26"/>
  <c r="X370" i="26"/>
  <c r="X256" i="26" s="1"/>
  <c r="N370" i="26"/>
  <c r="M370" i="26"/>
  <c r="L370" i="26"/>
  <c r="W370" i="26" s="1"/>
  <c r="K370" i="26"/>
  <c r="V370" i="26" s="1"/>
  <c r="N369" i="26"/>
  <c r="Y369" i="26" s="1"/>
  <c r="Y255" i="26" s="1"/>
  <c r="M369" i="26"/>
  <c r="X369" i="26" s="1"/>
  <c r="X255" i="26" s="1"/>
  <c r="L369" i="26"/>
  <c r="W369" i="26" s="1"/>
  <c r="K369" i="26"/>
  <c r="V369" i="26" s="1"/>
  <c r="Y368" i="26"/>
  <c r="X368" i="26"/>
  <c r="N368" i="26"/>
  <c r="M368" i="26"/>
  <c r="L368" i="26"/>
  <c r="W368" i="26" s="1"/>
  <c r="W254" i="26" s="1"/>
  <c r="K368" i="26"/>
  <c r="V368" i="26" s="1"/>
  <c r="V254" i="26" s="1"/>
  <c r="X367" i="26"/>
  <c r="W367" i="26"/>
  <c r="V367" i="26"/>
  <c r="N367" i="26"/>
  <c r="Y367" i="26" s="1"/>
  <c r="Y253" i="26" s="1"/>
  <c r="V366" i="26"/>
  <c r="V252" i="26" s="1"/>
  <c r="N366" i="26"/>
  <c r="Y366" i="26" s="1"/>
  <c r="M366" i="26"/>
  <c r="X366" i="26" s="1"/>
  <c r="X252" i="26" s="1"/>
  <c r="L366" i="26"/>
  <c r="W366" i="26" s="1"/>
  <c r="W252" i="26" s="1"/>
  <c r="K366" i="26"/>
  <c r="X365" i="26"/>
  <c r="N365" i="26"/>
  <c r="Y365" i="26" s="1"/>
  <c r="Y251" i="26" s="1"/>
  <c r="M365" i="26"/>
  <c r="L365" i="26"/>
  <c r="W365" i="26" s="1"/>
  <c r="W251" i="26" s="1"/>
  <c r="K365" i="26"/>
  <c r="V365" i="26" s="1"/>
  <c r="V251" i="26" s="1"/>
  <c r="W364" i="26"/>
  <c r="N364" i="26"/>
  <c r="Y364" i="26" s="1"/>
  <c r="Y250" i="26" s="1"/>
  <c r="M364" i="26"/>
  <c r="X364" i="26" s="1"/>
  <c r="X250" i="26" s="1"/>
  <c r="L364" i="26"/>
  <c r="K364" i="26"/>
  <c r="V364" i="26" s="1"/>
  <c r="V250" i="26" s="1"/>
  <c r="X363" i="26"/>
  <c r="V363" i="26"/>
  <c r="N363" i="26"/>
  <c r="Y363" i="26" s="1"/>
  <c r="M363" i="26"/>
  <c r="L363" i="26"/>
  <c r="W363" i="26" s="1"/>
  <c r="W249" i="26" s="1"/>
  <c r="K363" i="26"/>
  <c r="W362" i="26"/>
  <c r="N362" i="26"/>
  <c r="Y362" i="26" s="1"/>
  <c r="M362" i="26"/>
  <c r="X362" i="26" s="1"/>
  <c r="X248" i="26" s="1"/>
  <c r="L362" i="26"/>
  <c r="K362" i="26"/>
  <c r="V362" i="26" s="1"/>
  <c r="V248" i="26" s="1"/>
  <c r="X361" i="26"/>
  <c r="W361" i="26"/>
  <c r="N361" i="26"/>
  <c r="Y361" i="26" s="1"/>
  <c r="M361" i="26"/>
  <c r="L361" i="26"/>
  <c r="K361" i="26"/>
  <c r="K247" i="26" s="1"/>
  <c r="N360" i="26"/>
  <c r="Y360" i="26" s="1"/>
  <c r="M360" i="26"/>
  <c r="X360" i="26" s="1"/>
  <c r="X246" i="26" s="1"/>
  <c r="L360" i="26"/>
  <c r="W360" i="26" s="1"/>
  <c r="W246" i="26" s="1"/>
  <c r="K360" i="26"/>
  <c r="V360" i="26" s="1"/>
  <c r="V246" i="26" s="1"/>
  <c r="X359" i="26"/>
  <c r="W359" i="26"/>
  <c r="N359" i="26"/>
  <c r="Y359" i="26" s="1"/>
  <c r="M359" i="26"/>
  <c r="L359" i="26"/>
  <c r="K359" i="26"/>
  <c r="V359" i="26" s="1"/>
  <c r="V245" i="26" s="1"/>
  <c r="X358" i="26"/>
  <c r="W358" i="26"/>
  <c r="W244" i="26" s="1"/>
  <c r="N358" i="26"/>
  <c r="Y358" i="26" s="1"/>
  <c r="M358" i="26"/>
  <c r="L358" i="26"/>
  <c r="K358" i="26"/>
  <c r="V358" i="26" s="1"/>
  <c r="V244" i="26" s="1"/>
  <c r="X357" i="26"/>
  <c r="W357" i="26"/>
  <c r="V357" i="26"/>
  <c r="V243" i="26" s="1"/>
  <c r="N357" i="26"/>
  <c r="Y357" i="26" s="1"/>
  <c r="Y243" i="26" s="1"/>
  <c r="N356" i="26"/>
  <c r="Y356" i="26" s="1"/>
  <c r="M356" i="26"/>
  <c r="X356" i="26" s="1"/>
  <c r="L356" i="26"/>
  <c r="W356" i="26" s="1"/>
  <c r="W242" i="26" s="1"/>
  <c r="K356" i="26"/>
  <c r="V356" i="26" s="1"/>
  <c r="W355" i="26"/>
  <c r="N355" i="26"/>
  <c r="Y355" i="26" s="1"/>
  <c r="Y241" i="26" s="1"/>
  <c r="M355" i="26"/>
  <c r="X355" i="26" s="1"/>
  <c r="X241" i="26" s="1"/>
  <c r="L355" i="26"/>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M352" i="26"/>
  <c r="X352" i="26" s="1"/>
  <c r="X238" i="26" s="1"/>
  <c r="L352" i="26"/>
  <c r="L238" i="26" s="1"/>
  <c r="K352" i="26"/>
  <c r="V352" i="26" s="1"/>
  <c r="N351" i="26"/>
  <c r="Y351" i="26" s="1"/>
  <c r="M351" i="26"/>
  <c r="X351" i="26" s="1"/>
  <c r="L351" i="26"/>
  <c r="W351" i="26" s="1"/>
  <c r="W237" i="26" s="1"/>
  <c r="K351" i="26"/>
  <c r="V351" i="26" s="1"/>
  <c r="N350" i="26"/>
  <c r="Y350" i="26" s="1"/>
  <c r="M350" i="26"/>
  <c r="X350" i="26" s="1"/>
  <c r="L350" i="26"/>
  <c r="W350" i="26" s="1"/>
  <c r="W236" i="26" s="1"/>
  <c r="K350" i="26"/>
  <c r="V350" i="26" s="1"/>
  <c r="N349" i="26"/>
  <c r="Y349" i="26" s="1"/>
  <c r="M349" i="26"/>
  <c r="X349" i="26" s="1"/>
  <c r="L349" i="26"/>
  <c r="L235" i="26" s="1"/>
  <c r="K349" i="26"/>
  <c r="V349" i="26" s="1"/>
  <c r="V235" i="26" s="1"/>
  <c r="N348" i="26"/>
  <c r="Y348" i="26" s="1"/>
  <c r="M348" i="26"/>
  <c r="X348" i="26" s="1"/>
  <c r="L348" i="26"/>
  <c r="W348" i="26" s="1"/>
  <c r="W234" i="26" s="1"/>
  <c r="K348" i="26"/>
  <c r="V348" i="26" s="1"/>
  <c r="X347" i="26"/>
  <c r="W347" i="26"/>
  <c r="V347" i="26"/>
  <c r="N347" i="26"/>
  <c r="Y347" i="26" s="1"/>
  <c r="Y346" i="26"/>
  <c r="W346" i="26"/>
  <c r="N346" i="26"/>
  <c r="M346" i="26"/>
  <c r="X346" i="26" s="1"/>
  <c r="X232" i="26" s="1"/>
  <c r="L346" i="26"/>
  <c r="K346" i="26"/>
  <c r="V346" i="26" s="1"/>
  <c r="V232" i="26" s="1"/>
  <c r="N345" i="26"/>
  <c r="Y345" i="26" s="1"/>
  <c r="Y231" i="26" s="1"/>
  <c r="M345" i="26"/>
  <c r="X345" i="26" s="1"/>
  <c r="X231" i="26" s="1"/>
  <c r="L345" i="26"/>
  <c r="W345" i="26" s="1"/>
  <c r="W231" i="26" s="1"/>
  <c r="K345" i="26"/>
  <c r="V345" i="26" s="1"/>
  <c r="V231" i="26" s="1"/>
  <c r="Y344" i="26"/>
  <c r="Y230" i="26" s="1"/>
  <c r="W344" i="26"/>
  <c r="N344" i="26"/>
  <c r="M344" i="26"/>
  <c r="X344" i="26" s="1"/>
  <c r="X230" i="26" s="1"/>
  <c r="L344" i="26"/>
  <c r="K344" i="26"/>
  <c r="V344" i="26" s="1"/>
  <c r="V230" i="26" s="1"/>
  <c r="Y343" i="26"/>
  <c r="Y229" i="26" s="1"/>
  <c r="W343" i="26"/>
  <c r="N343" i="26"/>
  <c r="M343" i="26"/>
  <c r="X343" i="26" s="1"/>
  <c r="X229" i="26" s="1"/>
  <c r="L343" i="26"/>
  <c r="K343" i="26"/>
  <c r="V343" i="26" s="1"/>
  <c r="V229" i="26" s="1"/>
  <c r="Y342" i="26"/>
  <c r="W342" i="26"/>
  <c r="N342" i="26"/>
  <c r="M342" i="26"/>
  <c r="X342" i="26" s="1"/>
  <c r="X228" i="26" s="1"/>
  <c r="L342" i="26"/>
  <c r="K342" i="26"/>
  <c r="V342" i="26" s="1"/>
  <c r="V228" i="26" s="1"/>
  <c r="N341" i="26"/>
  <c r="Y341" i="26" s="1"/>
  <c r="Y227" i="26" s="1"/>
  <c r="M341" i="26"/>
  <c r="X341" i="26" s="1"/>
  <c r="X227" i="26" s="1"/>
  <c r="L341" i="26"/>
  <c r="W341" i="26" s="1"/>
  <c r="W227" i="26" s="1"/>
  <c r="K341" i="26"/>
  <c r="K227" i="26" s="1"/>
  <c r="Y340" i="26"/>
  <c r="Y226" i="26" s="1"/>
  <c r="W340" i="26"/>
  <c r="N340" i="26"/>
  <c r="M340" i="26"/>
  <c r="X340" i="26" s="1"/>
  <c r="X226" i="26" s="1"/>
  <c r="L340" i="26"/>
  <c r="K340" i="26"/>
  <c r="V340" i="26" s="1"/>
  <c r="V226" i="26" s="1"/>
  <c r="Y339" i="26"/>
  <c r="Y225" i="26" s="1"/>
  <c r="W339" i="26"/>
  <c r="N339" i="26"/>
  <c r="M339" i="26"/>
  <c r="X339" i="26" s="1"/>
  <c r="X225" i="26" s="1"/>
  <c r="L339" i="26"/>
  <c r="K339" i="26"/>
  <c r="V339" i="26" s="1"/>
  <c r="V225" i="26" s="1"/>
  <c r="Y338" i="26"/>
  <c r="W338" i="26"/>
  <c r="N338" i="26"/>
  <c r="M338" i="26"/>
  <c r="X338" i="26" s="1"/>
  <c r="X224" i="26" s="1"/>
  <c r="L338" i="26"/>
  <c r="K338" i="26"/>
  <c r="V338" i="26" s="1"/>
  <c r="V224" i="26" s="1"/>
  <c r="X337" i="26"/>
  <c r="W337" i="26"/>
  <c r="V337" i="26"/>
  <c r="N337" i="26"/>
  <c r="Y337" i="26" s="1"/>
  <c r="Y223" i="26" s="1"/>
  <c r="W336" i="26"/>
  <c r="N336" i="26"/>
  <c r="N222" i="26" s="1"/>
  <c r="M336" i="26"/>
  <c r="X336" i="26" s="1"/>
  <c r="L336" i="26"/>
  <c r="K336" i="26"/>
  <c r="V336" i="26" s="1"/>
  <c r="V222" i="26" s="1"/>
  <c r="V335" i="26"/>
  <c r="N335" i="26"/>
  <c r="N221" i="26" s="1"/>
  <c r="M335" i="26"/>
  <c r="X335" i="26" s="1"/>
  <c r="X221" i="26" s="1"/>
  <c r="L335" i="26"/>
  <c r="W335" i="26" s="1"/>
  <c r="W221" i="26" s="1"/>
  <c r="K335" i="26"/>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N330" i="26"/>
  <c r="M330" i="26"/>
  <c r="X330" i="26" s="1"/>
  <c r="L330" i="26"/>
  <c r="W330" i="26" s="1"/>
  <c r="W216" i="26" s="1"/>
  <c r="K330" i="26"/>
  <c r="V330" i="26" s="1"/>
  <c r="V216" i="26" s="1"/>
  <c r="W329" i="26"/>
  <c r="W215" i="26" s="1"/>
  <c r="N329" i="26"/>
  <c r="Y329" i="26" s="1"/>
  <c r="Y215" i="26" s="1"/>
  <c r="M329" i="26"/>
  <c r="X329" i="26" s="1"/>
  <c r="L329" i="26"/>
  <c r="K329" i="26"/>
  <c r="V329" i="26" s="1"/>
  <c r="V215" i="26" s="1"/>
  <c r="N328" i="26"/>
  <c r="N214" i="26" s="1"/>
  <c r="M328" i="26"/>
  <c r="X328" i="26" s="1"/>
  <c r="L328" i="26"/>
  <c r="W328" i="26" s="1"/>
  <c r="W214" i="26" s="1"/>
  <c r="K328" i="26"/>
  <c r="V328" i="26" s="1"/>
  <c r="V214" i="26" s="1"/>
  <c r="X327" i="26"/>
  <c r="W327" i="26"/>
  <c r="V327" i="26"/>
  <c r="V213" i="26" s="1"/>
  <c r="N327" i="26"/>
  <c r="N213" i="26" s="1"/>
  <c r="Y326" i="26"/>
  <c r="N326" i="26"/>
  <c r="M326" i="26"/>
  <c r="X326" i="26" s="1"/>
  <c r="X212" i="26" s="1"/>
  <c r="L326" i="26"/>
  <c r="W326" i="26" s="1"/>
  <c r="W212" i="26" s="1"/>
  <c r="K326" i="26"/>
  <c r="V326" i="26" s="1"/>
  <c r="V212" i="26" s="1"/>
  <c r="Y325" i="26"/>
  <c r="N325" i="26"/>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V317" i="26"/>
  <c r="N317" i="26"/>
  <c r="Y317" i="26" s="1"/>
  <c r="Y203" i="26" s="1"/>
  <c r="AD311" i="26"/>
  <c r="S311" i="26"/>
  <c r="AD310" i="26"/>
  <c r="S310" i="26"/>
  <c r="AD309" i="26"/>
  <c r="S309" i="26"/>
  <c r="AD308" i="26"/>
  <c r="S308" i="26"/>
  <c r="G294" i="26"/>
  <c r="Z292" i="26"/>
  <c r="Y292" i="26"/>
  <c r="X292" i="26"/>
  <c r="W292" i="26"/>
  <c r="O292" i="26"/>
  <c r="N292" i="26"/>
  <c r="M292" i="26"/>
  <c r="L292" i="26"/>
  <c r="K292" i="26"/>
  <c r="Z291" i="26"/>
  <c r="X291" i="26"/>
  <c r="W291" i="26"/>
  <c r="O291" i="26"/>
  <c r="N291" i="26"/>
  <c r="M291" i="26"/>
  <c r="L291" i="26"/>
  <c r="K291" i="26"/>
  <c r="Z290" i="26"/>
  <c r="Y290" i="26"/>
  <c r="W290" i="26"/>
  <c r="O290" i="26"/>
  <c r="N290" i="26"/>
  <c r="M290" i="26"/>
  <c r="L290" i="26"/>
  <c r="K290" i="26"/>
  <c r="Z289" i="26"/>
  <c r="Y289" i="26"/>
  <c r="X289" i="26"/>
  <c r="W289" i="26"/>
  <c r="O289" i="26"/>
  <c r="N289" i="26"/>
  <c r="M289" i="26"/>
  <c r="L289" i="26"/>
  <c r="Z288" i="26"/>
  <c r="X288" i="26"/>
  <c r="W288" i="26"/>
  <c r="O288" i="26"/>
  <c r="N288" i="26"/>
  <c r="M288" i="26"/>
  <c r="L288" i="26"/>
  <c r="K288" i="26"/>
  <c r="Z287" i="26"/>
  <c r="X287" i="26"/>
  <c r="W287" i="26"/>
  <c r="O287" i="26"/>
  <c r="N287" i="26"/>
  <c r="M287" i="26"/>
  <c r="L287" i="26"/>
  <c r="K287" i="26"/>
  <c r="Z286" i="26"/>
  <c r="W286" i="26"/>
  <c r="O286" i="26"/>
  <c r="N286" i="26"/>
  <c r="M286" i="26"/>
  <c r="L286" i="26"/>
  <c r="K286" i="26"/>
  <c r="Z285" i="26"/>
  <c r="Y285" i="26"/>
  <c r="X285" i="26"/>
  <c r="W285" i="26"/>
  <c r="O285" i="26"/>
  <c r="N285" i="26"/>
  <c r="M285" i="26"/>
  <c r="L285" i="26"/>
  <c r="Z284" i="26"/>
  <c r="X284" i="26"/>
  <c r="W284" i="26"/>
  <c r="O284" i="26"/>
  <c r="N284" i="26"/>
  <c r="M284" i="26"/>
  <c r="L284" i="26"/>
  <c r="K284" i="26"/>
  <c r="Z283" i="26"/>
  <c r="X283" i="26"/>
  <c r="W283" i="26"/>
  <c r="V283" i="26"/>
  <c r="O283" i="26"/>
  <c r="N283" i="26"/>
  <c r="M283" i="26"/>
  <c r="L283" i="26"/>
  <c r="K283" i="26"/>
  <c r="Z282" i="26"/>
  <c r="Y282" i="26"/>
  <c r="W282" i="26"/>
  <c r="O282" i="26"/>
  <c r="N282" i="26"/>
  <c r="M282" i="26"/>
  <c r="L282" i="26"/>
  <c r="K282" i="26"/>
  <c r="Z281" i="26"/>
  <c r="Y281" i="26"/>
  <c r="W281" i="26"/>
  <c r="O281" i="26"/>
  <c r="N281" i="26"/>
  <c r="M281" i="26"/>
  <c r="L281" i="26"/>
  <c r="K281" i="26"/>
  <c r="Z280" i="26"/>
  <c r="Y280" i="26"/>
  <c r="W280" i="26"/>
  <c r="O280" i="26"/>
  <c r="N280" i="26"/>
  <c r="M280" i="26"/>
  <c r="L280" i="26"/>
  <c r="K280" i="26"/>
  <c r="Z279" i="26"/>
  <c r="Y279" i="26"/>
  <c r="W279" i="26"/>
  <c r="O279" i="26"/>
  <c r="N279" i="26"/>
  <c r="M279" i="26"/>
  <c r="L279" i="26"/>
  <c r="K279" i="26"/>
  <c r="Z278" i="26"/>
  <c r="Y278" i="26"/>
  <c r="W278" i="26"/>
  <c r="O278" i="26"/>
  <c r="N278" i="26"/>
  <c r="M278" i="26"/>
  <c r="L278" i="26"/>
  <c r="K278" i="26"/>
  <c r="Z277" i="26"/>
  <c r="Y277" i="26"/>
  <c r="W277" i="26"/>
  <c r="O277" i="26"/>
  <c r="N277" i="26"/>
  <c r="M277" i="26"/>
  <c r="L277" i="26"/>
  <c r="K277" i="26"/>
  <c r="Z276" i="26"/>
  <c r="Y276" i="26"/>
  <c r="W276" i="26"/>
  <c r="O276" i="26"/>
  <c r="N276" i="26"/>
  <c r="M276" i="26"/>
  <c r="L276" i="26"/>
  <c r="K276" i="26"/>
  <c r="Z275" i="26"/>
  <c r="Y275" i="26"/>
  <c r="W275" i="26"/>
  <c r="O275" i="26"/>
  <c r="N275" i="26"/>
  <c r="M275" i="26"/>
  <c r="L275" i="26"/>
  <c r="K275" i="26"/>
  <c r="Z274" i="26"/>
  <c r="Y274" i="26"/>
  <c r="W274" i="26"/>
  <c r="V274" i="26"/>
  <c r="O274" i="26"/>
  <c r="N274" i="26"/>
  <c r="M274" i="26"/>
  <c r="L274" i="26"/>
  <c r="K274" i="26"/>
  <c r="Z273" i="26"/>
  <c r="Y273" i="26"/>
  <c r="X273" i="26"/>
  <c r="W273" i="26"/>
  <c r="O273" i="26"/>
  <c r="N273" i="26"/>
  <c r="M273" i="26"/>
  <c r="L273" i="26"/>
  <c r="K273" i="26"/>
  <c r="Z272" i="26"/>
  <c r="Y272" i="26"/>
  <c r="W272" i="26"/>
  <c r="V272" i="26"/>
  <c r="O272" i="26"/>
  <c r="N272" i="26"/>
  <c r="M272" i="26"/>
  <c r="L272" i="26"/>
  <c r="K272" i="26"/>
  <c r="Z271" i="26"/>
  <c r="Y271" i="26"/>
  <c r="W271" i="26"/>
  <c r="V271" i="26"/>
  <c r="O271" i="26"/>
  <c r="N271" i="26"/>
  <c r="M271" i="26"/>
  <c r="L271" i="26"/>
  <c r="K271" i="26"/>
  <c r="Z270" i="26"/>
  <c r="W270" i="26"/>
  <c r="V270" i="26"/>
  <c r="O270" i="26"/>
  <c r="N270" i="26"/>
  <c r="L270" i="26"/>
  <c r="K270" i="26"/>
  <c r="Z269" i="26"/>
  <c r="Y269" i="26"/>
  <c r="W269" i="26"/>
  <c r="V269" i="26"/>
  <c r="O269" i="26"/>
  <c r="N269" i="26"/>
  <c r="M269" i="26"/>
  <c r="K269" i="26"/>
  <c r="Z268" i="26"/>
  <c r="Y268" i="26"/>
  <c r="W268" i="26"/>
  <c r="V268" i="26"/>
  <c r="O268" i="26"/>
  <c r="N268" i="26"/>
  <c r="M268" i="26"/>
  <c r="L268" i="26"/>
  <c r="K268" i="26"/>
  <c r="Z267" i="26"/>
  <c r="Y267" i="26"/>
  <c r="W267" i="26"/>
  <c r="O267" i="26"/>
  <c r="N267" i="26"/>
  <c r="M267" i="26"/>
  <c r="L267" i="26"/>
  <c r="K267" i="26"/>
  <c r="Z266" i="26"/>
  <c r="W266" i="26"/>
  <c r="V266" i="26"/>
  <c r="O266" i="26"/>
  <c r="L266" i="26"/>
  <c r="K266" i="26"/>
  <c r="Z265" i="26"/>
  <c r="Y265" i="26"/>
  <c r="W265" i="26"/>
  <c r="V265" i="26"/>
  <c r="O265" i="26"/>
  <c r="N265" i="26"/>
  <c r="M265" i="26"/>
  <c r="K265" i="26"/>
  <c r="Z264" i="26"/>
  <c r="Y264" i="26"/>
  <c r="W264" i="26"/>
  <c r="O264" i="26"/>
  <c r="N264" i="26"/>
  <c r="M264" i="26"/>
  <c r="L264" i="26"/>
  <c r="K264" i="26"/>
  <c r="Z263" i="26"/>
  <c r="Y263" i="26"/>
  <c r="W263" i="26"/>
  <c r="V263" i="26"/>
  <c r="O263" i="26"/>
  <c r="N263" i="26"/>
  <c r="M263" i="26"/>
  <c r="L263" i="26"/>
  <c r="K263" i="26"/>
  <c r="Z262" i="26"/>
  <c r="Y262" i="26"/>
  <c r="X262" i="26"/>
  <c r="O262" i="26"/>
  <c r="N262" i="26"/>
  <c r="M262" i="26"/>
  <c r="Z261" i="26"/>
  <c r="W261" i="26"/>
  <c r="V261" i="26"/>
  <c r="O261" i="26"/>
  <c r="N261" i="26"/>
  <c r="M261" i="26"/>
  <c r="L261" i="26"/>
  <c r="K261" i="26"/>
  <c r="Z260" i="26"/>
  <c r="W260" i="26"/>
  <c r="V260" i="26"/>
  <c r="O260" i="26"/>
  <c r="N260" i="26"/>
  <c r="M260" i="26"/>
  <c r="L260" i="26"/>
  <c r="K260" i="26"/>
  <c r="Z259" i="26"/>
  <c r="X259" i="26"/>
  <c r="W259" i="26"/>
  <c r="V259" i="26"/>
  <c r="O259" i="26"/>
  <c r="N259" i="26"/>
  <c r="M259" i="26"/>
  <c r="L259" i="26"/>
  <c r="K259" i="26"/>
  <c r="Z258" i="26"/>
  <c r="O258" i="26"/>
  <c r="N258" i="26"/>
  <c r="M258" i="26"/>
  <c r="Z257" i="26"/>
  <c r="X257" i="26"/>
  <c r="W257" i="26"/>
  <c r="V257" i="26"/>
  <c r="O257" i="26"/>
  <c r="N257" i="26"/>
  <c r="M257" i="26"/>
  <c r="L257" i="26"/>
  <c r="K257" i="26"/>
  <c r="Z256" i="26"/>
  <c r="Y256" i="26"/>
  <c r="W256" i="26"/>
  <c r="V256" i="26"/>
  <c r="O256" i="26"/>
  <c r="N256" i="26"/>
  <c r="M256" i="26"/>
  <c r="L256" i="26"/>
  <c r="K256" i="26"/>
  <c r="Z255" i="26"/>
  <c r="W255" i="26"/>
  <c r="V255" i="26"/>
  <c r="O255" i="26"/>
  <c r="N255" i="26"/>
  <c r="M255" i="26"/>
  <c r="L255" i="26"/>
  <c r="K255" i="26"/>
  <c r="Z254" i="26"/>
  <c r="Y254" i="26"/>
  <c r="X254" i="26"/>
  <c r="O254" i="26"/>
  <c r="N254" i="26"/>
  <c r="M254" i="26"/>
  <c r="Z253" i="26"/>
  <c r="X253" i="26"/>
  <c r="W253" i="26"/>
  <c r="V253" i="26"/>
  <c r="O253" i="26"/>
  <c r="N253" i="26"/>
  <c r="M253" i="26"/>
  <c r="L253" i="26"/>
  <c r="K253" i="26"/>
  <c r="Z252" i="26"/>
  <c r="Y252" i="26"/>
  <c r="O252" i="26"/>
  <c r="N252" i="26"/>
  <c r="M252" i="26"/>
  <c r="L252" i="26"/>
  <c r="K252" i="26"/>
  <c r="Z251" i="26"/>
  <c r="X251" i="26"/>
  <c r="O251" i="26"/>
  <c r="M251" i="26"/>
  <c r="L251" i="26"/>
  <c r="K251" i="26"/>
  <c r="Z250" i="26"/>
  <c r="W250" i="26"/>
  <c r="O250" i="26"/>
  <c r="M250" i="26"/>
  <c r="L250" i="26"/>
  <c r="K250" i="26"/>
  <c r="Z249" i="26"/>
  <c r="Y249" i="26"/>
  <c r="X249" i="26"/>
  <c r="V249" i="26"/>
  <c r="O249" i="26"/>
  <c r="N249" i="26"/>
  <c r="M249" i="26"/>
  <c r="L249" i="26"/>
  <c r="K249" i="26"/>
  <c r="Z248" i="26"/>
  <c r="Y248" i="26"/>
  <c r="W248" i="26"/>
  <c r="O248" i="26"/>
  <c r="N248" i="26"/>
  <c r="M248" i="26"/>
  <c r="L248" i="26"/>
  <c r="K248" i="26"/>
  <c r="Z247" i="26"/>
  <c r="Y247" i="26"/>
  <c r="X247" i="26"/>
  <c r="W247" i="26"/>
  <c r="O247" i="26"/>
  <c r="N247" i="26"/>
  <c r="M247" i="26"/>
  <c r="L247" i="26"/>
  <c r="Z246" i="26"/>
  <c r="Y246" i="26"/>
  <c r="O246" i="26"/>
  <c r="N246" i="26"/>
  <c r="M246" i="26"/>
  <c r="L246" i="26"/>
  <c r="K246" i="26"/>
  <c r="Z245" i="26"/>
  <c r="Y245" i="26"/>
  <c r="X245" i="26"/>
  <c r="W245" i="26"/>
  <c r="O245" i="26"/>
  <c r="N245" i="26"/>
  <c r="M245" i="26"/>
  <c r="L245" i="26"/>
  <c r="K245" i="26"/>
  <c r="Z244" i="26"/>
  <c r="Y244" i="26"/>
  <c r="X244" i="26"/>
  <c r="O244" i="26"/>
  <c r="N244" i="26"/>
  <c r="M244" i="26"/>
  <c r="L244" i="26"/>
  <c r="K244" i="26"/>
  <c r="Z243" i="26"/>
  <c r="X243" i="26"/>
  <c r="W243" i="26"/>
  <c r="O243" i="26"/>
  <c r="M243" i="26"/>
  <c r="L243" i="26"/>
  <c r="K243" i="26"/>
  <c r="Z242" i="26"/>
  <c r="Y242" i="26"/>
  <c r="X242" i="26"/>
  <c r="V242" i="26"/>
  <c r="O242" i="26"/>
  <c r="N242" i="26"/>
  <c r="M242" i="26"/>
  <c r="L242" i="26"/>
  <c r="K242" i="26"/>
  <c r="Z241" i="26"/>
  <c r="W241" i="26"/>
  <c r="V241" i="26"/>
  <c r="O241" i="26"/>
  <c r="L241" i="26"/>
  <c r="K241" i="26"/>
  <c r="Z240" i="26"/>
  <c r="Y240" i="26"/>
  <c r="X240" i="26"/>
  <c r="O240" i="26"/>
  <c r="N240" i="26"/>
  <c r="M240" i="26"/>
  <c r="L240" i="26"/>
  <c r="K240" i="26"/>
  <c r="Z239" i="26"/>
  <c r="Y239" i="26"/>
  <c r="X239" i="26"/>
  <c r="V239" i="26"/>
  <c r="O239" i="26"/>
  <c r="N239" i="26"/>
  <c r="M239" i="26"/>
  <c r="L239" i="26"/>
  <c r="K239" i="26"/>
  <c r="Z238" i="26"/>
  <c r="Y238" i="26"/>
  <c r="V238" i="26"/>
  <c r="O238" i="26"/>
  <c r="N238" i="26"/>
  <c r="K238" i="26"/>
  <c r="Z237" i="26"/>
  <c r="Y237" i="26"/>
  <c r="X237" i="26"/>
  <c r="V237" i="26"/>
  <c r="O237" i="26"/>
  <c r="N237" i="26"/>
  <c r="M237" i="26"/>
  <c r="L237" i="26"/>
  <c r="K237" i="26"/>
  <c r="Z236" i="26"/>
  <c r="Y236" i="26"/>
  <c r="X236" i="26"/>
  <c r="V236" i="26"/>
  <c r="O236" i="26"/>
  <c r="M236" i="26"/>
  <c r="L236" i="26"/>
  <c r="K236" i="26"/>
  <c r="Z235" i="26"/>
  <c r="Y235" i="26"/>
  <c r="X235" i="26"/>
  <c r="O235" i="26"/>
  <c r="N235" i="26"/>
  <c r="M235" i="26"/>
  <c r="Z234" i="26"/>
  <c r="Y234" i="26"/>
  <c r="X234" i="26"/>
  <c r="V234" i="26"/>
  <c r="O234" i="26"/>
  <c r="N234" i="26"/>
  <c r="M234" i="26"/>
  <c r="L234" i="26"/>
  <c r="K234" i="26"/>
  <c r="Z233" i="26"/>
  <c r="Y233" i="26"/>
  <c r="X233" i="26"/>
  <c r="W233" i="26"/>
  <c r="V233" i="26"/>
  <c r="O233" i="26"/>
  <c r="N233" i="26"/>
  <c r="M233" i="26"/>
  <c r="L233" i="26"/>
  <c r="K233" i="26"/>
  <c r="Z232" i="26"/>
  <c r="Y232" i="26"/>
  <c r="W232" i="26"/>
  <c r="O232" i="26"/>
  <c r="N232" i="26"/>
  <c r="M232" i="26"/>
  <c r="L232" i="26"/>
  <c r="K232" i="26"/>
  <c r="Z231" i="26"/>
  <c r="O231" i="26"/>
  <c r="N231" i="26"/>
  <c r="M231" i="26"/>
  <c r="L231" i="26"/>
  <c r="Z230" i="26"/>
  <c r="W230" i="26"/>
  <c r="O230" i="26"/>
  <c r="N230" i="26"/>
  <c r="M230" i="26"/>
  <c r="L230" i="26"/>
  <c r="Z229" i="26"/>
  <c r="W229" i="26"/>
  <c r="O229" i="26"/>
  <c r="N229" i="26"/>
  <c r="M229" i="26"/>
  <c r="L229" i="26"/>
  <c r="Z228" i="26"/>
  <c r="Y228" i="26"/>
  <c r="W228" i="26"/>
  <c r="O228" i="26"/>
  <c r="N228" i="26"/>
  <c r="M228" i="26"/>
  <c r="L228" i="26"/>
  <c r="K228" i="26"/>
  <c r="Z227" i="26"/>
  <c r="O227" i="26"/>
  <c r="N227" i="26"/>
  <c r="M227" i="26"/>
  <c r="L227" i="26"/>
  <c r="Z226" i="26"/>
  <c r="W226" i="26"/>
  <c r="O226" i="26"/>
  <c r="N226" i="26"/>
  <c r="M226" i="26"/>
  <c r="L226" i="26"/>
  <c r="Z225" i="26"/>
  <c r="W225" i="26"/>
  <c r="O225" i="26"/>
  <c r="N225" i="26"/>
  <c r="M225" i="26"/>
  <c r="L225" i="26"/>
  <c r="Z224" i="26"/>
  <c r="Y224" i="26"/>
  <c r="W224" i="26"/>
  <c r="O224" i="26"/>
  <c r="N224" i="26"/>
  <c r="M224" i="26"/>
  <c r="L224" i="26"/>
  <c r="K224" i="26"/>
  <c r="Z223" i="26"/>
  <c r="X223" i="26"/>
  <c r="W223" i="26"/>
  <c r="V223" i="26"/>
  <c r="O223" i="26"/>
  <c r="N223" i="26"/>
  <c r="M223" i="26"/>
  <c r="L223" i="26"/>
  <c r="K223" i="26"/>
  <c r="Z222" i="26"/>
  <c r="X222" i="26"/>
  <c r="W222" i="26"/>
  <c r="O222" i="26"/>
  <c r="M222" i="26"/>
  <c r="L222" i="26"/>
  <c r="K222" i="26"/>
  <c r="Z221" i="26"/>
  <c r="V221" i="26"/>
  <c r="O221" i="26"/>
  <c r="L221" i="26"/>
  <c r="K221" i="26"/>
  <c r="Z220" i="26"/>
  <c r="O220" i="26"/>
  <c r="N220" i="26"/>
  <c r="K220" i="26"/>
  <c r="Z219" i="26"/>
  <c r="X219" i="26"/>
  <c r="O219" i="26"/>
  <c r="N219" i="26"/>
  <c r="M219" i="26"/>
  <c r="Z218" i="26"/>
  <c r="X218" i="26"/>
  <c r="O218" i="26"/>
  <c r="N218" i="26"/>
  <c r="M218" i="26"/>
  <c r="L218" i="26"/>
  <c r="Z217" i="26"/>
  <c r="X217" i="26"/>
  <c r="O217" i="26"/>
  <c r="N217" i="26"/>
  <c r="M217" i="26"/>
  <c r="L217" i="26"/>
  <c r="K217" i="26"/>
  <c r="Z216" i="26"/>
  <c r="Y216" i="26"/>
  <c r="X216" i="26"/>
  <c r="O216" i="26"/>
  <c r="N216" i="26"/>
  <c r="M216" i="26"/>
  <c r="L216" i="26"/>
  <c r="K216" i="26"/>
  <c r="Z215" i="26"/>
  <c r="X215" i="26"/>
  <c r="O215" i="26"/>
  <c r="N215" i="26"/>
  <c r="M215" i="26"/>
  <c r="L215" i="26"/>
  <c r="K215" i="26"/>
  <c r="Z214" i="26"/>
  <c r="X214" i="26"/>
  <c r="O214" i="26"/>
  <c r="M214" i="26"/>
  <c r="L214" i="26"/>
  <c r="K214" i="26"/>
  <c r="Z213" i="26"/>
  <c r="X213" i="26"/>
  <c r="W213" i="26"/>
  <c r="O213" i="26"/>
  <c r="M213" i="26"/>
  <c r="L213" i="26"/>
  <c r="K213" i="26"/>
  <c r="Z212" i="26"/>
  <c r="Y212" i="26"/>
  <c r="O212" i="26"/>
  <c r="N212" i="26"/>
  <c r="M212" i="26"/>
  <c r="L212" i="26"/>
  <c r="K212" i="26"/>
  <c r="Z211" i="26"/>
  <c r="Y211" i="26"/>
  <c r="O211" i="26"/>
  <c r="N211" i="26"/>
  <c r="M211" i="26"/>
  <c r="Z210" i="26"/>
  <c r="O210" i="26"/>
  <c r="N210" i="26"/>
  <c r="M210" i="26"/>
  <c r="Z209" i="26"/>
  <c r="O209" i="26"/>
  <c r="N209" i="26"/>
  <c r="M209" i="26"/>
  <c r="Z208" i="26"/>
  <c r="O208" i="26"/>
  <c r="N208" i="26"/>
  <c r="M208" i="26"/>
  <c r="L208" i="26"/>
  <c r="K208" i="26"/>
  <c r="Z207" i="26"/>
  <c r="O207" i="26"/>
  <c r="N207" i="26"/>
  <c r="M207" i="26"/>
  <c r="Z206" i="26"/>
  <c r="O206" i="26"/>
  <c r="N206" i="26"/>
  <c r="M206" i="26"/>
  <c r="Z205" i="26"/>
  <c r="O205" i="26"/>
  <c r="N205" i="26"/>
  <c r="M205" i="26"/>
  <c r="Z204" i="26"/>
  <c r="O204" i="26"/>
  <c r="N204" i="26"/>
  <c r="M204" i="26"/>
  <c r="L204" i="26"/>
  <c r="K204" i="26"/>
  <c r="Z203" i="26"/>
  <c r="X203" i="26"/>
  <c r="W203" i="26"/>
  <c r="V203" i="26"/>
  <c r="O203" i="26"/>
  <c r="N203" i="26"/>
  <c r="M203" i="26"/>
  <c r="L203" i="26"/>
  <c r="K203" i="26"/>
  <c r="AD197" i="26"/>
  <c r="S197" i="26"/>
  <c r="AD196" i="26"/>
  <c r="S196" i="26"/>
  <c r="AD195" i="26"/>
  <c r="S195" i="26"/>
  <c r="AD194"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O153" i="26" s="1"/>
  <c r="G129" i="26"/>
  <c r="G101" i="26"/>
  <c r="G82" i="26"/>
  <c r="T16" i="26"/>
  <c r="S16" i="26"/>
  <c r="R16" i="26"/>
  <c r="Q16" i="26"/>
  <c r="P16" i="26"/>
  <c r="O16" i="26"/>
  <c r="N16" i="26"/>
  <c r="M16" i="26"/>
  <c r="L16" i="26"/>
  <c r="K16" i="26"/>
  <c r="R917" i="9"/>
  <c r="R927" i="9" s="1"/>
  <c r="R937" i="9" s="1"/>
  <c r="R947" i="9" s="1"/>
  <c r="R957" i="9" s="1"/>
  <c r="R967" i="9" s="1"/>
  <c r="R977" i="9" s="1"/>
  <c r="R987" i="9" s="1"/>
  <c r="R916" i="9"/>
  <c r="R926" i="9" s="1"/>
  <c r="R936" i="9" s="1"/>
  <c r="R946" i="9" s="1"/>
  <c r="R956" i="9" s="1"/>
  <c r="R966" i="9" s="1"/>
  <c r="R976" i="9" s="1"/>
  <c r="R986" i="9" s="1"/>
  <c r="R909" i="9"/>
  <c r="R919" i="9" s="1"/>
  <c r="R929" i="9" s="1"/>
  <c r="R939" i="9" s="1"/>
  <c r="R949" i="9" s="1"/>
  <c r="R959" i="9" s="1"/>
  <c r="R969" i="9" s="1"/>
  <c r="R979" i="9" s="1"/>
  <c r="R908" i="9"/>
  <c r="R918" i="9" s="1"/>
  <c r="R928" i="9" s="1"/>
  <c r="R938" i="9" s="1"/>
  <c r="R948" i="9" s="1"/>
  <c r="R958" i="9" s="1"/>
  <c r="R968" i="9" s="1"/>
  <c r="R978" i="9" s="1"/>
  <c r="R907" i="9"/>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U744" i="9"/>
  <c r="U745" i="9"/>
  <c r="U746" i="9"/>
  <c r="U747" i="9"/>
  <c r="U748" i="9"/>
  <c r="U749" i="9"/>
  <c r="U750" i="9"/>
  <c r="U760" i="9" s="1"/>
  <c r="U751" i="9"/>
  <c r="U761" i="9" s="1"/>
  <c r="U752" i="9"/>
  <c r="U7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U755" i="9"/>
  <c r="S756" i="9"/>
  <c r="U756" i="9"/>
  <c r="S757" i="9"/>
  <c r="U757" i="9"/>
  <c r="S758" i="9"/>
  <c r="U758" i="9"/>
  <c r="S759" i="9"/>
  <c r="U759" i="9"/>
  <c r="S760" i="9"/>
  <c r="S761" i="9"/>
  <c r="S762" i="9"/>
  <c r="U762" i="9"/>
  <c r="S763" i="9"/>
  <c r="U763" i="9"/>
  <c r="S764" i="9"/>
  <c r="U764" i="9"/>
  <c r="S765" i="9"/>
  <c r="U765" i="9"/>
  <c r="S766" i="9"/>
  <c r="U766" i="9"/>
  <c r="S767" i="9"/>
  <c r="U767" i="9"/>
  <c r="S768" i="9"/>
  <c r="U768" i="9"/>
  <c r="S769" i="9"/>
  <c r="U769" i="9"/>
  <c r="S770" i="9"/>
  <c r="S771" i="9"/>
  <c r="U771" i="9"/>
  <c r="S772" i="9"/>
  <c r="U772" i="9"/>
  <c r="S773" i="9"/>
  <c r="U773" i="9"/>
  <c r="S774" i="9"/>
  <c r="U774" i="9"/>
  <c r="S775" i="9"/>
  <c r="U775" i="9"/>
  <c r="S776" i="9"/>
  <c r="U776" i="9"/>
  <c r="S777" i="9"/>
  <c r="U777" i="9"/>
  <c r="S778" i="9"/>
  <c r="U778" i="9"/>
  <c r="S779" i="9"/>
  <c r="U779" i="9"/>
  <c r="S780" i="9"/>
  <c r="S781" i="9"/>
  <c r="S782" i="9"/>
  <c r="U782" i="9"/>
  <c r="S783" i="9"/>
  <c r="U783" i="9"/>
  <c r="S784" i="9"/>
  <c r="U784" i="9"/>
  <c r="S785" i="9"/>
  <c r="U785" i="9"/>
  <c r="S786" i="9"/>
  <c r="U786" i="9"/>
  <c r="S787" i="9"/>
  <c r="U787" i="9"/>
  <c r="S788" i="9"/>
  <c r="U788" i="9"/>
  <c r="S789" i="9"/>
  <c r="U789" i="9"/>
  <c r="S790" i="9"/>
  <c r="S791" i="9"/>
  <c r="U791" i="9"/>
  <c r="S792" i="9"/>
  <c r="U792" i="9"/>
  <c r="S793" i="9"/>
  <c r="U793" i="9"/>
  <c r="S794" i="9"/>
  <c r="U794" i="9"/>
  <c r="S795" i="9"/>
  <c r="U795" i="9"/>
  <c r="S796" i="9"/>
  <c r="U796" i="9"/>
  <c r="S797" i="9"/>
  <c r="U797" i="9"/>
  <c r="S798" i="9"/>
  <c r="U798" i="9"/>
  <c r="S799" i="9"/>
  <c r="U799" i="9"/>
  <c r="S800" i="9"/>
  <c r="S801" i="9"/>
  <c r="S802" i="9"/>
  <c r="U802" i="9"/>
  <c r="S803" i="9"/>
  <c r="U803" i="9"/>
  <c r="S804" i="9"/>
  <c r="U804" i="9"/>
  <c r="S805" i="9"/>
  <c r="U805" i="9"/>
  <c r="S806" i="9"/>
  <c r="U806" i="9"/>
  <c r="S807" i="9"/>
  <c r="U807" i="9"/>
  <c r="S808" i="9"/>
  <c r="U808" i="9"/>
  <c r="S809" i="9"/>
  <c r="U809" i="9"/>
  <c r="S810" i="9"/>
  <c r="S811" i="9"/>
  <c r="U811" i="9"/>
  <c r="S812" i="9"/>
  <c r="U812" i="9"/>
  <c r="S813" i="9"/>
  <c r="U813" i="9"/>
  <c r="S814" i="9"/>
  <c r="U814" i="9"/>
  <c r="S815" i="9"/>
  <c r="U815" i="9"/>
  <c r="S816" i="9"/>
  <c r="U816" i="9"/>
  <c r="S817" i="9"/>
  <c r="U817" i="9"/>
  <c r="S818" i="9"/>
  <c r="U818" i="9"/>
  <c r="S819" i="9"/>
  <c r="U819" i="9"/>
  <c r="S820" i="9"/>
  <c r="S821" i="9"/>
  <c r="S822" i="9"/>
  <c r="U822" i="9"/>
  <c r="S823" i="9"/>
  <c r="U823" i="9"/>
  <c r="S824" i="9"/>
  <c r="U824" i="9"/>
  <c r="S825" i="9"/>
  <c r="U825" i="9"/>
  <c r="S826" i="9"/>
  <c r="U826" i="9"/>
  <c r="S827" i="9"/>
  <c r="U827" i="9"/>
  <c r="S828" i="9"/>
  <c r="U828" i="9"/>
  <c r="S829" i="9"/>
  <c r="U829" i="9"/>
  <c r="S830" i="9"/>
  <c r="S831" i="9"/>
  <c r="U831" i="9"/>
  <c r="S832" i="9"/>
  <c r="U832" i="9"/>
  <c r="S833" i="9"/>
  <c r="U833" i="9"/>
  <c r="S834" i="9"/>
  <c r="U834" i="9"/>
  <c r="S835" i="9"/>
  <c r="U835" i="9"/>
  <c r="S836" i="9"/>
  <c r="U836" i="9"/>
  <c r="S837" i="9"/>
  <c r="U837" i="9"/>
  <c r="S838" i="9"/>
  <c r="U838" i="9"/>
  <c r="S839" i="9"/>
  <c r="U839" i="9"/>
  <c r="S840" i="9"/>
  <c r="S841" i="9"/>
  <c r="S842" i="9"/>
  <c r="U842" i="9"/>
  <c r="U753" i="9"/>
  <c r="AD318" i="9"/>
  <c r="AD319" i="9"/>
  <c r="AD320" i="9"/>
  <c r="AD317" i="9"/>
  <c r="S318" i="9"/>
  <c r="S319" i="9"/>
  <c r="S320" i="9"/>
  <c r="S317" i="9"/>
  <c r="AD204" i="9"/>
  <c r="AD205" i="9"/>
  <c r="AD206" i="9"/>
  <c r="AD203" i="9"/>
  <c r="S204" i="9"/>
  <c r="S205" i="9"/>
  <c r="S206" i="9"/>
  <c r="S203" i="9"/>
  <c r="Q664" i="1"/>
  <c r="Q658" i="1"/>
  <c r="Q655" i="1"/>
  <c r="Q641" i="1"/>
  <c r="L153" i="26" l="1"/>
  <c r="U766" i="26"/>
  <c r="L850"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R153" i="26"/>
  <c r="U750" i="26"/>
  <c r="U830" i="26"/>
  <c r="K153" i="26"/>
  <c r="S153" i="26"/>
  <c r="U758" i="26"/>
  <c r="L220" i="26"/>
  <c r="N243" i="26"/>
  <c r="K205" i="26"/>
  <c r="K209" i="26"/>
  <c r="M220" i="26"/>
  <c r="K225" i="26"/>
  <c r="K229" i="26"/>
  <c r="K285" i="26"/>
  <c r="K289" i="26"/>
  <c r="O452" i="26"/>
  <c r="AC481" i="26"/>
  <c r="AC490" i="26"/>
  <c r="AC500" i="26" s="1"/>
  <c r="AC510" i="26" s="1"/>
  <c r="AC520" i="26" s="1"/>
  <c r="AC530" i="26" s="1"/>
  <c r="AC540" i="26" s="1"/>
  <c r="AC550" i="26" s="1"/>
  <c r="AC560" i="26" s="1"/>
  <c r="AC570" i="26" s="1"/>
  <c r="AC617" i="26"/>
  <c r="M153" i="26"/>
  <c r="N178" i="26"/>
  <c r="L205" i="26"/>
  <c r="L209" i="26"/>
  <c r="N236" i="26"/>
  <c r="L265" i="26"/>
  <c r="L269" i="26"/>
  <c r="Y328" i="26"/>
  <c r="Y214" i="26" s="1"/>
  <c r="Y336" i="26"/>
  <c r="Y222" i="26" s="1"/>
  <c r="W352" i="26"/>
  <c r="W238" i="26" s="1"/>
  <c r="X380" i="26"/>
  <c r="X266" i="26" s="1"/>
  <c r="X384" i="26"/>
  <c r="X270" i="26" s="1"/>
  <c r="R452" i="26"/>
  <c r="N153" i="26"/>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S452" i="26"/>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AB850" i="26"/>
  <c r="K850" i="26"/>
  <c r="AA850" i="26"/>
  <c r="R850" i="26"/>
  <c r="J850" i="26"/>
  <c r="Z850" i="26"/>
  <c r="Q850" i="26"/>
  <c r="Y850" i="26"/>
  <c r="P850" i="26"/>
  <c r="X850" i="26"/>
  <c r="O850" i="26"/>
  <c r="W850" i="26"/>
  <c r="N850" i="26"/>
  <c r="V850" i="26"/>
  <c r="M850" i="26"/>
  <c r="Q591" i="26"/>
  <c r="Q452" i="26"/>
  <c r="P591" i="26"/>
  <c r="P452" i="26"/>
  <c r="O591" i="26"/>
  <c r="V591" i="26"/>
  <c r="N591" i="26"/>
  <c r="V452" i="26"/>
  <c r="N452" i="26"/>
  <c r="AC850" i="26"/>
  <c r="U591" i="26"/>
  <c r="U452" i="26"/>
  <c r="U850" i="26"/>
  <c r="T591" i="26"/>
  <c r="T452" i="26"/>
  <c r="P153" i="26"/>
  <c r="K231" i="26"/>
  <c r="K235" i="26"/>
  <c r="M238" i="26"/>
  <c r="R591" i="26"/>
  <c r="N251" i="26"/>
  <c r="J141" i="26"/>
  <c r="Q153" i="26"/>
  <c r="N250" i="26"/>
  <c r="N266" i="26"/>
  <c r="S591" i="26"/>
  <c r="AD617" i="26"/>
  <c r="T61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AD636" i="26" l="1"/>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18" i="26"/>
  <c r="T617" i="26"/>
  <c r="AD627"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T636" i="26" l="1"/>
  <c r="AD646" i="26"/>
  <c r="T644" i="26"/>
  <c r="AD654" i="26"/>
  <c r="T618" i="26"/>
  <c r="AD619" i="26"/>
  <c r="AD628"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AD637" i="26"/>
  <c r="T627" i="26"/>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AD656" i="26" l="1"/>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28" i="26"/>
  <c r="AD638" i="26"/>
  <c r="AD629" i="26"/>
  <c r="AD620" i="26"/>
  <c r="T619" i="26"/>
  <c r="AD664" i="26"/>
  <c r="T654" i="26"/>
  <c r="G101" i="9"/>
  <c r="K38" i="24"/>
  <c r="G177" i="24"/>
  <c r="T656" i="26" l="1"/>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T696" i="26" l="1"/>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B30" i="17"/>
  <c r="AB26" i="17"/>
  <c r="AB21" i="17"/>
  <c r="AB29" i="17"/>
  <c r="AB25" i="17"/>
  <c r="AB28" i="17"/>
  <c r="AB24" i="17"/>
  <c r="AB27" i="17"/>
  <c r="AB23" i="17"/>
  <c r="N112" i="22"/>
  <c r="N111" i="22"/>
  <c r="N115" i="22"/>
  <c r="N110" i="22"/>
  <c r="N116" i="22"/>
  <c r="N107" i="22"/>
  <c r="N109" i="22"/>
  <c r="N114"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672" i="26" l="1"/>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92" i="26" l="1"/>
  <c r="AD702" i="26"/>
  <c r="AD693" i="26"/>
  <c r="T683" i="26"/>
  <c r="T701" i="26"/>
  <c r="AD711" i="26"/>
  <c r="T711" i="26" s="1"/>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S909" i="9"/>
  <c r="S919" i="9" s="1"/>
  <c r="S929" i="9" s="1"/>
  <c r="S939" i="9" s="1"/>
  <c r="S949" i="9" s="1"/>
  <c r="S959" i="9" s="1"/>
  <c r="S969" i="9" s="1"/>
  <c r="S979" i="9" s="1"/>
  <c r="K910" i="9"/>
  <c r="K920" i="9" s="1"/>
  <c r="K930" i="9" s="1"/>
  <c r="K940" i="9" s="1"/>
  <c r="K950" i="9" s="1"/>
  <c r="K960" i="9" s="1"/>
  <c r="K970" i="9" s="1"/>
  <c r="K980" i="9" s="1"/>
  <c r="M910" i="9"/>
  <c r="M920" i="9" s="1"/>
  <c r="M930" i="9" s="1"/>
  <c r="M940" i="9" s="1"/>
  <c r="M950" i="9" s="1"/>
  <c r="M960" i="9" s="1"/>
  <c r="M970" i="9" s="1"/>
  <c r="M980" i="9" s="1"/>
  <c r="S910" i="9"/>
  <c r="S920" i="9" s="1"/>
  <c r="S930" i="9" s="1"/>
  <c r="S940" i="9" s="1"/>
  <c r="S950" i="9" s="1"/>
  <c r="S960" i="9" s="1"/>
  <c r="S970" i="9" s="1"/>
  <c r="S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Q912" i="9"/>
  <c r="Q922" i="9" s="1"/>
  <c r="Q932" i="9" s="1"/>
  <c r="Q942" i="9" s="1"/>
  <c r="Q952" i="9" s="1"/>
  <c r="Q962" i="9" s="1"/>
  <c r="Q972" i="9" s="1"/>
  <c r="Q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2" i="18"/>
  <c r="C232" i="18"/>
  <c r="C231" i="18"/>
  <c r="C230" i="18"/>
  <c r="C229"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29" i="18"/>
  <c r="H230" i="18"/>
  <c r="H228" i="18"/>
  <c r="C228" i="18"/>
  <c r="C227" i="18"/>
  <c r="C226" i="18"/>
  <c r="C225"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3" i="22"/>
  <c r="G94" i="22"/>
  <c r="K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57" i="18" l="1"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<sst xmlns="http://schemas.openxmlformats.org/spreadsheetml/2006/main" count="7386" uniqueCount="1223">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</sst>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6">
          <cell r="Z106">
            <v>119</v>
          </cell>
        </row>
        <row r="107">
          <cell r="Z107">
            <v>105</v>
          </cell>
        </row>
        <row r="108">
          <cell r="Z108">
            <v>105</v>
          </cell>
        </row>
        <row r="109">
          <cell r="Z109">
            <v>105</v>
          </cell>
        </row>
        <row r="110">
          <cell r="Z110">
            <v>105</v>
          </cell>
        </row>
        <row r="111">
          <cell r="Z111">
            <v>126</v>
          </cell>
        </row>
        <row r="112">
          <cell r="Z112">
            <v>126</v>
          </cell>
        </row>
        <row r="113">
          <cell r="Z113">
            <v>147</v>
          </cell>
        </row>
        <row r="114">
          <cell r="Z114">
            <v>147</v>
          </cell>
        </row>
        <row r="115">
          <cell r="Z115">
            <v>147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65">
          <cell r="I265">
            <v>2019</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1111</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1112</v>
      </c>
      <c r="I6" s="373" t="s">
        <v>1113</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1216</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1216</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1220</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1191</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1218</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6" t="s">
        <v>956</v>
      </c>
      <c r="M105" s="244"/>
      <c r="N105" s="1168" t="s">
        <v>955</v>
      </c>
      <c r="O105" s="1168"/>
      <c r="P105" s="1168"/>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7"/>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1150</v>
      </c>
      <c r="I61" s="282" t="s">
        <v>339</v>
      </c>
      <c r="J61" s="282" t="s">
        <v>336</v>
      </c>
      <c r="M61" s="283"/>
      <c r="N61" s="283" t="s">
        <v>1150</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1220</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1" t="s">
        <v>372</v>
      </c>
      <c r="I115" s="1171"/>
      <c r="J115" s="1171"/>
      <c r="K115" s="296"/>
      <c r="L115" s="309"/>
      <c r="M115" s="1170" t="s">
        <v>284</v>
      </c>
      <c r="N115" s="1170"/>
      <c r="O115" s="1170"/>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1220</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1220</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1217</v>
      </c>
      <c r="I229" s="933" t="s">
        <v>1217</v>
      </c>
      <c r="J229" s="933" t="s">
        <v>1217</v>
      </c>
      <c r="K229" s="933" t="s">
        <v>1217</v>
      </c>
      <c r="L229" s="933" t="s">
        <v>1217</v>
      </c>
      <c r="M229" s="934" t="s">
        <v>1216</v>
      </c>
      <c r="N229" s="687" t="b">
        <f>AND(COUNTIF(G231:$G$261,G229))</f>
        <v>0</v>
      </c>
      <c r="O229" s="702" t="s">
        <v>1217</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1144</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1114</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1145</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1115</v>
      </c>
      <c r="I311" s="687" t="s">
        <v>1097</v>
      </c>
      <c r="J311" s="687" t="s">
        <v>1115</v>
      </c>
      <c r="K311" s="687" t="s">
        <v>1097</v>
      </c>
      <c r="L311" s="687" t="s">
        <v>1115</v>
      </c>
      <c r="M311" s="687" t="s">
        <v>1097</v>
      </c>
      <c r="N311" s="687" t="s">
        <v>1115</v>
      </c>
      <c r="O311" s="687" t="s">
        <v>1097</v>
      </c>
      <c r="P311" s="687" t="s">
        <v>1115</v>
      </c>
      <c r="Q311" s="687" t="s">
        <v>1097</v>
      </c>
      <c r="R311" s="687" t="s">
        <v>1115</v>
      </c>
      <c r="S311" s="687" t="s">
        <v>1097</v>
      </c>
      <c r="T311" s="687" t="s">
        <v>1115</v>
      </c>
      <c r="U311" s="687" t="s">
        <v>1097</v>
      </c>
      <c r="V311" s="687" t="s">
        <v>1115</v>
      </c>
      <c r="W311" s="687" t="s">
        <v>1097</v>
      </c>
      <c r="X311" s="687" t="s">
        <v>1115</v>
      </c>
      <c r="Y311" s="687" t="s">
        <v>1097</v>
      </c>
      <c r="Z311" s="687" t="s">
        <v>1115</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1146</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1147</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1148</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1149</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1147</v>
      </c>
      <c r="I354" s="687" t="s">
        <v>1148</v>
      </c>
      <c r="J354" s="687" t="s">
        <v>1149</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1146</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1141</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1146</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1141</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1220</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1220</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1143</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1141</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1142</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1220</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1220</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1117</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1116</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69"/>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69"/>
      <c r="I631" s="18"/>
      <c r="J631" s="1172" t="s">
        <v>1092</v>
      </c>
      <c r="K631" s="1173"/>
      <c r="L631" s="1173"/>
      <c r="M631" s="1173"/>
      <c r="N631" s="1173"/>
      <c r="O631" s="1173"/>
      <c r="P631" s="1173"/>
      <c r="Q631" s="1173"/>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69"/>
      <c r="I632" s="18"/>
      <c r="J632" s="243" t="s">
        <v>407</v>
      </c>
      <c r="K632" s="243" t="s">
        <v>59</v>
      </c>
      <c r="L632" s="243" t="s">
        <v>60</v>
      </c>
      <c r="M632" s="243" t="s">
        <v>61</v>
      </c>
      <c r="N632" s="243" t="s">
        <v>62</v>
      </c>
      <c r="O632" s="243" t="s">
        <v>916</v>
      </c>
      <c r="P632" s="243" t="s">
        <v>917</v>
      </c>
      <c r="Q632" s="725" t="s">
        <v>918</v>
      </c>
      <c r="R632" s="725" t="s">
        <v>1220</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1220</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1221</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abSelected="1" topLeftCell="A160" zoomScale="80" zoomScaleNormal="80" workbookViewId="0">
      <selection activeCell="N174" sqref="N174"/>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1197</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1196</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1195</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1194</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1216</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1193</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1192</v>
      </c>
      <c r="K32" s="1138" t="s">
        <v>1191</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1190</v>
      </c>
      <c r="H35" s="1062"/>
      <c r="I35" s="1150" t="s">
        <v>1189</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1188</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1187</v>
      </c>
      <c r="H37" s="1062"/>
      <c r="I37" s="1150" t="s">
        <v>1186</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1212</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1219</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1208</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1209</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1159</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1185</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1184</v>
      </c>
      <c r="J53" s="1146" t="s">
        <v>1183</v>
      </c>
      <c r="K53" s="1147" t="s">
        <v>1182</v>
      </c>
      <c r="L53" s="1138"/>
      <c r="M53" s="1113" t="s">
        <v>1171</v>
      </c>
      <c r="N53" s="1113"/>
      <c r="O53" s="1138"/>
      <c r="P53" s="1119" t="s">
        <v>1169</v>
      </c>
      <c r="Q53" s="1138"/>
      <c r="R53" s="1113" t="s">
        <v>1167</v>
      </c>
      <c r="S53" s="1138"/>
      <c r="T53" s="1138"/>
      <c r="U53" s="1119"/>
      <c r="V53" s="1119"/>
      <c r="W53" s="1108"/>
      <c r="X53" s="1102"/>
    </row>
    <row r="54" spans="1:24" ht="12.95" customHeight="1" x14ac:dyDescent="0.2">
      <c r="A54" s="1052"/>
      <c r="B54" s="1103"/>
      <c r="C54" s="1113"/>
      <c r="D54" s="1113"/>
      <c r="E54" s="1113"/>
      <c r="F54" s="1113"/>
      <c r="G54" s="1113"/>
      <c r="H54" s="1113"/>
      <c r="I54" s="1138" t="s">
        <v>1181</v>
      </c>
      <c r="J54" s="1138" t="s">
        <v>1180</v>
      </c>
      <c r="K54" s="1138" t="s">
        <v>1179</v>
      </c>
      <c r="L54" s="1138"/>
      <c r="M54" s="1113" t="s">
        <v>1160</v>
      </c>
      <c r="N54" s="1113" t="s">
        <v>1170</v>
      </c>
      <c r="O54" s="1138"/>
      <c r="P54" s="1119" t="s">
        <v>1168</v>
      </c>
      <c r="Q54" s="1138"/>
      <c r="R54" s="1113" t="s">
        <v>1166</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1198</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1199</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1200</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1201</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1202</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1203</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1204</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1205</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1206</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1207</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1210</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1220</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1211</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1178</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1177</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1176</v>
      </c>
      <c r="J189" s="1138" t="s">
        <v>1175</v>
      </c>
      <c r="K189" s="1138" t="s">
        <v>1174</v>
      </c>
      <c r="L189" s="1138" t="s">
        <v>1173</v>
      </c>
      <c r="M189" s="1138" t="s">
        <v>1172</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1165</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1164</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1163</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1162</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1161</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1151</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1152</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1152</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1152</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1152</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4" t="s">
        <v>798</v>
      </c>
      <c r="H95" s="1174"/>
      <c r="I95" s="1174"/>
      <c r="J95" s="1174"/>
      <c r="K95" s="1174" t="s">
        <v>799</v>
      </c>
      <c r="L95" s="1174"/>
      <c r="M95" s="1174" t="s">
        <v>800</v>
      </c>
      <c r="N95" s="1174"/>
      <c r="O95" s="1044"/>
      <c r="P95" s="1006"/>
      <c r="Q95" s="1006"/>
      <c r="R95" s="1006"/>
      <c r="S95" s="1006"/>
      <c r="T95" s="1006"/>
      <c r="U95" s="700" t="s">
        <v>1151</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1153</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1154</v>
      </c>
      <c r="Q112" s="687"/>
      <c r="R112" s="2"/>
      <c r="S112" s="2"/>
      <c r="T112" s="2" t="s">
        <v>1153</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4"/>
      <c r="F99" s="1175"/>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88" zoomScale="84" zoomScaleNormal="84" workbookViewId="0">
      <selection activeCell="R887" sqref="R887:S88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1109</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6" t="s">
        <v>1110</v>
      </c>
      <c r="I57" s="1177"/>
      <c r="J57" s="1177"/>
      <c r="K57" s="1177"/>
      <c r="L57" s="1177"/>
      <c r="M57" s="1177"/>
      <c r="N57" s="1177"/>
      <c r="O57" s="1177"/>
      <c r="P57" s="1177"/>
      <c r="Q57" s="1177"/>
      <c r="R57" s="1177"/>
      <c r="S57" s="1177"/>
      <c r="T57" s="1178"/>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1213</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1214</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1221</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1215</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1221</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1155</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1155</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1155</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1155</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1221</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1156</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1221</v>
      </c>
      <c r="T201" s="107"/>
      <c r="U201" s="107"/>
      <c r="V201" s="107" t="s">
        <v>398</v>
      </c>
      <c r="W201" s="107" t="s">
        <v>399</v>
      </c>
      <c r="X201" s="107" t="s">
        <v>401</v>
      </c>
      <c r="Y201" s="107" t="s">
        <v>402</v>
      </c>
      <c r="Z201" s="243" t="s">
        <v>403</v>
      </c>
      <c r="AA201" s="243" t="s">
        <v>405</v>
      </c>
      <c r="AB201" s="243" t="s">
        <v>919</v>
      </c>
      <c r="AC201" s="725" t="s">
        <v>920</v>
      </c>
      <c r="AD201" s="725" t="s">
        <v>1221</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Z203*T203</f>
        <v>3.3224999999999998</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Z204*T204</f>
        <v>9.1650000000000009</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191.25</v>
      </c>
      <c r="T205" s="1165">
        <v>0.45</v>
      </c>
      <c r="U205" s="131" t="s">
        <v>147</v>
      </c>
      <c r="V205" s="369">
        <v>7.96</v>
      </c>
      <c r="W205" s="369">
        <v>15.94</v>
      </c>
      <c r="X205" s="369">
        <v>33.68</v>
      </c>
      <c r="Y205" s="369">
        <v>21.79</v>
      </c>
      <c r="Z205" s="369">
        <v>30.99</v>
      </c>
      <c r="AA205" s="369">
        <v>38.950000000000003</v>
      </c>
      <c r="AB205" s="369">
        <v>28.65</v>
      </c>
      <c r="AC205" s="369">
        <v>28.9</v>
      </c>
      <c r="AD205" s="369">
        <f t="shared" si="6"/>
        <v>13.945499999999999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275</v>
      </c>
      <c r="T206" s="1165">
        <v>0.55000000000000004</v>
      </c>
      <c r="U206" s="131" t="s">
        <v>148</v>
      </c>
      <c r="V206" s="369">
        <v>9.49</v>
      </c>
      <c r="W206" s="369">
        <v>13.54</v>
      </c>
      <c r="X206" s="369">
        <v>19.39</v>
      </c>
      <c r="Y206" s="369">
        <v>15.59</v>
      </c>
      <c r="Z206" s="369">
        <v>19.2</v>
      </c>
      <c r="AA206" s="369">
        <v>18.47</v>
      </c>
      <c r="AB206" s="369">
        <v>17.97</v>
      </c>
      <c r="AC206" s="369">
        <v>17.97</v>
      </c>
      <c r="AD206" s="369">
        <f t="shared" si="6"/>
        <v>10.56</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1221</v>
      </c>
      <c r="T315" s="107"/>
      <c r="U315" s="107"/>
      <c r="V315" s="107" t="s">
        <v>398</v>
      </c>
      <c r="W315" s="107" t="s">
        <v>399</v>
      </c>
      <c r="X315" s="107" t="s">
        <v>401</v>
      </c>
      <c r="Y315" s="107" t="s">
        <v>402</v>
      </c>
      <c r="Z315" s="107" t="s">
        <v>403</v>
      </c>
      <c r="AA315" s="243" t="s">
        <v>405</v>
      </c>
      <c r="AB315" s="243" t="s">
        <v>919</v>
      </c>
      <c r="AC315" s="725" t="s">
        <v>920</v>
      </c>
      <c r="AD315" s="725" t="s">
        <v>1221</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Z317*T202</f>
        <v>18.783000000000001</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Z318*T203</f>
        <v>25.3125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30.8035</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1288.8</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16.861499999999999</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1220</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1118</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79" t="s">
        <v>1119</v>
      </c>
      <c r="H594" s="1179"/>
      <c r="I594" s="1179"/>
      <c r="J594" s="1179"/>
      <c r="K594" s="1179"/>
      <c r="L594" s="1179"/>
      <c r="M594" s="1179"/>
      <c r="N594" s="1179"/>
      <c r="O594" s="1179"/>
      <c r="P594" s="1179"/>
      <c r="Q594" s="1179"/>
      <c r="R594" s="1179"/>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1120</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1121</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2"/>
      <c r="M738" s="1173"/>
      <c r="N738" s="1173"/>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1220</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1220</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882" zoomScale="84" zoomScaleNormal="84" workbookViewId="0">
      <selection activeCell="U734" sqref="U734:U743"/>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965" t="s">
        <v>1109</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135</v>
      </c>
      <c r="I52" s="116"/>
      <c r="J52" s="975"/>
      <c r="K52" s="339" t="s">
        <v>1222</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76" t="s">
        <v>1110</v>
      </c>
      <c r="I57" s="1177"/>
      <c r="J57" s="1177"/>
      <c r="K57" s="1177"/>
      <c r="L57" s="1177"/>
      <c r="M57" s="1177"/>
      <c r="N57" s="1177"/>
      <c r="O57" s="1177"/>
      <c r="P57" s="1177"/>
      <c r="Q57" s="1177"/>
      <c r="R57" s="1177"/>
      <c r="S57" s="1177"/>
      <c r="T57" s="1178"/>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1213</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1214</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1221</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1215</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1221</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1155</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1155</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1155</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1155</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1221</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1156</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162</v>
      </c>
      <c r="I178" s="158" t="s">
        <v>162</v>
      </c>
      <c r="J178" s="158" t="s">
        <v>162</v>
      </c>
      <c r="K178" s="158" t="s">
        <v>162</v>
      </c>
      <c r="L178" s="158" t="s">
        <v>162</v>
      </c>
      <c r="M178" s="158" t="s">
        <v>1216</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1221</v>
      </c>
      <c r="T192" s="725"/>
      <c r="U192" s="725"/>
      <c r="V192" s="725" t="s">
        <v>398</v>
      </c>
      <c r="W192" s="725" t="s">
        <v>399</v>
      </c>
      <c r="X192" s="725" t="s">
        <v>401</v>
      </c>
      <c r="Y192" s="725" t="s">
        <v>402</v>
      </c>
      <c r="Z192" s="725" t="s">
        <v>403</v>
      </c>
      <c r="AA192" s="725" t="s">
        <v>405</v>
      </c>
      <c r="AB192" s="725" t="s">
        <v>919</v>
      </c>
      <c r="AC192" s="725" t="s">
        <v>920</v>
      </c>
      <c r="AD192" s="725" t="s">
        <v>1221</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Z194*T194</f>
        <v>3.544</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Z195*T195</f>
        <v>11.280000000000001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24.792000000000002</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15.36</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1221</v>
      </c>
      <c r="T306" s="725"/>
      <c r="U306" s="725"/>
      <c r="V306" s="725" t="s">
        <v>398</v>
      </c>
      <c r="W306" s="725" t="s">
        <v>399</v>
      </c>
      <c r="X306" s="725" t="s">
        <v>401</v>
      </c>
      <c r="Y306" s="725" t="s">
        <v>402</v>
      </c>
      <c r="Z306" s="725" t="s">
        <v>403</v>
      </c>
      <c r="AA306" s="725" t="s">
        <v>405</v>
      </c>
      <c r="AB306" s="725" t="s">
        <v>919</v>
      </c>
      <c r="AC306" s="725" t="s">
        <v>920</v>
      </c>
      <c r="AD306" s="725" t="s">
        <v>1221</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Z308*T193</f>
        <v>18.783000000000001</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Z309*T194</f>
        <v>27</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37.911999999999999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29.975999999999999</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1220</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-0.06</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1118</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79" t="s">
        <v>1119</v>
      </c>
      <c r="H585" s="1179"/>
      <c r="I585" s="1179"/>
      <c r="J585" s="1179"/>
      <c r="K585" s="1179"/>
      <c r="L585" s="1179"/>
      <c r="M585" s="1179"/>
      <c r="N585" s="1179"/>
      <c r="O585" s="1179"/>
      <c r="P585" s="1179"/>
      <c r="Q585" s="1179"/>
      <c r="R585" s="1179"/>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1120</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1121</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0.72</v>
      </c>
      <c r="T618" s="765">
        <f t="shared" si="91"/>
        <v>0.62</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hidden="1"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hidden="1"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hidden="1"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hidden="1"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hidden="1"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hidden="1"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hidden="1"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hidden="1"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hidden="1"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hidden="1"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hidden="1"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hidden="1"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hidden="1"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hidden="1"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hidden="1"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hidden="1"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hidden="1"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hidden="1"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hidden="1"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hidden="1"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hidden="1"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hidden="1"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hidden="1"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hidden="1"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hidden="1"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hidden="1"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hidden="1"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hidden="1"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hidden="1"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hidden="1"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hidden="1"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hidden="1"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hidden="1"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hidden="1"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hidden="1"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hidden="1"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hidden="1"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hidden="1"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hidden="1"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hidden="1"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hidden="1"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hidden="1"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hidden="1"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hidden="1"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hidden="1"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hidden="1"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hidden="1"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hidden="1"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hidden="1"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hidden="1"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hidden="1"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hidden="1"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hidden="1"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hidden="1"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hidden="1"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hidden="1"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hidden="1"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hidden="1"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hidden="1"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hidden="1"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hidden="1"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hidden="1"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hidden="1"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hidden="1"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hidden="1"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hidden="1"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hidden="1"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hidden="1"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hidden="1"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hidden="1"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hidden="1"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hidden="1"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hidden="1"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hidden="1"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hidden="1"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hidden="1"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hidden="1"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hidden="1"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hidden="1"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hidden="1"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hidden="1"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hidden="1"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hidden="1"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hidden="1"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hidden="1"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hidden="1"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hidden="1"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hidden="1"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hidden="1"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hidden="1"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customHeight="1" outlineLevel="1" x14ac:dyDescent="0.25">
      <c r="A729" s="691"/>
      <c r="B729" s="126"/>
      <c r="C729" s="700"/>
      <c r="D729" s="700"/>
      <c r="E729" s="700"/>
      <c r="F729" s="700"/>
      <c r="G729" s="700"/>
      <c r="H729" s="700"/>
      <c r="I729" s="1163"/>
      <c r="J729" s="1163"/>
      <c r="K729" s="725"/>
      <c r="L729" s="1172"/>
      <c r="M729" s="1173"/>
      <c r="N729" s="1173"/>
      <c r="O729" s="725"/>
      <c r="P729" s="725"/>
      <c r="Q729" s="725"/>
      <c r="R729" s="725"/>
      <c r="S729" s="725"/>
      <c r="T729" s="725"/>
      <c r="U729" s="725"/>
      <c r="V729" s="725"/>
      <c r="W729" s="725"/>
      <c r="X729" s="725"/>
      <c r="Y729" s="725"/>
      <c r="Z729" s="725"/>
      <c r="AA729" s="1163"/>
      <c r="AB729" s="1163"/>
      <c r="AC729" s="1163"/>
      <c r="AD729" s="1163"/>
      <c r="AE729" s="695"/>
      <c r="AF729" s="690"/>
    </row>
    <row r="730" spans="1:32" ht="13.15"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1220</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1220</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65"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44674.8486402778</v>
      </c>
      <c r="J18" s="1186" t="s">
        <v>1130</v>
      </c>
      <c r="K18" s="1187"/>
      <c r="L18" s="1187"/>
      <c r="M18" s="1187"/>
      <c r="N18" s="1187"/>
      <c r="O18" s="1187"/>
      <c r="P18" s="1187"/>
      <c r="Q18" s="1187"/>
      <c r="R18" s="1187"/>
      <c r="S18" s="1187"/>
      <c r="T18" s="1187"/>
      <c r="U18" s="1187"/>
      <c r="V18" s="1187"/>
      <c r="W18" s="1187"/>
      <c r="X18" s="1188"/>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44654.848726851851</v>
      </c>
      <c r="J21" s="1189" t="s">
        <v>1108</v>
      </c>
      <c r="K21" s="1189"/>
      <c r="L21" s="1189"/>
      <c r="M21" s="1189"/>
      <c r="N21" s="1189"/>
      <c r="O21" s="1189"/>
      <c r="P21" s="1189"/>
      <c r="Q21" s="1189"/>
      <c r="R21" s="1189"/>
      <c r="S21" s="1189"/>
      <c r="T21" s="1189"/>
      <c r="U21" s="1189"/>
      <c r="V21" s="1189"/>
      <c r="W21" s="1189"/>
      <c r="X21" s="1189"/>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INT(MAX($C$51:$C$179))+1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INT(MAX($C$51:$C$179))+1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INT(MAX($C$51:$C$179))+1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outlineLevel="3" x14ac:dyDescent="0.25">
      <c r="A62" s="375"/>
      <c r="B62" s="384"/>
      <c r="C62" s="377">
        <f>INT($C$40)+3</f>
        <v>4</v>
      </c>
      <c r="D62" s="402"/>
      <c r="E62" s="459"/>
      <c r="F62" s="459"/>
      <c r="G62" s="402"/>
      <c r="H62" s="407"/>
      <c r="I62" s="423"/>
      <c r="J62" s="407"/>
      <c r="K62" s="407"/>
      <c r="L62" s="407"/>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t="s">
        <v>468</v>
      </c>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c r="I64" s="429" t="s">
        <v>469</v>
      </c>
      <c r="J64" s="429"/>
      <c r="K64" s="429"/>
      <c r="L64" s="429"/>
      <c r="M64" s="429"/>
      <c r="N64" s="429"/>
      <c r="O64" s="429"/>
      <c r="P64" s="429"/>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30" t="s">
        <v>470</v>
      </c>
      <c r="J65" s="430"/>
      <c r="K65" s="430" t="s">
        <v>471</v>
      </c>
      <c r="L65" s="430"/>
      <c r="M65" s="430" t="s">
        <v>472</v>
      </c>
      <c r="N65" s="430"/>
      <c r="O65" s="430" t="s">
        <v>473</v>
      </c>
      <c r="P65" s="430"/>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s="687" customFormat="1" outlineLevel="3" x14ac:dyDescent="0.25">
      <c r="A66" s="375"/>
      <c r="B66" s="384"/>
      <c r="C66" s="377"/>
      <c r="D66" s="402"/>
      <c r="E66" s="459"/>
      <c r="F66" s="459"/>
      <c r="G66" s="402"/>
      <c r="H66" s="409" t="s">
        <v>474</v>
      </c>
      <c r="I66" s="431">
        <f>DATE(i_startyear,1,1)</f>
        <v>43466</v>
      </c>
      <c r="J66" s="432">
        <v>43466</v>
      </c>
      <c r="K66" s="431">
        <f>I66</f>
        <v>43466</v>
      </c>
      <c r="L66" s="432">
        <v>43466</v>
      </c>
      <c r="M66" s="431">
        <f>K66</f>
        <v>43466</v>
      </c>
      <c r="N66" s="432">
        <v>43466</v>
      </c>
      <c r="O66" s="431">
        <f>M66</f>
        <v>43466</v>
      </c>
      <c r="P66" s="432">
        <v>43466</v>
      </c>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outlineLevel="3" x14ac:dyDescent="0.25">
      <c r="A67" s="375"/>
      <c r="B67" s="384"/>
      <c r="C67" s="377">
        <v>3</v>
      </c>
      <c r="D67" s="402"/>
      <c r="E67" s="459"/>
      <c r="F67" s="459"/>
      <c r="G67" s="402"/>
      <c r="H67" s="409" t="s">
        <v>474</v>
      </c>
      <c r="I67" s="1034">
        <f t="shared" ref="I67:P67" si="0">MIN(363,INT((I66 - DATE(YEAR(I66),1,1))))+364*(YEAR(I66)-i_startyear)</f>
        <v>0</v>
      </c>
      <c r="J67" s="1034">
        <f t="shared" si="0"/>
        <v>0</v>
      </c>
      <c r="K67" s="1034">
        <f t="shared" si="0"/>
        <v>0</v>
      </c>
      <c r="L67" s="1034">
        <f t="shared" si="0"/>
        <v>0</v>
      </c>
      <c r="M67" s="1034">
        <f t="shared" si="0"/>
        <v>0</v>
      </c>
      <c r="N67" s="1034">
        <f t="shared" si="0"/>
        <v>0</v>
      </c>
      <c r="O67" s="1034">
        <f t="shared" si="0"/>
        <v>0</v>
      </c>
      <c r="P67" s="1034">
        <f t="shared" si="0"/>
        <v>0</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ht="5.0999999999999996" customHeight="1" outlineLevel="2" x14ac:dyDescent="0.25">
      <c r="A68" s="375"/>
      <c r="B68" s="384"/>
      <c r="C68" s="377">
        <f>INT($C$40)+2.005</f>
        <v>3.0049999999999999</v>
      </c>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J68" s="402"/>
      <c r="AK68" s="402"/>
      <c r="AL68" s="402"/>
      <c r="AM68" s="402"/>
      <c r="AN68" s="402"/>
      <c r="AO68" s="402" t="s">
        <v>440</v>
      </c>
      <c r="AP68" s="387"/>
      <c r="AQ68" s="375"/>
      <c r="AR68" s="375"/>
      <c r="AS68" s="375"/>
    </row>
    <row r="69" spans="1:45" outlineLevel="1" x14ac:dyDescent="0.25">
      <c r="A69" s="375"/>
      <c r="B69" s="384"/>
      <c r="C69" s="377">
        <f>INT($C$40)+1</f>
        <v>2</v>
      </c>
      <c r="D69" s="402"/>
      <c r="E69" s="459"/>
      <c r="F69" s="459"/>
      <c r="G69" s="402"/>
      <c r="H69" s="419" t="s">
        <v>475</v>
      </c>
      <c r="I69" s="420"/>
      <c r="J69" s="421"/>
      <c r="K69" s="433" t="s">
        <v>476</v>
      </c>
      <c r="L69" s="433" t="s">
        <v>477</v>
      </c>
      <c r="M69" s="434"/>
      <c r="N69" s="435"/>
      <c r="O69" s="390" t="s">
        <v>478</v>
      </c>
      <c r="P69" s="390"/>
      <c r="Q69" s="390" t="s">
        <v>479</v>
      </c>
      <c r="R69" s="390"/>
      <c r="S69" s="436" t="s">
        <v>22</v>
      </c>
      <c r="T69" s="421"/>
      <c r="U69" s="862" t="s">
        <v>480</v>
      </c>
      <c r="V69" s="390" t="s">
        <v>1006</v>
      </c>
      <c r="W69" s="421"/>
      <c r="X69" s="435" t="s">
        <v>482</v>
      </c>
      <c r="Y69" s="437" t="s">
        <v>481</v>
      </c>
      <c r="Z69" s="437"/>
      <c r="AA69" s="437"/>
      <c r="AB69" s="437"/>
      <c r="AC69" s="437"/>
      <c r="AD69" s="437"/>
      <c r="AE69" s="421"/>
      <c r="AF69" s="421"/>
      <c r="AG69" s="421"/>
      <c r="AH69" s="421"/>
      <c r="AI69" s="421"/>
      <c r="AJ69" s="421"/>
      <c r="AK69" s="421"/>
      <c r="AL69" s="421"/>
      <c r="AM69" s="421"/>
      <c r="AN69" s="421"/>
      <c r="AO69" s="402"/>
      <c r="AP69" s="387"/>
      <c r="AQ69" s="375"/>
      <c r="AR69" s="375"/>
      <c r="AS69" s="375"/>
    </row>
    <row r="70" spans="1:45" ht="17.25" outlineLevel="1" x14ac:dyDescent="0.25">
      <c r="A70" s="375"/>
      <c r="B70" s="384"/>
      <c r="C70" s="377">
        <f>INT($C$40)+1</f>
        <v>2</v>
      </c>
      <c r="D70" s="402"/>
      <c r="E70" s="459"/>
      <c r="F70" s="459"/>
      <c r="G70" s="402"/>
      <c r="H70" s="436" t="s">
        <v>483</v>
      </c>
      <c r="I70" s="436" t="s">
        <v>484</v>
      </c>
      <c r="J70" s="435"/>
      <c r="K70" s="433"/>
      <c r="L70" s="433" t="s">
        <v>485</v>
      </c>
      <c r="M70" s="434"/>
      <c r="N70" s="435"/>
      <c r="O70" s="436" t="s">
        <v>487</v>
      </c>
      <c r="P70" s="436" t="s">
        <v>488</v>
      </c>
      <c r="Q70" s="436" t="s">
        <v>487</v>
      </c>
      <c r="R70" s="436" t="s">
        <v>488</v>
      </c>
      <c r="S70" s="436" t="s">
        <v>486</v>
      </c>
      <c r="T70" s="435" t="s">
        <v>489</v>
      </c>
      <c r="U70" s="435" t="s">
        <v>490</v>
      </c>
      <c r="V70" s="436" t="s">
        <v>1007</v>
      </c>
      <c r="W70" s="435"/>
      <c r="X70" s="435" t="s">
        <v>491</v>
      </c>
      <c r="Y70" s="782" t="s">
        <v>470</v>
      </c>
      <c r="Z70" s="782"/>
      <c r="AA70" s="782"/>
      <c r="AB70" s="782" t="s">
        <v>471</v>
      </c>
      <c r="AC70" s="782"/>
      <c r="AD70" s="782"/>
      <c r="AE70" s="782" t="s">
        <v>473</v>
      </c>
      <c r="AF70" s="782"/>
      <c r="AG70" s="437"/>
      <c r="AH70" s="435"/>
      <c r="AI70" s="435"/>
      <c r="AJ70" s="435"/>
      <c r="AK70" s="435"/>
      <c r="AL70" s="435"/>
      <c r="AM70" s="435"/>
      <c r="AN70" s="435"/>
      <c r="AO70" s="402"/>
      <c r="AP70" s="387"/>
      <c r="AQ70" s="375"/>
      <c r="AR70" s="375"/>
      <c r="AS70" s="375"/>
    </row>
    <row r="71" spans="1:45" ht="5.0999999999999996" customHeight="1" outlineLevel="3" x14ac:dyDescent="0.25">
      <c r="A71" s="375"/>
      <c r="B71" s="384"/>
      <c r="C71" s="377">
        <f>INT($C$40)+3.005</f>
        <v>4.0049999999999999</v>
      </c>
      <c r="D71" s="402" t="s">
        <v>436</v>
      </c>
      <c r="E71" s="402"/>
      <c r="F71" s="402"/>
      <c r="G71" s="402"/>
      <c r="H71" s="402"/>
      <c r="I71" s="402"/>
      <c r="J71" s="402"/>
      <c r="K71" s="438"/>
      <c r="L71" s="438"/>
      <c r="M71" s="438"/>
      <c r="N71" s="402"/>
      <c r="O71" s="402"/>
      <c r="P71" s="402"/>
      <c r="Q71" s="402"/>
      <c r="R71" s="402"/>
      <c r="S71" s="402"/>
      <c r="T71" s="402"/>
      <c r="U71" s="402"/>
      <c r="V71" s="402"/>
      <c r="W71" s="402"/>
      <c r="X71" s="402"/>
      <c r="Y71" s="402"/>
      <c r="Z71" s="402"/>
      <c r="AA71" s="402"/>
      <c r="AB71" s="402"/>
      <c r="AC71" s="402"/>
      <c r="AD71" s="402"/>
      <c r="AE71" s="402"/>
      <c r="AF71" s="402"/>
      <c r="AG71" s="402"/>
      <c r="AH71" s="402"/>
      <c r="AI71" s="402"/>
      <c r="AJ71" s="402"/>
      <c r="AK71" s="402"/>
      <c r="AL71" s="402"/>
      <c r="AM71" s="402"/>
      <c r="AN71" s="402"/>
      <c r="AO71" s="402"/>
      <c r="AP71" s="387"/>
      <c r="AQ71" s="375"/>
      <c r="AR71" s="375"/>
      <c r="AS71" s="375"/>
    </row>
    <row r="72" spans="1:45" outlineLevel="3" x14ac:dyDescent="0.25">
      <c r="A72" s="375"/>
      <c r="B72" s="384"/>
      <c r="C72" s="377">
        <f>INT($C$40)+3</f>
        <v>4</v>
      </c>
      <c r="D72" s="402"/>
      <c r="E72" s="459"/>
      <c r="F72" s="459"/>
      <c r="G72" s="402"/>
      <c r="H72" s="407"/>
      <c r="I72" s="423"/>
      <c r="J72" s="423"/>
      <c r="K72" s="407"/>
      <c r="L72" s="407"/>
      <c r="M72" s="407"/>
      <c r="N72" s="407"/>
      <c r="O72" s="407"/>
      <c r="P72" s="407"/>
      <c r="Q72" s="407"/>
      <c r="R72" s="407"/>
      <c r="S72" s="407"/>
      <c r="T72" s="407"/>
      <c r="U72" s="407"/>
      <c r="V72" s="407"/>
      <c r="W72" s="407"/>
      <c r="X72" s="407" t="s">
        <v>774</v>
      </c>
      <c r="Y72" s="407"/>
      <c r="Z72" s="407"/>
      <c r="AA72" s="407"/>
      <c r="AB72" s="407"/>
      <c r="AC72" s="407"/>
      <c r="AD72" s="407"/>
      <c r="AE72" s="407"/>
      <c r="AF72" s="407"/>
      <c r="AG72" s="407"/>
      <c r="AH72" s="407" t="s">
        <v>1126</v>
      </c>
      <c r="AI72" s="407"/>
      <c r="AJ72" s="407"/>
      <c r="AK72" s="407"/>
      <c r="AL72" s="407"/>
      <c r="AM72" s="407"/>
      <c r="AN72" s="407"/>
      <c r="AO72" s="402"/>
      <c r="AP72" s="387"/>
      <c r="AQ72" s="375"/>
      <c r="AR72" s="375"/>
      <c r="AS72" s="375"/>
    </row>
    <row r="73" spans="1:45" outlineLevel="2" x14ac:dyDescent="0.25">
      <c r="A73" s="375"/>
      <c r="B73" s="384"/>
      <c r="C73" s="377">
        <f>INT($C$40)+2</f>
        <v>3</v>
      </c>
      <c r="D73" s="402"/>
      <c r="E73" s="459"/>
      <c r="F73" s="459"/>
      <c r="G73" s="402"/>
      <c r="H73" s="407"/>
      <c r="I73" s="407"/>
      <c r="J73" s="407"/>
      <c r="K73" s="615"/>
      <c r="L73" s="407"/>
      <c r="M73" s="407"/>
      <c r="N73" s="407"/>
      <c r="O73" s="407"/>
      <c r="P73" s="407"/>
      <c r="Q73" s="407"/>
      <c r="R73" s="407"/>
      <c r="S73" s="407"/>
      <c r="T73" s="407"/>
      <c r="U73" s="407"/>
      <c r="V73" s="407"/>
      <c r="W73" s="407"/>
      <c r="X73" s="477"/>
      <c r="Y73" s="601" t="s">
        <v>773</v>
      </c>
      <c r="Z73" s="429"/>
      <c r="AA73" s="429"/>
      <c r="AB73" s="429"/>
      <c r="AC73" s="429"/>
      <c r="AD73" s="602"/>
      <c r="AE73" s="494"/>
      <c r="AF73" s="407"/>
      <c r="AG73" s="407"/>
      <c r="AH73" s="407"/>
      <c r="AI73" s="407"/>
      <c r="AJ73" s="407"/>
      <c r="AK73" s="407"/>
      <c r="AL73" s="407"/>
      <c r="AM73" s="407"/>
      <c r="AN73" s="407"/>
      <c r="AO73" s="402"/>
      <c r="AP73" s="387"/>
      <c r="AQ73" s="375"/>
      <c r="AR73" s="375"/>
      <c r="AS73" s="375"/>
    </row>
    <row r="74" spans="1:45" ht="45" customHeight="1" outlineLevel="2" x14ac:dyDescent="0.25">
      <c r="A74" s="375"/>
      <c r="B74" s="384"/>
      <c r="C74" s="377">
        <f>INT($C$40)+2</f>
        <v>3</v>
      </c>
      <c r="D74" s="402"/>
      <c r="E74" s="459"/>
      <c r="F74" s="459"/>
      <c r="G74" s="402"/>
      <c r="H74" s="407"/>
      <c r="I74" s="423" t="s">
        <v>484</v>
      </c>
      <c r="J74" s="423" t="s">
        <v>167</v>
      </c>
      <c r="K74" s="423" t="s">
        <v>166</v>
      </c>
      <c r="L74" s="423" t="s">
        <v>477</v>
      </c>
      <c r="M74" s="407"/>
      <c r="N74" s="675" t="s">
        <v>858</v>
      </c>
      <c r="O74" s="977" t="s">
        <v>857</v>
      </c>
      <c r="P74" s="970"/>
      <c r="Q74" s="970"/>
      <c r="R74" s="970"/>
      <c r="S74" s="970"/>
      <c r="T74" s="971"/>
      <c r="U74" s="407"/>
      <c r="V74" s="861"/>
      <c r="W74" s="407"/>
      <c r="X74" s="477"/>
      <c r="Y74" s="605" t="str">
        <f>INDEX(i_i_idx,1,1)</f>
        <v>Aut</v>
      </c>
      <c r="Z74" s="472" t="str">
        <f>INDEX(i_i_idx,2,1)</f>
        <v>Win</v>
      </c>
      <c r="AA74" s="472" t="str">
        <f>INDEX(i_i_idx,3,1)</f>
        <v>Spr</v>
      </c>
      <c r="AB74" s="472" t="str">
        <f>INDEX(i_i_idx,1,1)</f>
        <v>Aut</v>
      </c>
      <c r="AC74" s="472" t="str">
        <f>INDEX(i_i_idx,2,1)</f>
        <v>Win</v>
      </c>
      <c r="AD74" s="472" t="str">
        <f>INDEX(i_i_idx,3,1)</f>
        <v>Spr</v>
      </c>
      <c r="AE74" s="472" t="str">
        <f>INDEX(i_i_idx,1,1)</f>
        <v>Aut</v>
      </c>
      <c r="AF74" s="606" t="str">
        <f>INDEX(i_i_idx,2,1)</f>
        <v>Win</v>
      </c>
      <c r="AG74" s="606" t="str">
        <f>INDEX(i_i_idx,3,1)</f>
        <v>Spr</v>
      </c>
      <c r="AH74" s="407"/>
      <c r="AI74" s="407"/>
      <c r="AJ74" s="407"/>
      <c r="AK74" s="407"/>
      <c r="AL74" s="407"/>
      <c r="AM74" s="407"/>
      <c r="AN74" s="407"/>
      <c r="AO74" s="402"/>
      <c r="AP74" s="387"/>
      <c r="AQ74" s="375"/>
      <c r="AR74" s="375"/>
      <c r="AS74" s="375"/>
    </row>
    <row r="75" spans="1:45" outlineLevel="2" x14ac:dyDescent="0.25">
      <c r="A75" s="375"/>
      <c r="B75" s="384"/>
      <c r="C75" s="377">
        <f>INT($C$40)+2</f>
        <v>3</v>
      </c>
      <c r="D75" s="402"/>
      <c r="E75" s="459"/>
      <c r="F75" s="459"/>
      <c r="G75" s="402"/>
      <c r="H75" s="423"/>
      <c r="I75" s="423" t="s">
        <v>854</v>
      </c>
      <c r="J75" s="423">
        <v>0</v>
      </c>
      <c r="K75" s="615">
        <f>Periods!F21</f>
        <v>43595</v>
      </c>
      <c r="L75" s="616">
        <f t="shared" ref="L75:L106" ca="1" si="1">IF(K76-K75&gt;0,K76-K75,OFFSET(K76,-i_p6_len,0)+365-K75)</f>
        <v>14</v>
      </c>
      <c r="M75" s="769"/>
      <c r="N75" s="410">
        <f>COUNT(J75:J84)</f>
        <v>10</v>
      </c>
      <c r="O75" s="767">
        <v>200</v>
      </c>
      <c r="P75" s="767">
        <v>352</v>
      </c>
      <c r="Q75" s="440">
        <v>0.81</v>
      </c>
      <c r="R75" s="440">
        <v>0.81</v>
      </c>
      <c r="S75" s="992" cm="1">
        <f t="array" ref="S75">INDEX([0]!i_pasture_stage_p6z,$J75+1,ROUNDDOWN((ROW($J75)-ROW($J$75))/i_p6_len,0)+1)</f>
        <v>0</v>
      </c>
      <c r="T75" s="440">
        <v>0.3</v>
      </c>
      <c r="U75" s="424">
        <v>10</v>
      </c>
      <c r="V75" s="440">
        <v>0.1</v>
      </c>
      <c r="W75" s="407"/>
      <c r="X75" s="600">
        <v>1</v>
      </c>
      <c r="Y75" s="603">
        <v>50</v>
      </c>
      <c r="Z75" s="424">
        <v>50</v>
      </c>
      <c r="AA75" s="424">
        <v>50</v>
      </c>
      <c r="AB75" s="424">
        <v>400</v>
      </c>
      <c r="AC75" s="424">
        <v>400</v>
      </c>
      <c r="AD75" s="424">
        <v>400</v>
      </c>
      <c r="AE75" s="424">
        <v>400</v>
      </c>
      <c r="AF75" s="604">
        <v>400</v>
      </c>
      <c r="AG75" s="604">
        <v>400</v>
      </c>
      <c r="AH75" s="407"/>
      <c r="AI75" s="407"/>
      <c r="AJ75" s="407"/>
      <c r="AK75" s="407"/>
      <c r="AL75" s="407"/>
      <c r="AM75" s="407"/>
      <c r="AN75" s="407"/>
      <c r="AO75" s="402"/>
      <c r="AP75" s="387"/>
      <c r="AQ75" s="375"/>
      <c r="AR75" s="375"/>
      <c r="AS75" s="375"/>
    </row>
    <row r="76" spans="1:45" outlineLevel="2" x14ac:dyDescent="0.25">
      <c r="A76" s="375"/>
      <c r="B76" s="384"/>
      <c r="C76" s="377">
        <f t="shared" ref="C76:C84" si="2">INT($C$40)+2</f>
        <v>3</v>
      </c>
      <c r="D76" s="402"/>
      <c r="E76" s="459"/>
      <c r="F76" s="459"/>
      <c r="G76" s="402"/>
      <c r="H76" s="423"/>
      <c r="I76" s="423"/>
      <c r="J76" s="423">
        <v>1</v>
      </c>
      <c r="K76" s="615">
        <f>Periods!F22</f>
        <v>43609</v>
      </c>
      <c r="L76" s="616">
        <f t="shared" ca="1" si="1"/>
        <v>21</v>
      </c>
      <c r="M76" s="769"/>
      <c r="N76" s="407"/>
      <c r="O76" s="767">
        <v>200</v>
      </c>
      <c r="P76" s="767">
        <v>550</v>
      </c>
      <c r="Q76" s="440">
        <v>0.81</v>
      </c>
      <c r="R76" s="440">
        <v>0.81</v>
      </c>
      <c r="S76" s="992" cm="1">
        <f t="array" ref="S76">INDEX([0]!i_pasture_stage_p6z,$J76+1,ROUNDDOWN((ROW($J76)-ROW($J$75))/i_p6_len,0)+1)</f>
        <v>0</v>
      </c>
      <c r="T76" s="440">
        <v>0.3</v>
      </c>
      <c r="U76" s="424">
        <v>10</v>
      </c>
      <c r="V76" s="440">
        <v>0.05</v>
      </c>
      <c r="W76" s="407"/>
      <c r="X76" s="600">
        <v>1</v>
      </c>
      <c r="Y76" s="603">
        <v>50</v>
      </c>
      <c r="Z76" s="424">
        <v>50</v>
      </c>
      <c r="AA76" s="424">
        <v>50</v>
      </c>
      <c r="AB76" s="424">
        <v>150</v>
      </c>
      <c r="AC76" s="424">
        <v>150</v>
      </c>
      <c r="AD76" s="424">
        <v>150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si="2"/>
        <v>3</v>
      </c>
      <c r="D77" s="402"/>
      <c r="E77" s="459"/>
      <c r="F77" s="459"/>
      <c r="G77" s="402"/>
      <c r="H77" s="423"/>
      <c r="I77" s="423"/>
      <c r="J77" s="423">
        <v>2</v>
      </c>
      <c r="K77" s="615">
        <f>Periods!F23</f>
        <v>43630</v>
      </c>
      <c r="L77" s="616">
        <f t="shared" ca="1" si="1"/>
        <v>35</v>
      </c>
      <c r="M77" s="769"/>
      <c r="N77" s="407"/>
      <c r="O77" s="767">
        <v>250</v>
      </c>
      <c r="P77" s="767">
        <v>1200</v>
      </c>
      <c r="Q77" s="440">
        <v>0.81</v>
      </c>
      <c r="R77" s="440">
        <v>0.81</v>
      </c>
      <c r="S77" s="992" cm="1">
        <f t="array" ref="S77">INDEX([0]!i_pasture_stage_p6z,$J77+1,ROUNDDOWN((ROW($J77)-ROW($J$75))/i_p6_len,0)+1)</f>
        <v>1</v>
      </c>
      <c r="T77" s="440">
        <v>0.3</v>
      </c>
      <c r="U77" s="424">
        <v>10</v>
      </c>
      <c r="V77" s="440">
        <v>0</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3</v>
      </c>
      <c r="K78" s="615">
        <f>Periods!F24</f>
        <v>43665</v>
      </c>
      <c r="L78" s="616">
        <f t="shared" ca="1" si="1"/>
        <v>56</v>
      </c>
      <c r="M78" s="769"/>
      <c r="N78" s="407"/>
      <c r="O78" s="767">
        <v>300</v>
      </c>
      <c r="P78" s="767">
        <v>2456</v>
      </c>
      <c r="Q78" s="440">
        <v>0.8</v>
      </c>
      <c r="R78" s="440">
        <v>0.8</v>
      </c>
      <c r="S78" s="992" cm="1">
        <f t="array" ref="S78">INDEX([0]!i_pasture_stage_p6z,$J78+1,ROUNDDOWN((ROW($J78)-ROW($J$75))/i_p6_len,0)+1)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4</v>
      </c>
      <c r="K79" s="615">
        <f>Periods!F25</f>
        <v>43721</v>
      </c>
      <c r="L79" s="616">
        <f t="shared" ca="1" si="1"/>
        <v>28</v>
      </c>
      <c r="M79" s="769"/>
      <c r="N79" s="407"/>
      <c r="O79" s="767">
        <v>500</v>
      </c>
      <c r="P79" s="767">
        <v>3598</v>
      </c>
      <c r="Q79" s="440">
        <v>0.76</v>
      </c>
      <c r="R79" s="440">
        <v>0.78</v>
      </c>
      <c r="S79" s="992" cm="1">
        <f t="array" ref="S79">INDEX([0]!i_pasture_stage_p6z,$J79+1,ROUNDDOWN((ROW($J79)-ROW($J$75))/i_p6_len,0)+1)</f>
        <v>1</v>
      </c>
      <c r="T79" s="440">
        <v>0.3</v>
      </c>
      <c r="U79" s="424">
        <v>10</v>
      </c>
      <c r="V79" s="440">
        <v>0</v>
      </c>
      <c r="W79" s="407"/>
      <c r="X79" s="600">
        <v>0.75</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5</v>
      </c>
      <c r="K80" s="615">
        <f>Periods!F26</f>
        <v>43749</v>
      </c>
      <c r="L80" s="616">
        <f t="shared" ca="1" si="1"/>
        <v>21</v>
      </c>
      <c r="M80" s="769"/>
      <c r="N80" s="407"/>
      <c r="O80" s="424">
        <v>750</v>
      </c>
      <c r="P80" s="424">
        <v>2650</v>
      </c>
      <c r="Q80" s="440">
        <v>0.60750000000000004</v>
      </c>
      <c r="R80" s="440">
        <v>0.71250000000000002</v>
      </c>
      <c r="S80" s="992" cm="1">
        <f t="array" ref="S80">INDEX([0]!i_pasture_stage_p6z,$J80+1,ROUNDDOWN((ROW($J80)-ROW($J$75))/i_p6_len,0)+1)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6</v>
      </c>
      <c r="K81" s="615">
        <f>Periods!F27</f>
        <v>43770</v>
      </c>
      <c r="L81" s="616">
        <f t="shared" ca="1" si="1"/>
        <v>35</v>
      </c>
      <c r="M81" s="769"/>
      <c r="N81" s="407"/>
      <c r="O81" s="424">
        <v>425</v>
      </c>
      <c r="P81" s="424">
        <v>1675</v>
      </c>
      <c r="Q81" s="440">
        <v>0.5575</v>
      </c>
      <c r="R81" s="440">
        <v>0.66249999999999998</v>
      </c>
      <c r="S81" s="992" cm="1">
        <f t="array" ref="S81">INDEX([0]!i_pasture_stage_p6z,$J81+1,ROUNDDOWN((ROW($J81)-ROW($J$75))/i_p6_len,0)+1)</f>
        <v>1</v>
      </c>
      <c r="T81" s="440">
        <v>0.3</v>
      </c>
      <c r="U81" s="424">
        <v>10</v>
      </c>
      <c r="V81" s="440">
        <v>0</v>
      </c>
      <c r="W81" s="407"/>
      <c r="X81" s="600">
        <v>0.4</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7</v>
      </c>
      <c r="K82" s="615">
        <f>Periods!F28</f>
        <v>43805</v>
      </c>
      <c r="L82" s="616">
        <f t="shared" ca="1" si="1"/>
        <v>113</v>
      </c>
      <c r="M82" s="769"/>
      <c r="N82" s="407"/>
      <c r="O82" s="424">
        <v>175</v>
      </c>
      <c r="P82" s="424">
        <v>925</v>
      </c>
      <c r="Q82" s="440">
        <v>0.52749999999999997</v>
      </c>
      <c r="R82" s="440">
        <v>0.61249999999999993</v>
      </c>
      <c r="S82" s="992" cm="1">
        <f t="array" ref="S82">INDEX([0]!i_pasture_stage_p6z,$J82+1,ROUNDDOWN((ROW($J82)-ROW($J$75))/i_p6_len,0)+1)</f>
        <v>1</v>
      </c>
      <c r="T82" s="440">
        <v>0.3</v>
      </c>
      <c r="U82" s="424">
        <v>10</v>
      </c>
      <c r="V82" s="440">
        <v>0</v>
      </c>
      <c r="W82" s="407"/>
      <c r="X82" s="600">
        <v>0.33</v>
      </c>
      <c r="Y82" s="603">
        <v>50</v>
      </c>
      <c r="Z82" s="424">
        <v>50</v>
      </c>
      <c r="AA82" s="424">
        <v>50</v>
      </c>
      <c r="AB82" s="424">
        <v>400</v>
      </c>
      <c r="AC82" s="424">
        <v>400</v>
      </c>
      <c r="AD82" s="424">
        <v>400</v>
      </c>
      <c r="AE82" s="424">
        <v>400</v>
      </c>
      <c r="AF82" s="604">
        <v>400</v>
      </c>
      <c r="AG82" s="604">
        <v>400</v>
      </c>
      <c r="AH82" s="407"/>
      <c r="AI82" s="407" t="s">
        <v>854</v>
      </c>
      <c r="AJ82" s="407" t="s">
        <v>854</v>
      </c>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8</v>
      </c>
      <c r="K83" s="615">
        <f>Periods!F29</f>
        <v>43918</v>
      </c>
      <c r="L83" s="616">
        <f t="shared" ca="1" si="1"/>
        <v>28</v>
      </c>
      <c r="M83" s="769"/>
      <c r="N83" s="407"/>
      <c r="O83" s="424">
        <v>200</v>
      </c>
      <c r="P83" s="424">
        <v>700</v>
      </c>
      <c r="Q83" s="440">
        <v>0.51</v>
      </c>
      <c r="R83" s="440">
        <v>0.57000000000000006</v>
      </c>
      <c r="S83" s="992" cm="1">
        <f t="array" ref="S83">INDEX([0]!i_pasture_stage_p6z,$J83+1,ROUNDDOWN((ROW($J83)-ROW($J$75))/i_p6_len,0)+1)</f>
        <v>1</v>
      </c>
      <c r="T83" s="440">
        <v>0.3</v>
      </c>
      <c r="U83" s="424">
        <v>10</v>
      </c>
      <c r="V83" s="440">
        <v>0.05</v>
      </c>
      <c r="W83" s="407"/>
      <c r="X83" s="600">
        <v>0.33</v>
      </c>
      <c r="Y83" s="603">
        <v>50</v>
      </c>
      <c r="Z83" s="424">
        <v>50</v>
      </c>
      <c r="AA83" s="424">
        <v>50</v>
      </c>
      <c r="AB83" s="424">
        <v>400</v>
      </c>
      <c r="AC83" s="424">
        <v>400</v>
      </c>
      <c r="AD83" s="424">
        <v>400</v>
      </c>
      <c r="AE83" s="424">
        <v>400</v>
      </c>
      <c r="AF83" s="604">
        <v>400</v>
      </c>
      <c r="AG83" s="604">
        <v>400</v>
      </c>
      <c r="AH83" s="407"/>
      <c r="AI83" s="407" t="s">
        <v>1137</v>
      </c>
      <c r="AJ83" s="407" t="s">
        <v>1138</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75"/>
      <c r="J84" s="475">
        <v>9</v>
      </c>
      <c r="K84" s="652">
        <f>Periods!F30</f>
        <v>43946</v>
      </c>
      <c r="L84" s="671">
        <f t="shared" ca="1" si="1"/>
        <v>14</v>
      </c>
      <c r="M84" s="769"/>
      <c r="N84" s="476"/>
      <c r="O84" s="768">
        <v>200</v>
      </c>
      <c r="P84" s="768">
        <v>500</v>
      </c>
      <c r="Q84" s="655">
        <v>0.5</v>
      </c>
      <c r="R84" s="655">
        <v>0.54</v>
      </c>
      <c r="S84" s="993" cm="1">
        <f t="array" ref="S84">INDEX([0]!i_pasture_stage_p6z,$J84+1,ROUNDDOWN((ROW($J84)-ROW($J$75))/i_p6_len,0)+1)</f>
        <v>1</v>
      </c>
      <c r="T84" s="655">
        <v>0.3</v>
      </c>
      <c r="U84" s="654">
        <v>10</v>
      </c>
      <c r="V84" s="440">
        <v>0.15</v>
      </c>
      <c r="W84" s="476"/>
      <c r="X84" s="656">
        <v>0.33</v>
      </c>
      <c r="Y84" s="657">
        <v>50</v>
      </c>
      <c r="Z84" s="654">
        <v>50</v>
      </c>
      <c r="AA84" s="654">
        <v>50</v>
      </c>
      <c r="AB84" s="654">
        <v>400</v>
      </c>
      <c r="AC84" s="654">
        <v>400</v>
      </c>
      <c r="AD84" s="654">
        <v>400</v>
      </c>
      <c r="AE84" s="654">
        <v>400</v>
      </c>
      <c r="AF84" s="658">
        <v>400</v>
      </c>
      <c r="AG84" s="658">
        <v>400</v>
      </c>
      <c r="AH84" s="407" t="s">
        <v>1139</v>
      </c>
      <c r="AI84" s="407" t="s">
        <v>1140</v>
      </c>
      <c r="AJ84" s="407" t="s">
        <v>1140</v>
      </c>
      <c r="AK84" s="407"/>
      <c r="AL84" s="407"/>
      <c r="AM84" s="407"/>
      <c r="AN84" s="407"/>
      <c r="AO84" s="402"/>
      <c r="AP84" s="387"/>
      <c r="AQ84" s="375"/>
      <c r="AR84" s="375"/>
      <c r="AS84" s="375"/>
    </row>
    <row r="85" spans="1:45" outlineLevel="2" collapsed="1" x14ac:dyDescent="0.25">
      <c r="A85" s="375"/>
      <c r="B85" s="384"/>
      <c r="C85" s="377">
        <f t="shared" ref="C85" si="3">INT($C$40)+2</f>
        <v>3</v>
      </c>
      <c r="D85" s="402"/>
      <c r="E85" s="459"/>
      <c r="F85" s="459"/>
      <c r="G85" s="402"/>
      <c r="H85" s="423"/>
      <c r="I85" s="659" t="s">
        <v>794</v>
      </c>
      <c r="J85" s="659">
        <v>0</v>
      </c>
      <c r="K85" s="660">
        <f>Periods!G21</f>
        <v>43572</v>
      </c>
      <c r="L85" s="672">
        <f t="shared" ca="1" si="1"/>
        <v>21</v>
      </c>
      <c r="M85" s="661"/>
      <c r="N85" s="662"/>
      <c r="O85" s="995" cm="1">
        <f t="array" ref="O85">INDEX(O$75:O$84,$AI85,1)*(1-$AH85)+INDEX(O$75:O$84,$AJ85,1)*($AH85)</f>
        <v>200</v>
      </c>
      <c r="P85" s="995" cm="1">
        <f t="array" ref="P85">INDEX(P$75:P$84,$AI85,1)*(1-$AH85)+INDEX(P$75:P$84,$AJ85,1)*($AH85)</f>
        <v>352</v>
      </c>
      <c r="Q85" s="996" cm="1">
        <f t="array" ref="Q85">INDEX(Q$75:Q$84,$AI85,1)*(1-$AH85)+INDEX(Q$75:Q$84,$AJ85,1)*($AH85)</f>
        <v>0.81</v>
      </c>
      <c r="R85" s="996" cm="1">
        <f t="array" ref="R85">INDEX(R$75:R$84,$AI85,1)*(1-$AH85)+INDEX(R$75:R$84,$AJ85,1)*($AH85)</f>
        <v>0.81</v>
      </c>
      <c r="S85" s="994" cm="1">
        <f t="array" ref="S85">INDEX([0]!i_pasture_stage_p6z,$J85+1,ROUNDDOWN((ROW($J85)-ROW($J$75))/i_p6_len,0)+1)</f>
        <v>0</v>
      </c>
      <c r="T85" s="996" cm="1">
        <f t="array" ref="T85">INDEX(T$75:T$84,$AI85,1)*(1-$AH85)+INDEX(T$75:T$84,$AJ85,1)*($AH85)</f>
        <v>0.3</v>
      </c>
      <c r="U85" s="994" cm="1">
        <f t="array" ref="U85">INDEX(U$75:U$84,$AI85,1)*(1-$AH85)+INDEX(U$75:U$84,$AJ85,1)*($AH85)</f>
        <v>10</v>
      </c>
      <c r="V85" s="996" cm="1">
        <f t="array" ref="V85">INDEX(V$75:V$84,$AI85,1)*(1-$AH85)+INDEX(V$75:V$84,$AJ85,1)*($AH85)</f>
        <v>0.1</v>
      </c>
      <c r="W85" s="662"/>
      <c r="X85" s="662"/>
      <c r="Y85" s="662"/>
      <c r="Z85" s="662"/>
      <c r="AA85" s="662"/>
      <c r="AB85" s="662"/>
      <c r="AC85" s="662"/>
      <c r="AD85" s="662"/>
      <c r="AE85" s="662"/>
      <c r="AF85" s="662"/>
      <c r="AG85" s="662"/>
      <c r="AH85" s="407" cm="1">
        <f t="array" ref="AH85">IF(OR((INDEX($K$75:$K$84,$AI85,1)-INDEX($K$75:$K$84,$AJ85,1))=0,$K85&lt;INDEX($K$75:$K$84,$AJ85,1)),0,(INDEX($K$75:$K$84,$AI85,1)-$K85)/(INDEX($K$75:$K$84,$AI85,1)-INDEX($K$75:$K$84,$AJ85,1)))</f>
        <v>0</v>
      </c>
      <c r="AI85" s="407">
        <f t="shared" ref="AI85:AI116" si="4">MIN(i_p6_len,IF($K85&lt;INDEX(i_break_date,ROUNDDOWN((ROW($I85)-ROW($I$75))/i_p6_len,0)+1,1),i_p6_len,IFERROR(IFERROR(MATCH($K85,$K$75:$K$84,0),MATCH($K85,$K$75:$K$84,1)+1),1)))</f>
        <v>1</v>
      </c>
      <c r="AJ85" s="407">
        <f>MAX(1,AI85-1)</f>
        <v>1</v>
      </c>
      <c r="AK85" s="407"/>
      <c r="AL85" s="407"/>
      <c r="AM85" s="407"/>
      <c r="AN85" s="407"/>
      <c r="AO85" s="402"/>
      <c r="AP85" s="387"/>
      <c r="AQ85" s="375"/>
      <c r="AR85" s="375"/>
      <c r="AS85" s="375"/>
    </row>
    <row r="86" spans="1:45" hidden="1" outlineLevel="3" collapsed="1" x14ac:dyDescent="0.25">
      <c r="A86" s="375"/>
      <c r="B86" s="384"/>
      <c r="C86" s="377">
        <f t="shared" ref="C86:C139" si="5">INT($C$40)+3</f>
        <v>4</v>
      </c>
      <c r="D86" s="402"/>
      <c r="E86" s="459"/>
      <c r="F86" s="459"/>
      <c r="G86" s="402"/>
      <c r="H86" s="423"/>
      <c r="I86" s="423"/>
      <c r="J86" s="423">
        <v>1</v>
      </c>
      <c r="K86" s="615">
        <f>Periods!G22</f>
        <v>43593</v>
      </c>
      <c r="L86" s="616">
        <f t="shared" ca="1" si="1"/>
        <v>91</v>
      </c>
      <c r="M86" s="439"/>
      <c r="N86" s="407"/>
      <c r="O86" s="997" cm="1">
        <f t="array" ref="O86">INDEX(O$75:O$84,$AI86,1)*(1-$AH86)+INDEX(O$75:O$84,$AJ86,1)*($AH86)</f>
        <v>200</v>
      </c>
      <c r="P86" s="997" cm="1">
        <f t="array" ref="P86">INDEX(P$75:P$84,$AI86,1)*(1-$AH86)+INDEX(P$75:P$84,$AJ86,1)*($AH86)</f>
        <v>352</v>
      </c>
      <c r="Q86" s="998" cm="1">
        <f t="array" ref="Q86">INDEX(Q$75:Q$84,$AI86,1)*(1-$AH86)+INDEX(Q$75:Q$84,$AJ86,1)*($AH86)</f>
        <v>0.81</v>
      </c>
      <c r="R86" s="998" cm="1">
        <f t="array" ref="R86">INDEX(R$75:R$84,$AI86,1)*(1-$AH86)+INDEX(R$75:R$84,$AJ86,1)*($AH86)</f>
        <v>0.81</v>
      </c>
      <c r="S86" s="992" cm="1">
        <f t="array" ref="S86">INDEX([0]!i_pasture_stage_p6z,$J86+1,ROUNDDOWN((ROW($J86)-ROW($J$75))/i_p6_len,0)+1)</f>
        <v>0</v>
      </c>
      <c r="T86" s="998" cm="1">
        <f t="array" ref="T86">INDEX(T$75:T$84,$AI86,1)*(1-$AH86)+INDEX(T$75:T$84,$AJ86,1)*($AH86)</f>
        <v>0.3</v>
      </c>
      <c r="U86" s="992" cm="1">
        <f t="array" ref="U86">INDEX(U$75:U$84,$AI86,1)*(1-$AH86)+INDEX(U$75:U$84,$AJ86,1)*($AH86)</f>
        <v>10</v>
      </c>
      <c r="V86" s="998" cm="1">
        <f t="array" ref="V86">INDEX(V$75:V$84,$AI86,1)*(1-$AH86)+INDEX(V$75:V$84,$AJ86,1)*($AH86)</f>
        <v>0.1</v>
      </c>
      <c r="W86" s="407"/>
      <c r="X86" s="407"/>
      <c r="Y86" s="407"/>
      <c r="Z86" s="407"/>
      <c r="AA86" s="407"/>
      <c r="AB86" s="407"/>
      <c r="AC86" s="407"/>
      <c r="AD86" s="407"/>
      <c r="AE86" s="407"/>
      <c r="AF86" s="407"/>
      <c r="AG86" s="407"/>
      <c r="AH86" s="407" cm="1">
        <f t="array" ref="AH86">IF(OR((INDEX($K$75:$K$84,$AI86,1)-INDEX($K$75:$K$84,$AJ86,1))=0,$K86&lt;INDEX($K$75:$K$84,$AJ86,1)),0,(INDEX($K$75:$K$84,$AI86,1)-$K86)/(INDEX($K$75:$K$84,$AI86,1)-INDEX($K$75:$K$84,$AJ86,1)))</f>
        <v>0</v>
      </c>
      <c r="AI86" s="407">
        <f t="shared" si="4"/>
        <v>1</v>
      </c>
      <c r="AJ86" s="407">
        <f t="shared" ref="AJ86:AJ149" si="6">MAX(1,AI86-1)</f>
        <v>1</v>
      </c>
      <c r="AK86" s="407"/>
      <c r="AL86" s="407"/>
      <c r="AM86" s="407"/>
      <c r="AN86" s="407"/>
      <c r="AO86" s="402"/>
      <c r="AP86" s="387"/>
      <c r="AQ86" s="375"/>
      <c r="AR86" s="375"/>
      <c r="AS86" s="375"/>
    </row>
    <row r="87" spans="1:45" hidden="1" outlineLevel="3" x14ac:dyDescent="0.25">
      <c r="A87" s="375"/>
      <c r="B87" s="384"/>
      <c r="C87" s="377">
        <f t="shared" si="5"/>
        <v>4</v>
      </c>
      <c r="D87" s="402"/>
      <c r="E87" s="459"/>
      <c r="F87" s="459"/>
      <c r="G87" s="402"/>
      <c r="H87" s="423"/>
      <c r="I87" s="423"/>
      <c r="J87" s="423">
        <v>2</v>
      </c>
      <c r="K87" s="615">
        <f>Periods!G24</f>
        <v>43684</v>
      </c>
      <c r="L87" s="616">
        <f t="shared" ca="1" si="1"/>
        <v>49</v>
      </c>
      <c r="M87" s="439"/>
      <c r="N87" s="407"/>
      <c r="O87" s="997" cm="1">
        <f t="array" ref="O87">INDEX(O$75:O$84,$AI87,1)*(1-$AH87)+INDEX(O$75:O$84,$AJ87,1)*($AH87)</f>
        <v>367.85714285714289</v>
      </c>
      <c r="P87" s="997" cm="1">
        <f t="array" ref="P87">INDEX(P$75:P$84,$AI87,1)*(1-$AH87)+INDEX(P$75:P$84,$AJ87,1)*($AH87)</f>
        <v>2843.4642857142858</v>
      </c>
      <c r="Q87" s="998" cm="1">
        <f t="array" ref="Q87">INDEX(Q$75:Q$84,$AI87,1)*(1-$AH87)+INDEX(Q$75:Q$84,$AJ87,1)*($AH87)</f>
        <v>0.78642857142857148</v>
      </c>
      <c r="R87" s="998" cm="1">
        <f t="array" ref="R87">INDEX(R$75:R$84,$AI87,1)*(1-$AH87)+INDEX(R$75:R$84,$AJ87,1)*($AH87)</f>
        <v>0.79321428571428576</v>
      </c>
      <c r="S87" s="992" cm="1">
        <f t="array" ref="S87">INDEX([0]!i_pasture_stage_p6z,$J87+1,ROUNDDOWN((ROW($J87)-ROW($J$75))/i_p6_len,0)+1)</f>
        <v>1</v>
      </c>
      <c r="T87" s="998" cm="1">
        <f t="array" ref="T87">INDEX(T$75:T$84,$AI87,1)*(1-$AH87)+INDEX(T$75:T$84,$AJ87,1)*($AH87)</f>
        <v>0.3</v>
      </c>
      <c r="U87" s="992" cm="1">
        <f t="array" ref="U87">INDEX(U$75:U$84,$AI87,1)*(1-$AH87)+INDEX(U$75:U$84,$AJ87,1)*($AH87)</f>
        <v>10</v>
      </c>
      <c r="V87" s="998" cm="1">
        <f t="array" ref="V87">INDEX(V$75:V$84,$AI87,1)*(1-$AH87)+INDEX(V$75:V$84,$AJ87,1)*($AH87)</f>
        <v>0</v>
      </c>
      <c r="W87" s="407"/>
      <c r="X87" s="407"/>
      <c r="Y87" s="407"/>
      <c r="Z87" s="407"/>
      <c r="AA87" s="407"/>
      <c r="AB87" s="407"/>
      <c r="AC87" s="407"/>
      <c r="AD87" s="407"/>
      <c r="AE87" s="407"/>
      <c r="AF87" s="407"/>
      <c r="AG87" s="407"/>
      <c r="AH87" s="407" cm="1">
        <f t="array" ref="AH87">IF(OR((INDEX($K$75:$K$84,$AI87,1)-INDEX($K$75:$K$84,$AJ87,1))=0,$K87&lt;INDEX($K$75:$K$84,$AJ87,1)),0,(INDEX($K$75:$K$84,$AI87,1)-$K87)/(INDEX($K$75:$K$84,$AI87,1)-INDEX($K$75:$K$84,$AJ87,1)))</f>
        <v>0.6607142857142857</v>
      </c>
      <c r="AI87" s="407">
        <f t="shared" si="4"/>
        <v>5</v>
      </c>
      <c r="AJ87" s="407">
        <f t="shared" si="6"/>
        <v>4</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3</v>
      </c>
      <c r="K88" s="615">
        <f>Periods!G25</f>
        <v>43733</v>
      </c>
      <c r="L88" s="616">
        <f t="shared" ca="1" si="1"/>
        <v>20</v>
      </c>
      <c r="M88" s="439"/>
      <c r="N88" s="407"/>
      <c r="O88" s="997" cm="1">
        <f t="array" ref="O88">INDEX(O$75:O$84,$AI88,1)*(1-$AH88)+INDEX(O$75:O$84,$AJ88,1)*($AH88)</f>
        <v>607.14285714285711</v>
      </c>
      <c r="P88" s="997" cm="1">
        <f t="array" ref="P88">INDEX(P$75:P$84,$AI88,1)*(1-$AH88)+INDEX(P$75:P$84,$AJ88,1)*($AH88)</f>
        <v>3191.7142857142858</v>
      </c>
      <c r="Q88" s="998" cm="1">
        <f t="array" ref="Q88">INDEX(Q$75:Q$84,$AI88,1)*(1-$AH88)+INDEX(Q$75:Q$84,$AJ88,1)*($AH88)</f>
        <v>0.69464285714285712</v>
      </c>
      <c r="R88" s="998" cm="1">
        <f t="array" ref="R88">INDEX(R$75:R$84,$AI88,1)*(1-$AH88)+INDEX(R$75:R$84,$AJ88,1)*($AH88)</f>
        <v>0.75107142857142861</v>
      </c>
      <c r="S88" s="992" cm="1">
        <f t="array" ref="S88">INDEX([0]!i_pasture_stage_p6z,$J88+1,ROUNDDOWN((ROW($J88)-ROW($J$75))/i_p6_len,0)+1)</f>
        <v>1</v>
      </c>
      <c r="T88" s="998" cm="1">
        <f t="array" ref="T88">INDEX(T$75:T$84,$AI88,1)*(1-$AH88)+INDEX(T$75:T$84,$AJ88,1)*($AH88)</f>
        <v>0.3</v>
      </c>
      <c r="U88" s="992" cm="1">
        <f t="array" ref="U88">INDEX(U$75:U$84,$AI88,1)*(1-$AH88)+INDEX(U$75:U$84,$AJ88,1)*($AH88)</f>
        <v>10</v>
      </c>
      <c r="V88" s="998" cm="1">
        <f t="array" ref="V88">INDEX(V$75:V$84,$AI88,1)*(1-$AH88)+INDEX(V$75:V$84,$AJ88,1)*($AH88)</f>
        <v>0</v>
      </c>
      <c r="W88" s="407"/>
      <c r="X88" s="407"/>
      <c r="Y88" s="407"/>
      <c r="Z88" s="407"/>
      <c r="AA88" s="407"/>
      <c r="AB88" s="407"/>
      <c r="AC88" s="407"/>
      <c r="AD88" s="407"/>
      <c r="AE88" s="407"/>
      <c r="AF88" s="407"/>
      <c r="AG88" s="407"/>
      <c r="AH88" s="407" cm="1">
        <f t="array" ref="AH88">IF(OR((INDEX($K$75:$K$84,$AI88,1)-INDEX($K$75:$K$84,$AJ88,1))=0,$K88&lt;INDEX($K$75:$K$84,$AJ88,1)),0,(INDEX($K$75:$K$84,$AI88,1)-$K88)/(INDEX($K$75:$K$84,$AI88,1)-INDEX($K$75:$K$84,$AJ88,1)))</f>
        <v>0.5714285714285714</v>
      </c>
      <c r="AI88" s="407">
        <f t="shared" si="4"/>
        <v>6</v>
      </c>
      <c r="AJ88" s="407">
        <f t="shared" si="6"/>
        <v>5</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4</v>
      </c>
      <c r="K89" s="615">
        <f>Periods!G26</f>
        <v>43753</v>
      </c>
      <c r="L89" s="616">
        <f t="shared" ca="1" si="1"/>
        <v>31</v>
      </c>
      <c r="M89" s="439"/>
      <c r="N89" s="407"/>
      <c r="O89" s="997" cm="1">
        <f t="array" ref="O89">INDEX(O$75:O$84,$AI89,1)*(1-$AH89)+INDEX(O$75:O$84,$AJ89,1)*($AH89)</f>
        <v>688.09523809523807</v>
      </c>
      <c r="P89" s="997" cm="1">
        <f t="array" ref="P89">INDEX(P$75:P$84,$AI89,1)*(1-$AH89)+INDEX(P$75:P$84,$AJ89,1)*($AH89)</f>
        <v>2464.2857142857147</v>
      </c>
      <c r="Q89" s="998" cm="1">
        <f t="array" ref="Q89">INDEX(Q$75:Q$84,$AI89,1)*(1-$AH89)+INDEX(Q$75:Q$84,$AJ89,1)*($AH89)</f>
        <v>0.59797619047619055</v>
      </c>
      <c r="R89" s="998" cm="1">
        <f t="array" ref="R89">INDEX(R$75:R$84,$AI89,1)*(1-$AH89)+INDEX(R$75:R$84,$AJ89,1)*($AH89)</f>
        <v>0.70297619047619053</v>
      </c>
      <c r="S89" s="992" cm="1">
        <f t="array" ref="S89">INDEX([0]!i_pasture_stage_p6z,$J89+1,ROUNDDOWN((ROW($J89)-ROW($J$75))/i_p6_len,0)+1)</f>
        <v>1</v>
      </c>
      <c r="T89" s="998" cm="1">
        <f t="array" ref="T89">INDEX(T$75:T$84,$AI89,1)*(1-$AH89)+INDEX(T$75:T$84,$AJ89,1)*($AH89)</f>
        <v>0.3</v>
      </c>
      <c r="U89" s="992" cm="1">
        <f t="array" ref="U89">INDEX(U$75:U$84,$AI89,1)*(1-$AH89)+INDEX(U$75:U$84,$AJ89,1)*($AH89)</f>
        <v>10</v>
      </c>
      <c r="V89" s="998" cm="1">
        <f t="array" ref="V89">INDEX(V$75:V$84,$AI89,1)*(1-$AH89)+INDEX(V$75:V$84,$AJ89,1)*($AH89)</f>
        <v>0</v>
      </c>
      <c r="W89" s="407"/>
      <c r="X89" s="407"/>
      <c r="Y89" s="407"/>
      <c r="Z89" s="407"/>
      <c r="AA89" s="407"/>
      <c r="AB89" s="407"/>
      <c r="AC89" s="407"/>
      <c r="AD89" s="407"/>
      <c r="AE89" s="407"/>
      <c r="AF89" s="407"/>
      <c r="AG89" s="407"/>
      <c r="AH89" s="407" cm="1">
        <f t="array" ref="AH89">IF(OR((INDEX($K$75:$K$84,$AI89,1)-INDEX($K$75:$K$84,$AJ89,1))=0,$K89&lt;INDEX($K$75:$K$84,$AJ89,1)),0,(INDEX($K$75:$K$84,$AI89,1)-$K89)/(INDEX($K$75:$K$84,$AI89,1)-INDEX($K$75:$K$84,$AJ89,1)))</f>
        <v>0.80952380952380953</v>
      </c>
      <c r="AI89" s="407">
        <f t="shared" si="4"/>
        <v>7</v>
      </c>
      <c r="AJ89" s="407">
        <f t="shared" si="6"/>
        <v>6</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5</v>
      </c>
      <c r="K90" s="615">
        <f>Periods!G27</f>
        <v>43784</v>
      </c>
      <c r="L90" s="616">
        <f t="shared" ca="1" si="1"/>
        <v>68</v>
      </c>
      <c r="M90" s="439"/>
      <c r="N90" s="407"/>
      <c r="O90" s="997" cm="1">
        <f t="array" ref="O90">INDEX(O$75:O$84,$AI90,1)*(1-$AH90)+INDEX(O$75:O$84,$AJ90,1)*($AH90)</f>
        <v>325</v>
      </c>
      <c r="P90" s="997" cm="1">
        <f t="array" ref="P90">INDEX(P$75:P$84,$AI90,1)*(1-$AH90)+INDEX(P$75:P$84,$AJ90,1)*($AH90)</f>
        <v>1375</v>
      </c>
      <c r="Q90" s="998" cm="1">
        <f t="array" ref="Q90">INDEX(Q$75:Q$84,$AI90,1)*(1-$AH90)+INDEX(Q$75:Q$84,$AJ90,1)*($AH90)</f>
        <v>0.54549999999999998</v>
      </c>
      <c r="R90" s="998" cm="1">
        <f t="array" ref="R90">INDEX(R$75:R$84,$AI90,1)*(1-$AH90)+INDEX(R$75:R$84,$AJ90,1)*($AH90)</f>
        <v>0.64249999999999996</v>
      </c>
      <c r="S90" s="992" cm="1">
        <f t="array" ref="S90">INDEX([0]!i_pasture_stage_p6z,$J90+1,ROUNDDOWN((ROW($J90)-ROW($J$75))/i_p6_len,0)+1)</f>
        <v>1</v>
      </c>
      <c r="T90" s="998" cm="1">
        <f t="array" ref="T90">INDEX(T$75:T$84,$AI90,1)*(1-$AH90)+INDEX(T$75:T$84,$AJ90,1)*($AH90)</f>
        <v>0.3</v>
      </c>
      <c r="U90" s="992" cm="1">
        <f t="array" ref="U90">INDEX(U$75:U$84,$AI90,1)*(1-$AH90)+INDEX(U$75:U$84,$AJ90,1)*($AH90)</f>
        <v>10</v>
      </c>
      <c r="V90" s="998" cm="1">
        <f t="array" ref="V90">INDEX(V$75:V$84,$AI90,1)*(1-$AH90)+INDEX(V$75:V$84,$AJ90,1)*($AH90)</f>
        <v>0</v>
      </c>
      <c r="W90" s="407"/>
      <c r="X90" s="407"/>
      <c r="Y90" s="407"/>
      <c r="Z90" s="407"/>
      <c r="AA90" s="407"/>
      <c r="AB90" s="407"/>
      <c r="AC90" s="407"/>
      <c r="AD90" s="407"/>
      <c r="AE90" s="407"/>
      <c r="AF90" s="407"/>
      <c r="AG90" s="407"/>
      <c r="AH90" s="407" cm="1">
        <f t="array" ref="AH90">IF(OR((INDEX($K$75:$K$84,$AI90,1)-INDEX($K$75:$K$84,$AJ90,1))=0,$K90&lt;INDEX($K$75:$K$84,$AJ90,1)),0,(INDEX($K$75:$K$84,$AI90,1)-$K90)/(INDEX($K$75:$K$84,$AI90,1)-INDEX($K$75:$K$84,$AJ90,1)))</f>
        <v>0.6</v>
      </c>
      <c r="AI90" s="407">
        <f t="shared" si="4"/>
        <v>8</v>
      </c>
      <c r="AJ90" s="407">
        <f t="shared" si="6"/>
        <v>7</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6</v>
      </c>
      <c r="K91" s="615">
        <f>Periods!G28</f>
        <v>43852</v>
      </c>
      <c r="L91" s="616">
        <f t="shared" ca="1" si="1"/>
        <v>39</v>
      </c>
      <c r="M91" s="439"/>
      <c r="N91" s="407"/>
      <c r="O91" s="997" cm="1">
        <f t="array" ref="O91">INDEX(O$75:O$84,$AI91,1)*(1-$AH91)+INDEX(O$75:O$84,$AJ91,1)*($AH91)</f>
        <v>185.39823008849558</v>
      </c>
      <c r="P91" s="997" cm="1">
        <f t="array" ref="P91">INDEX(P$75:P$84,$AI91,1)*(1-$AH91)+INDEX(P$75:P$84,$AJ91,1)*($AH91)</f>
        <v>831.41592920353992</v>
      </c>
      <c r="Q91" s="998" cm="1">
        <f t="array" ref="Q91">INDEX(Q$75:Q$84,$AI91,1)*(1-$AH91)+INDEX(Q$75:Q$84,$AJ91,1)*($AH91)</f>
        <v>0.52022123893805305</v>
      </c>
      <c r="R91" s="998" cm="1">
        <f t="array" ref="R91">INDEX(R$75:R$84,$AI91,1)*(1-$AH91)+INDEX(R$75:R$84,$AJ91,1)*($AH91)</f>
        <v>0.59482300884955752</v>
      </c>
      <c r="S91" s="992" cm="1">
        <f t="array" ref="S91">INDEX([0]!i_pasture_stage_p6z,$J91+1,ROUNDDOWN((ROW($J91)-ROW($J$75))/i_p6_len,0)+1)</f>
        <v>1</v>
      </c>
      <c r="T91" s="998" cm="1">
        <f t="array" ref="T91">INDEX(T$75:T$84,$AI91,1)*(1-$AH91)+INDEX(T$75:T$84,$AJ91,1)*($AH91)</f>
        <v>0.3</v>
      </c>
      <c r="U91" s="992" cm="1">
        <f t="array" ref="U91">INDEX(U$75:U$84,$AI91,1)*(1-$AH91)+INDEX(U$75:U$84,$AJ91,1)*($AH91)</f>
        <v>10</v>
      </c>
      <c r="V91" s="998" cm="1">
        <f t="array" ref="V91">INDEX(V$75:V$84,$AI91,1)*(1-$AH91)+INDEX(V$75:V$84,$AJ91,1)*($AH91)</f>
        <v>2.079646017699115E-2</v>
      </c>
      <c r="W91" s="407"/>
      <c r="X91" s="407"/>
      <c r="Y91" s="407"/>
      <c r="Z91" s="407"/>
      <c r="AA91" s="407"/>
      <c r="AB91" s="407"/>
      <c r="AC91" s="407"/>
      <c r="AD91" s="407"/>
      <c r="AE91" s="407"/>
      <c r="AF91" s="407"/>
      <c r="AG91" s="407"/>
      <c r="AH91" s="407" cm="1">
        <f t="array" ref="AH91">IF(OR((INDEX($K$75:$K$84,$AI91,1)-INDEX($K$75:$K$84,$AJ91,1))=0,$K91&lt;INDEX($K$75:$K$84,$AJ91,1)),0,(INDEX($K$75:$K$84,$AI91,1)-$K91)/(INDEX($K$75:$K$84,$AI91,1)-INDEX($K$75:$K$84,$AJ91,1)))</f>
        <v>0.58407079646017701</v>
      </c>
      <c r="AI91" s="407">
        <f t="shared" si="4"/>
        <v>9</v>
      </c>
      <c r="AJ91" s="407">
        <f t="shared" si="6"/>
        <v>8</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7</v>
      </c>
      <c r="K92" s="615">
        <f>Periods!G29</f>
        <v>43891</v>
      </c>
      <c r="L92" s="616">
        <f t="shared" ca="1" si="1"/>
        <v>31</v>
      </c>
      <c r="M92" s="439"/>
      <c r="N92" s="407"/>
      <c r="O92" s="997" cm="1">
        <f t="array" ref="O92">INDEX(O$75:O$84,$AI92,1)*(1-$AH92)+INDEX(O$75:O$84,$AJ92,1)*($AH92)</f>
        <v>194.02654867256638</v>
      </c>
      <c r="P92" s="997" cm="1">
        <f t="array" ref="P92">INDEX(P$75:P$84,$AI92,1)*(1-$AH92)+INDEX(P$75:P$84,$AJ92,1)*($AH92)</f>
        <v>753.7610619469026</v>
      </c>
      <c r="Q92" s="998" cm="1">
        <f t="array" ref="Q92">INDEX(Q$75:Q$84,$AI92,1)*(1-$AH92)+INDEX(Q$75:Q$84,$AJ92,1)*($AH92)</f>
        <v>0.51418141592920352</v>
      </c>
      <c r="R92" s="998" cm="1">
        <f t="array" ref="R92">INDEX(R$75:R$84,$AI92,1)*(1-$AH92)+INDEX(R$75:R$84,$AJ92,1)*($AH92)</f>
        <v>0.58015486725663723</v>
      </c>
      <c r="S92" s="992" cm="1">
        <f t="array" ref="S92">INDEX([0]!i_pasture_stage_p6z,$J92+1,ROUNDDOWN((ROW($J92)-ROW($J$75))/i_p6_len,0)+1)</f>
        <v>1</v>
      </c>
      <c r="T92" s="998" cm="1">
        <f t="array" ref="T92">INDEX(T$75:T$84,$AI92,1)*(1-$AH92)+INDEX(T$75:T$84,$AJ92,1)*($AH92)</f>
        <v>0.3</v>
      </c>
      <c r="U92" s="992" cm="1">
        <f t="array" ref="U92">INDEX(U$75:U$84,$AI92,1)*(1-$AH92)+INDEX(U$75:U$84,$AJ92,1)*($AH92)</f>
        <v>10</v>
      </c>
      <c r="V92" s="998" cm="1">
        <f t="array" ref="V92">INDEX(V$75:V$84,$AI92,1)*(1-$AH92)+INDEX(V$75:V$84,$AJ92,1)*($AH92)</f>
        <v>3.8053097345132743E-2</v>
      </c>
      <c r="W92" s="407"/>
      <c r="X92" s="407"/>
      <c r="Y92" s="407"/>
      <c r="Z92" s="407"/>
      <c r="AA92" s="407"/>
      <c r="AB92" s="407"/>
      <c r="AC92" s="407"/>
      <c r="AD92" s="407"/>
      <c r="AE92" s="407"/>
      <c r="AF92" s="407"/>
      <c r="AG92" s="407"/>
      <c r="AH92" s="407" cm="1">
        <f t="array" ref="AH92">IF(OR((INDEX($K$75:$K$84,$AI92,1)-INDEX($K$75:$K$84,$AJ92,1))=0,$K92&lt;INDEX($K$75:$K$84,$AJ92,1)),0,(INDEX($K$75:$K$84,$AI92,1)-$K92)/(INDEX($K$75:$K$84,$AI92,1)-INDEX($K$75:$K$84,$AJ92,1)))</f>
        <v>0.23893805309734514</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8</v>
      </c>
      <c r="K93" s="615">
        <f>Periods!G30</f>
        <v>43922</v>
      </c>
      <c r="L93" s="616">
        <f t="shared" ca="1" si="1"/>
        <v>14</v>
      </c>
      <c r="M93" s="439"/>
      <c r="N93" s="407"/>
      <c r="O93" s="997" cm="1">
        <f t="array" ref="O93">INDEX(O$75:O$84,$AI93,1)*(1-$AH93)+INDEX(O$75:O$84,$AJ93,1)*($AH93)</f>
        <v>200</v>
      </c>
      <c r="P93" s="997" cm="1">
        <f t="array" ref="P93">INDEX(P$75:P$84,$AI93,1)*(1-$AH93)+INDEX(P$75:P$84,$AJ93,1)*($AH93)</f>
        <v>671.42857142857144</v>
      </c>
      <c r="Q93" s="998" cm="1">
        <f t="array" ref="Q93">INDEX(Q$75:Q$84,$AI93,1)*(1-$AH93)+INDEX(Q$75:Q$84,$AJ93,1)*($AH93)</f>
        <v>0.50857142857142856</v>
      </c>
      <c r="R93" s="998" cm="1">
        <f t="array" ref="R93">INDEX(R$75:R$84,$AI93,1)*(1-$AH93)+INDEX(R$75:R$84,$AJ93,1)*($AH93)</f>
        <v>0.56571428571428584</v>
      </c>
      <c r="S93" s="992" cm="1">
        <f t="array" ref="S93">INDEX([0]!i_pasture_stage_p6z,$J93+1,ROUNDDOWN((ROW($J93)-ROW($J$75))/i_p6_len,0)+1)</f>
        <v>1</v>
      </c>
      <c r="T93" s="998" cm="1">
        <f t="array" ref="T93">INDEX(T$75:T$84,$AI93,1)*(1-$AH93)+INDEX(T$75:T$84,$AJ93,1)*($AH93)</f>
        <v>0.3</v>
      </c>
      <c r="U93" s="992" cm="1">
        <f t="array" ref="U93">INDEX(U$75:U$84,$AI93,1)*(1-$AH93)+INDEX(U$75:U$84,$AJ93,1)*($AH93)</f>
        <v>10</v>
      </c>
      <c r="V93" s="998" cm="1">
        <f t="array" ref="V93">INDEX(V$75:V$84,$AI93,1)*(1-$AH93)+INDEX(V$75:V$84,$AJ93,1)*($AH93)</f>
        <v>6.4285714285714293E-2</v>
      </c>
      <c r="W93" s="407"/>
      <c r="X93" s="407"/>
      <c r="Y93" s="407"/>
      <c r="Z93" s="407"/>
      <c r="AA93" s="407"/>
      <c r="AB93" s="407"/>
      <c r="AC93" s="407"/>
      <c r="AD93" s="407"/>
      <c r="AE93" s="407"/>
      <c r="AF93" s="407"/>
      <c r="AG93" s="407"/>
      <c r="AH93" s="407" cm="1">
        <f t="array" ref="AH93">IF(OR((INDEX($K$75:$K$84,$AI93,1)-INDEX($K$75:$K$84,$AJ93,1))=0,$K93&lt;INDEX($K$75:$K$84,$AJ93,1)),0,(INDEX($K$75:$K$84,$AI93,1)-$K93)/(INDEX($K$75:$K$84,$AI93,1)-INDEX($K$75:$K$84,$AJ93,1)))</f>
        <v>0.8571428571428571</v>
      </c>
      <c r="AI93" s="407">
        <f t="shared" si="4"/>
        <v>10</v>
      </c>
      <c r="AJ93" s="407">
        <f t="shared" si="6"/>
        <v>9</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75"/>
      <c r="J94" s="475">
        <v>9</v>
      </c>
      <c r="K94" s="652">
        <f>Periods!G31</f>
        <v>43936</v>
      </c>
      <c r="L94" s="671">
        <f t="shared" ca="1" si="1"/>
        <v>1</v>
      </c>
      <c r="M94" s="653"/>
      <c r="N94" s="476"/>
      <c r="O94" s="999" cm="1">
        <f t="array" ref="O94">INDEX(O$75:O$84,$AI94,1)*(1-$AH94)+INDEX(O$75:O$84,$AJ94,1)*($AH94)</f>
        <v>200</v>
      </c>
      <c r="P94" s="999" cm="1">
        <f t="array" ref="P94">INDEX(P$75:P$84,$AI94,1)*(1-$AH94)+INDEX(P$75:P$84,$AJ94,1)*($AH94)</f>
        <v>571.42857142857133</v>
      </c>
      <c r="Q94" s="1000" cm="1">
        <f t="array" ref="Q94">INDEX(Q$75:Q$84,$AI94,1)*(1-$AH94)+INDEX(Q$75:Q$84,$AJ94,1)*($AH94)</f>
        <v>0.50357142857142856</v>
      </c>
      <c r="R94" s="1000" cm="1">
        <f t="array" ref="R94">INDEX(R$75:R$84,$AI94,1)*(1-$AH94)+INDEX(R$75:R$84,$AJ94,1)*($AH94)</f>
        <v>0.55071428571428571</v>
      </c>
      <c r="S94" s="993" cm="1">
        <f t="array" ref="S94">INDEX([0]!i_pasture_stage_p6z,$J94+1,ROUNDDOWN((ROW($J94)-ROW($J$75))/i_p6_len,0)+1)</f>
        <v>1</v>
      </c>
      <c r="T94" s="1000" cm="1">
        <f t="array" ref="T94">INDEX(T$75:T$84,$AI94,1)*(1-$AH94)+INDEX(T$75:T$84,$AJ94,1)*($AH94)</f>
        <v>0.3</v>
      </c>
      <c r="U94" s="993" cm="1">
        <f t="array" ref="U94">INDEX(U$75:U$84,$AI94,1)*(1-$AH94)+INDEX(U$75:U$84,$AJ94,1)*($AH94)</f>
        <v>10</v>
      </c>
      <c r="V94" s="1000" cm="1">
        <f t="array" ref="V94">INDEX(V$75:V$84,$AI94,1)*(1-$AH94)+INDEX(V$75:V$84,$AJ94,1)*($AH94)</f>
        <v>0.11428571428571428</v>
      </c>
      <c r="W94" s="476"/>
      <c r="X94" s="476"/>
      <c r="Y94" s="476"/>
      <c r="Z94" s="476"/>
      <c r="AA94" s="476"/>
      <c r="AB94" s="476"/>
      <c r="AC94" s="476"/>
      <c r="AD94" s="476"/>
      <c r="AE94" s="476"/>
      <c r="AF94" s="476"/>
      <c r="AG94" s="476"/>
      <c r="AH94" s="407" cm="1">
        <f t="array" ref="AH94">IF(OR((INDEX($K$75:$K$84,$AI94,1)-INDEX($K$75:$K$84,$AJ94,1))=0,$K94&lt;INDEX($K$75:$K$84,$AJ94,1)),0,(INDEX($K$75:$K$84,$AI94,1)-$K94)/(INDEX($K$75:$K$84,$AI94,1)-INDEX($K$75:$K$84,$AJ94,1)))</f>
        <v>0.35714285714285715</v>
      </c>
      <c r="AI94" s="407">
        <f t="shared" si="4"/>
        <v>10</v>
      </c>
      <c r="AJ94" s="407">
        <f t="shared" si="6"/>
        <v>9</v>
      </c>
      <c r="AK94" s="407"/>
      <c r="AL94" s="407"/>
      <c r="AM94" s="407"/>
      <c r="AN94" s="407"/>
      <c r="AO94" s="402"/>
      <c r="AP94" s="387"/>
      <c r="AQ94" s="375"/>
      <c r="AR94" s="375"/>
      <c r="AS94" s="375"/>
    </row>
    <row r="95" spans="1:45" outlineLevel="2" collapsed="1" x14ac:dyDescent="0.25">
      <c r="A95" s="375"/>
      <c r="B95" s="384"/>
      <c r="C95" s="377">
        <f t="shared" ref="C95" si="7">INT($C$40)+2</f>
        <v>3</v>
      </c>
      <c r="D95" s="402"/>
      <c r="E95" s="459"/>
      <c r="F95" s="459"/>
      <c r="G95" s="402"/>
      <c r="H95" s="423"/>
      <c r="I95" s="659" t="s">
        <v>786</v>
      </c>
      <c r="J95" s="659">
        <v>0</v>
      </c>
      <c r="K95" s="660">
        <f>Periods!H21</f>
        <v>43572</v>
      </c>
      <c r="L95" s="672">
        <f t="shared" ca="1" si="1"/>
        <v>21</v>
      </c>
      <c r="M95" s="661"/>
      <c r="N95" s="662"/>
      <c r="O95" s="995" cm="1">
        <f t="array" ref="O95">INDEX(O$75:O$84,$AI95,1)*(1-$AH95)+INDEX(O$75:O$84,$AJ95,1)*($AH95)</f>
        <v>200</v>
      </c>
      <c r="P95" s="995" cm="1">
        <f t="array" ref="P95">INDEX(P$75:P$84,$AI95,1)*(1-$AH95)+INDEX(P$75:P$84,$AJ95,1)*($AH95)</f>
        <v>352</v>
      </c>
      <c r="Q95" s="996" cm="1">
        <f t="array" ref="Q95">INDEX(Q$75:Q$84,$AI95,1)*(1-$AH95)+INDEX(Q$75:Q$84,$AJ95,1)*($AH95)</f>
        <v>0.81</v>
      </c>
      <c r="R95" s="996" cm="1">
        <f t="array" ref="R95">INDEX(R$75:R$84,$AI95,1)*(1-$AH95)+INDEX(R$75:R$84,$AJ95,1)*($AH95)</f>
        <v>0.81</v>
      </c>
      <c r="S95" s="994" cm="1">
        <f t="array" ref="S95">INDEX([0]!i_pasture_stage_p6z,$J95+1,ROUNDDOWN((ROW($J95)-ROW($J$75))/i_p6_len,0)+1)</f>
        <v>0</v>
      </c>
      <c r="T95" s="996" cm="1">
        <f t="array" ref="T95">INDEX(T$75:T$84,$AI95,1)*(1-$AH95)+INDEX(T$75:T$84,$AJ95,1)*($AH95)</f>
        <v>0.3</v>
      </c>
      <c r="U95" s="994" cm="1">
        <f t="array" ref="U95">INDEX(U$75:U$84,$AI95,1)*(1-$AH95)+INDEX(U$75:U$84,$AJ95,1)*($AH95)</f>
        <v>10</v>
      </c>
      <c r="V95" s="996" cm="1">
        <f t="array" ref="V95">INDEX(V$75:V$84,$AI95,1)*(1-$AH95)+INDEX(V$75:V$84,$AJ95,1)*($AH95)</f>
        <v>0.1</v>
      </c>
      <c r="W95" s="662"/>
      <c r="X95" s="662"/>
      <c r="Y95" s="662"/>
      <c r="Z95" s="662"/>
      <c r="AA95" s="662"/>
      <c r="AB95" s="662"/>
      <c r="AC95" s="662"/>
      <c r="AD95" s="662"/>
      <c r="AE95" s="662"/>
      <c r="AF95" s="662"/>
      <c r="AG95" s="662"/>
      <c r="AH95" s="407" cm="1">
        <f t="array" ref="AH95">IF(OR((INDEX($K$75:$K$84,$AI95,1)-INDEX($K$75:$K$84,$AJ95,1))=0,$K95&lt;INDEX($K$75:$K$84,$AJ95,1)),0,(INDEX($K$75:$K$84,$AI95,1)-$K95)/(INDEX($K$75:$K$84,$AI95,1)-INDEX($K$75:$K$84,$AJ95,1)))</f>
        <v>0</v>
      </c>
      <c r="AI95" s="407">
        <f t="shared" si="4"/>
        <v>1</v>
      </c>
      <c r="AJ95" s="407">
        <f t="shared" si="6"/>
        <v>1</v>
      </c>
      <c r="AK95" s="407"/>
      <c r="AL95" s="407"/>
      <c r="AM95" s="407"/>
      <c r="AN95" s="407"/>
      <c r="AO95" s="402"/>
      <c r="AP95" s="387"/>
      <c r="AQ95" s="375"/>
      <c r="AR95" s="375"/>
      <c r="AS95" s="375"/>
    </row>
    <row r="96" spans="1:45" hidden="1" outlineLevel="3" collapsed="1" x14ac:dyDescent="0.25">
      <c r="A96" s="375"/>
      <c r="B96" s="384"/>
      <c r="C96" s="377">
        <f t="shared" si="5"/>
        <v>4</v>
      </c>
      <c r="D96" s="402"/>
      <c r="E96" s="459"/>
      <c r="F96" s="459"/>
      <c r="G96" s="402"/>
      <c r="H96" s="423"/>
      <c r="I96" s="423"/>
      <c r="J96" s="423">
        <v>1</v>
      </c>
      <c r="K96" s="615">
        <f>Periods!H22</f>
        <v>43593</v>
      </c>
      <c r="L96" s="616">
        <f t="shared" ca="1" si="1"/>
        <v>91</v>
      </c>
      <c r="M96" s="439"/>
      <c r="N96" s="407"/>
      <c r="O96" s="997" cm="1">
        <f t="array" ref="O96">INDEX(O$75:O$84,$AI96,1)*(1-$AH96)+INDEX(O$75:O$84,$AJ96,1)*($AH96)</f>
        <v>200</v>
      </c>
      <c r="P96" s="997" cm="1">
        <f t="array" ref="P96">INDEX(P$75:P$84,$AI96,1)*(1-$AH96)+INDEX(P$75:P$84,$AJ96,1)*($AH96)</f>
        <v>352</v>
      </c>
      <c r="Q96" s="998" cm="1">
        <f t="array" ref="Q96">INDEX(Q$75:Q$84,$AI96,1)*(1-$AH96)+INDEX(Q$75:Q$84,$AJ96,1)*($AH96)</f>
        <v>0.81</v>
      </c>
      <c r="R96" s="998" cm="1">
        <f t="array" ref="R96">INDEX(R$75:R$84,$AI96,1)*(1-$AH96)+INDEX(R$75:R$84,$AJ96,1)*($AH96)</f>
        <v>0.81</v>
      </c>
      <c r="S96" s="992" cm="1">
        <f t="array" ref="S96">INDEX([0]!i_pasture_stage_p6z,$J96+1,ROUNDDOWN((ROW($J96)-ROW($J$75))/i_p6_len,0)+1)</f>
        <v>0</v>
      </c>
      <c r="T96" s="998" cm="1">
        <f t="array" ref="T96">INDEX(T$75:T$84,$AI96,1)*(1-$AH96)+INDEX(T$75:T$84,$AJ96,1)*($AH96)</f>
        <v>0.3</v>
      </c>
      <c r="U96" s="992" cm="1">
        <f t="array" ref="U96">INDEX(U$75:U$84,$AI96,1)*(1-$AH96)+INDEX(U$75:U$84,$AJ96,1)*($AH96)</f>
        <v>10</v>
      </c>
      <c r="V96" s="998" cm="1">
        <f t="array" ref="V96">INDEX(V$75:V$84,$AI96,1)*(1-$AH96)+INDEX(V$75:V$84,$AJ96,1)*($AH96)</f>
        <v>0.1</v>
      </c>
      <c r="W96" s="407"/>
      <c r="X96" s="407"/>
      <c r="Y96" s="407"/>
      <c r="Z96" s="407"/>
      <c r="AA96" s="407"/>
      <c r="AB96" s="407"/>
      <c r="AC96" s="407"/>
      <c r="AD96" s="407"/>
      <c r="AE96" s="407"/>
      <c r="AF96" s="407"/>
      <c r="AG96" s="407"/>
      <c r="AH96" s="407" cm="1">
        <f t="array" ref="AH96">IF(OR((INDEX($K$75:$K$84,$AI96,1)-INDEX($K$75:$K$84,$AJ96,1))=0,$K96&lt;INDEX($K$75:$K$84,$AJ96,1)),0,(INDEX($K$75:$K$84,$AI96,1)-$K96)/(INDEX($K$75:$K$84,$AI96,1)-INDEX($K$75:$K$84,$AJ96,1)))</f>
        <v>0</v>
      </c>
      <c r="AI96" s="407">
        <f t="shared" si="4"/>
        <v>1</v>
      </c>
      <c r="AJ96" s="407">
        <f t="shared" si="6"/>
        <v>1</v>
      </c>
      <c r="AK96" s="407"/>
      <c r="AL96" s="407"/>
      <c r="AM96" s="407"/>
      <c r="AN96" s="407"/>
      <c r="AO96" s="402"/>
      <c r="AP96" s="387"/>
      <c r="AQ96" s="375"/>
      <c r="AR96" s="375"/>
      <c r="AS96" s="375"/>
    </row>
    <row r="97" spans="1:45" hidden="1" outlineLevel="3" x14ac:dyDescent="0.25">
      <c r="A97" s="375"/>
      <c r="B97" s="384"/>
      <c r="C97" s="377">
        <f t="shared" si="5"/>
        <v>4</v>
      </c>
      <c r="D97" s="402"/>
      <c r="E97" s="459"/>
      <c r="F97" s="459"/>
      <c r="G97" s="402"/>
      <c r="H97" s="423"/>
      <c r="I97" s="423"/>
      <c r="J97" s="423">
        <v>2</v>
      </c>
      <c r="K97" s="615">
        <f>Periods!H24</f>
        <v>43684</v>
      </c>
      <c r="L97" s="616">
        <f t="shared" ca="1" si="1"/>
        <v>49</v>
      </c>
      <c r="M97" s="439"/>
      <c r="N97" s="407"/>
      <c r="O97" s="997" cm="1">
        <f t="array" ref="O97">INDEX(O$75:O$84,$AI97,1)*(1-$AH97)+INDEX(O$75:O$84,$AJ97,1)*($AH97)</f>
        <v>367.85714285714289</v>
      </c>
      <c r="P97" s="997" cm="1">
        <f t="array" ref="P97">INDEX(P$75:P$84,$AI97,1)*(1-$AH97)+INDEX(P$75:P$84,$AJ97,1)*($AH97)</f>
        <v>2843.4642857142858</v>
      </c>
      <c r="Q97" s="998" cm="1">
        <f t="array" ref="Q97">INDEX(Q$75:Q$84,$AI97,1)*(1-$AH97)+INDEX(Q$75:Q$84,$AJ97,1)*($AH97)</f>
        <v>0.78642857142857148</v>
      </c>
      <c r="R97" s="998" cm="1">
        <f t="array" ref="R97">INDEX(R$75:R$84,$AI97,1)*(1-$AH97)+INDEX(R$75:R$84,$AJ97,1)*($AH97)</f>
        <v>0.79321428571428576</v>
      </c>
      <c r="S97" s="992" cm="1">
        <f t="array" ref="S97">INDEX([0]!i_pasture_stage_p6z,$J97+1,ROUNDDOWN((ROW($J97)-ROW($J$75))/i_p6_len,0)+1)</f>
        <v>1</v>
      </c>
      <c r="T97" s="998" cm="1">
        <f t="array" ref="T97">INDEX(T$75:T$84,$AI97,1)*(1-$AH97)+INDEX(T$75:T$84,$AJ97,1)*($AH97)</f>
        <v>0.3</v>
      </c>
      <c r="U97" s="992" cm="1">
        <f t="array" ref="U97">INDEX(U$75:U$84,$AI97,1)*(1-$AH97)+INDEX(U$75:U$84,$AJ97,1)*($AH97)</f>
        <v>10</v>
      </c>
      <c r="V97" s="998" cm="1">
        <f t="array" ref="V97">INDEX(V$75:V$84,$AI97,1)*(1-$AH97)+INDEX(V$75:V$84,$AJ97,1)*($AH97)</f>
        <v>0</v>
      </c>
      <c r="W97" s="407"/>
      <c r="X97" s="407"/>
      <c r="Y97" s="407"/>
      <c r="Z97" s="407"/>
      <c r="AA97" s="407"/>
      <c r="AB97" s="407"/>
      <c r="AC97" s="407"/>
      <c r="AD97" s="407"/>
      <c r="AE97" s="407"/>
      <c r="AF97" s="407"/>
      <c r="AG97" s="407"/>
      <c r="AH97" s="407" cm="1">
        <f t="array" ref="AH97">IF(OR((INDEX($K$75:$K$84,$AI97,1)-INDEX($K$75:$K$84,$AJ97,1))=0,$K97&lt;INDEX($K$75:$K$84,$AJ97,1)),0,(INDEX($K$75:$K$84,$AI97,1)-$K97)/(INDEX($K$75:$K$84,$AI97,1)-INDEX($K$75:$K$84,$AJ97,1)))</f>
        <v>0.6607142857142857</v>
      </c>
      <c r="AI97" s="407">
        <f t="shared" si="4"/>
        <v>5</v>
      </c>
      <c r="AJ97" s="407">
        <f t="shared" si="6"/>
        <v>4</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3</v>
      </c>
      <c r="K98" s="615">
        <f>Periods!H25</f>
        <v>43733</v>
      </c>
      <c r="L98" s="616">
        <f t="shared" ca="1" si="1"/>
        <v>20</v>
      </c>
      <c r="M98" s="439"/>
      <c r="N98" s="407"/>
      <c r="O98" s="997" cm="1">
        <f t="array" ref="O98">INDEX(O$75:O$84,$AI98,1)*(1-$AH98)+INDEX(O$75:O$84,$AJ98,1)*($AH98)</f>
        <v>607.14285714285711</v>
      </c>
      <c r="P98" s="997" cm="1">
        <f t="array" ref="P98">INDEX(P$75:P$84,$AI98,1)*(1-$AH98)+INDEX(P$75:P$84,$AJ98,1)*($AH98)</f>
        <v>3191.7142857142858</v>
      </c>
      <c r="Q98" s="998" cm="1">
        <f t="array" ref="Q98">INDEX(Q$75:Q$84,$AI98,1)*(1-$AH98)+INDEX(Q$75:Q$84,$AJ98,1)*($AH98)</f>
        <v>0.69464285714285712</v>
      </c>
      <c r="R98" s="998" cm="1">
        <f t="array" ref="R98">INDEX(R$75:R$84,$AI98,1)*(1-$AH98)+INDEX(R$75:R$84,$AJ98,1)*($AH98)</f>
        <v>0.75107142857142861</v>
      </c>
      <c r="S98" s="992" cm="1">
        <f t="array" ref="S98">INDEX([0]!i_pasture_stage_p6z,$J98+1,ROUNDDOWN((ROW($J98)-ROW($J$75))/i_p6_len,0)+1)</f>
        <v>1</v>
      </c>
      <c r="T98" s="998" cm="1">
        <f t="array" ref="T98">INDEX(T$75:T$84,$AI98,1)*(1-$AH98)+INDEX(T$75:T$84,$AJ98,1)*($AH98)</f>
        <v>0.3</v>
      </c>
      <c r="U98" s="992" cm="1">
        <f t="array" ref="U98">INDEX(U$75:U$84,$AI98,1)*(1-$AH98)+INDEX(U$75:U$84,$AJ98,1)*($AH98)</f>
        <v>10</v>
      </c>
      <c r="V98" s="998" cm="1">
        <f t="array" ref="V98">INDEX(V$75:V$84,$AI98,1)*(1-$AH98)+INDEX(V$75:V$84,$AJ98,1)*($AH98)</f>
        <v>0</v>
      </c>
      <c r="W98" s="407"/>
      <c r="X98" s="407"/>
      <c r="Y98" s="407"/>
      <c r="Z98" s="407"/>
      <c r="AA98" s="407"/>
      <c r="AB98" s="407"/>
      <c r="AC98" s="407"/>
      <c r="AD98" s="407"/>
      <c r="AE98" s="407"/>
      <c r="AF98" s="407"/>
      <c r="AG98" s="407"/>
      <c r="AH98" s="407" cm="1">
        <f t="array" ref="AH98">IF(OR((INDEX($K$75:$K$84,$AI98,1)-INDEX($K$75:$K$84,$AJ98,1))=0,$K98&lt;INDEX($K$75:$K$84,$AJ98,1)),0,(INDEX($K$75:$K$84,$AI98,1)-$K98)/(INDEX($K$75:$K$84,$AI98,1)-INDEX($K$75:$K$84,$AJ98,1)))</f>
        <v>0.5714285714285714</v>
      </c>
      <c r="AI98" s="407">
        <f t="shared" si="4"/>
        <v>6</v>
      </c>
      <c r="AJ98" s="407">
        <f t="shared" si="6"/>
        <v>5</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4</v>
      </c>
      <c r="K99" s="615">
        <f>Periods!H26</f>
        <v>43753</v>
      </c>
      <c r="L99" s="616">
        <f t="shared" ca="1" si="1"/>
        <v>16</v>
      </c>
      <c r="M99" s="439"/>
      <c r="N99" s="407"/>
      <c r="O99" s="997" cm="1">
        <f t="array" ref="O99">INDEX(O$75:O$84,$AI99,1)*(1-$AH99)+INDEX(O$75:O$84,$AJ99,1)*($AH99)</f>
        <v>688.09523809523807</v>
      </c>
      <c r="P99" s="997" cm="1">
        <f t="array" ref="P99">INDEX(P$75:P$84,$AI99,1)*(1-$AH99)+INDEX(P$75:P$84,$AJ99,1)*($AH99)</f>
        <v>2464.2857142857147</v>
      </c>
      <c r="Q99" s="998" cm="1">
        <f t="array" ref="Q99">INDEX(Q$75:Q$84,$AI99,1)*(1-$AH99)+INDEX(Q$75:Q$84,$AJ99,1)*($AH99)</f>
        <v>0.59797619047619055</v>
      </c>
      <c r="R99" s="998" cm="1">
        <f t="array" ref="R99">INDEX(R$75:R$84,$AI99,1)*(1-$AH99)+INDEX(R$75:R$84,$AJ99,1)*($AH99)</f>
        <v>0.70297619047619053</v>
      </c>
      <c r="S99" s="992" cm="1">
        <f t="array" ref="S99">INDEX([0]!i_pasture_stage_p6z,$J99+1,ROUNDDOWN((ROW($J99)-ROW($J$75))/i_p6_len,0)+1)</f>
        <v>1</v>
      </c>
      <c r="T99" s="998" cm="1">
        <f t="array" ref="T99">INDEX(T$75:T$84,$AI99,1)*(1-$AH99)+INDEX(T$75:T$84,$AJ99,1)*($AH99)</f>
        <v>0.3</v>
      </c>
      <c r="U99" s="992" cm="1">
        <f t="array" ref="U99">INDEX(U$75:U$84,$AI99,1)*(1-$AH99)+INDEX(U$75:U$84,$AJ99,1)*($AH99)</f>
        <v>10</v>
      </c>
      <c r="V99" s="998" cm="1">
        <f t="array" ref="V99">INDEX(V$75:V$84,$AI99,1)*(1-$AH99)+INDEX(V$75:V$84,$AJ99,1)*($AH99)</f>
        <v>0</v>
      </c>
      <c r="W99" s="407"/>
      <c r="X99" s="407"/>
      <c r="Y99" s="407"/>
      <c r="Z99" s="407"/>
      <c r="AA99" s="407"/>
      <c r="AB99" s="407"/>
      <c r="AC99" s="407"/>
      <c r="AD99" s="407"/>
      <c r="AE99" s="407"/>
      <c r="AF99" s="407"/>
      <c r="AG99" s="407"/>
      <c r="AH99" s="407" cm="1">
        <f t="array" ref="AH99">IF(OR((INDEX($K$75:$K$84,$AI99,1)-INDEX($K$75:$K$84,$AJ99,1))=0,$K99&lt;INDEX($K$75:$K$84,$AJ99,1)),0,(INDEX($K$75:$K$84,$AI99,1)-$K99)/(INDEX($K$75:$K$84,$AI99,1)-INDEX($K$75:$K$84,$AJ99,1)))</f>
        <v>0.80952380952380953</v>
      </c>
      <c r="AI99" s="407">
        <f t="shared" si="4"/>
        <v>7</v>
      </c>
      <c r="AJ99" s="407">
        <f t="shared" si="6"/>
        <v>6</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5</v>
      </c>
      <c r="K100" s="615">
        <f>Periods!H27</f>
        <v>43769</v>
      </c>
      <c r="L100" s="616">
        <f t="shared" ca="1" si="1"/>
        <v>83</v>
      </c>
      <c r="M100" s="439"/>
      <c r="N100" s="407"/>
      <c r="O100" s="997" cm="1">
        <f t="array" ref="O100">INDEX(O$75:O$84,$AI100,1)*(1-$AH100)+INDEX(O$75:O$84,$AJ100,1)*($AH100)</f>
        <v>440.47619047619048</v>
      </c>
      <c r="P100" s="997" cm="1">
        <f t="array" ref="P100">INDEX(P$75:P$84,$AI100,1)*(1-$AH100)+INDEX(P$75:P$84,$AJ100,1)*($AH100)</f>
        <v>1721.4285714285713</v>
      </c>
      <c r="Q100" s="998" cm="1">
        <f t="array" ref="Q100">INDEX(Q$75:Q$84,$AI100,1)*(1-$AH100)+INDEX(Q$75:Q$84,$AJ100,1)*($AH100)</f>
        <v>0.55988095238095237</v>
      </c>
      <c r="R100" s="998" cm="1">
        <f t="array" ref="R100">INDEX(R$75:R$84,$AI100,1)*(1-$AH100)+INDEX(R$75:R$84,$AJ100,1)*($AH100)</f>
        <v>0.66488095238095235</v>
      </c>
      <c r="S100" s="992" cm="1">
        <f t="array" ref="S100">INDEX([0]!i_pasture_stage_p6z,$J100+1,ROUNDDOWN((ROW($J100)-ROW($J$75))/i_p6_len,0)+1)</f>
        <v>1</v>
      </c>
      <c r="T100" s="998" cm="1">
        <f t="array" ref="T100">INDEX(T$75:T$84,$AI100,1)*(1-$AH100)+INDEX(T$75:T$84,$AJ100,1)*($AH100)</f>
        <v>0.3</v>
      </c>
      <c r="U100" s="992" cm="1">
        <f t="array" ref="U100">INDEX(U$75:U$84,$AI100,1)*(1-$AH100)+INDEX(U$75:U$84,$AJ100,1)*($AH100)</f>
        <v>10</v>
      </c>
      <c r="V100" s="998" cm="1">
        <f t="array" ref="V100">INDEX(V$75:V$84,$AI100,1)*(1-$AH100)+INDEX(V$75:V$84,$AJ100,1)*($AH100)</f>
        <v>0</v>
      </c>
      <c r="W100" s="407"/>
      <c r="X100" s="407"/>
      <c r="Y100" s="407"/>
      <c r="Z100" s="407"/>
      <c r="AA100" s="407"/>
      <c r="AB100" s="407"/>
      <c r="AC100" s="407"/>
      <c r="AD100" s="407"/>
      <c r="AE100" s="407"/>
      <c r="AF100" s="407"/>
      <c r="AG100" s="407"/>
      <c r="AH100" s="407" cm="1">
        <f t="array" ref="AH100">IF(OR((INDEX($K$75:$K$84,$AI100,1)-INDEX($K$75:$K$84,$AJ100,1))=0,$K100&lt;INDEX($K$75:$K$84,$AJ100,1)),0,(INDEX($K$75:$K$84,$AI100,1)-$K100)/(INDEX($K$75:$K$84,$AI100,1)-INDEX($K$75:$K$84,$AJ100,1)))</f>
        <v>4.7619047619047616E-2</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6</v>
      </c>
      <c r="K101" s="615">
        <f>Periods!H28</f>
        <v>43852</v>
      </c>
      <c r="L101" s="616">
        <f t="shared" ca="1" si="1"/>
        <v>39</v>
      </c>
      <c r="M101" s="439"/>
      <c r="N101" s="407"/>
      <c r="O101" s="997" cm="1">
        <f t="array" ref="O101">INDEX(O$75:O$84,$AI101,1)*(1-$AH101)+INDEX(O$75:O$84,$AJ101,1)*($AH101)</f>
        <v>185.39823008849558</v>
      </c>
      <c r="P101" s="997" cm="1">
        <f t="array" ref="P101">INDEX(P$75:P$84,$AI101,1)*(1-$AH101)+INDEX(P$75:P$84,$AJ101,1)*($AH101)</f>
        <v>831.41592920353992</v>
      </c>
      <c r="Q101" s="998" cm="1">
        <f t="array" ref="Q101">INDEX(Q$75:Q$84,$AI101,1)*(1-$AH101)+INDEX(Q$75:Q$84,$AJ101,1)*($AH101)</f>
        <v>0.52022123893805305</v>
      </c>
      <c r="R101" s="998" cm="1">
        <f t="array" ref="R101">INDEX(R$75:R$84,$AI101,1)*(1-$AH101)+INDEX(R$75:R$84,$AJ101,1)*($AH101)</f>
        <v>0.59482300884955752</v>
      </c>
      <c r="S101" s="992" cm="1">
        <f t="array" ref="S101">INDEX([0]!i_pasture_stage_p6z,$J101+1,ROUNDDOWN((ROW($J101)-ROW($J$75))/i_p6_len,0)+1)</f>
        <v>1</v>
      </c>
      <c r="T101" s="998" cm="1">
        <f t="array" ref="T101">INDEX(T$75:T$84,$AI101,1)*(1-$AH101)+INDEX(T$75:T$84,$AJ101,1)*($AH101)</f>
        <v>0.3</v>
      </c>
      <c r="U101" s="992" cm="1">
        <f t="array" ref="U101">INDEX(U$75:U$84,$AI101,1)*(1-$AH101)+INDEX(U$75:U$84,$AJ101,1)*($AH101)</f>
        <v>10</v>
      </c>
      <c r="V101" s="998" cm="1">
        <f t="array" ref="V101">INDEX(V$75:V$84,$AI101,1)*(1-$AH101)+INDEX(V$75:V$84,$AJ101,1)*($AH101)</f>
        <v>2.079646017699115E-2</v>
      </c>
      <c r="W101" s="407"/>
      <c r="X101" s="407"/>
      <c r="Y101" s="407"/>
      <c r="Z101" s="407"/>
      <c r="AA101" s="407"/>
      <c r="AB101" s="407"/>
      <c r="AC101" s="407"/>
      <c r="AD101" s="407"/>
      <c r="AE101" s="407"/>
      <c r="AF101" s="407"/>
      <c r="AG101" s="407"/>
      <c r="AH101" s="407" cm="1">
        <f t="array" ref="AH101">IF(OR((INDEX($K$75:$K$84,$AI101,1)-INDEX($K$75:$K$84,$AJ101,1))=0,$K101&lt;INDEX($K$75:$K$84,$AJ101,1)),0,(INDEX($K$75:$K$84,$AI101,1)-$K101)/(INDEX($K$75:$K$84,$AI101,1)-INDEX($K$75:$K$84,$AJ101,1)))</f>
        <v>0.58407079646017701</v>
      </c>
      <c r="AI101" s="407">
        <f t="shared" si="4"/>
        <v>9</v>
      </c>
      <c r="AJ101" s="407">
        <f t="shared" si="6"/>
        <v>8</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7</v>
      </c>
      <c r="K102" s="615">
        <f>Periods!H29</f>
        <v>43891</v>
      </c>
      <c r="L102" s="616">
        <f t="shared" ca="1" si="1"/>
        <v>31</v>
      </c>
      <c r="M102" s="439"/>
      <c r="N102" s="407"/>
      <c r="O102" s="997" cm="1">
        <f t="array" ref="O102">INDEX(O$75:O$84,$AI102,1)*(1-$AH102)+INDEX(O$75:O$84,$AJ102,1)*($AH102)</f>
        <v>194.02654867256638</v>
      </c>
      <c r="P102" s="997" cm="1">
        <f t="array" ref="P102">INDEX(P$75:P$84,$AI102,1)*(1-$AH102)+INDEX(P$75:P$84,$AJ102,1)*($AH102)</f>
        <v>753.7610619469026</v>
      </c>
      <c r="Q102" s="998" cm="1">
        <f t="array" ref="Q102">INDEX(Q$75:Q$84,$AI102,1)*(1-$AH102)+INDEX(Q$75:Q$84,$AJ102,1)*($AH102)</f>
        <v>0.51418141592920352</v>
      </c>
      <c r="R102" s="998" cm="1">
        <f t="array" ref="R102">INDEX(R$75:R$84,$AI102,1)*(1-$AH102)+INDEX(R$75:R$84,$AJ102,1)*($AH102)</f>
        <v>0.58015486725663723</v>
      </c>
      <c r="S102" s="992" cm="1">
        <f t="array" ref="S102">INDEX([0]!i_pasture_stage_p6z,$J102+1,ROUNDDOWN((ROW($J102)-ROW($J$75))/i_p6_len,0)+1)</f>
        <v>1</v>
      </c>
      <c r="T102" s="998" cm="1">
        <f t="array" ref="T102">INDEX(T$75:T$84,$AI102,1)*(1-$AH102)+INDEX(T$75:T$84,$AJ102,1)*($AH102)</f>
        <v>0.3</v>
      </c>
      <c r="U102" s="992" cm="1">
        <f t="array" ref="U102">INDEX(U$75:U$84,$AI102,1)*(1-$AH102)+INDEX(U$75:U$84,$AJ102,1)*($AH102)</f>
        <v>10</v>
      </c>
      <c r="V102" s="998" cm="1">
        <f t="array" ref="V102">INDEX(V$75:V$84,$AI102,1)*(1-$AH102)+INDEX(V$75:V$84,$AJ102,1)*($AH102)</f>
        <v>3.8053097345132743E-2</v>
      </c>
      <c r="W102" s="407"/>
      <c r="X102" s="407"/>
      <c r="Y102" s="407"/>
      <c r="Z102" s="407"/>
      <c r="AA102" s="407"/>
      <c r="AB102" s="407"/>
      <c r="AC102" s="407"/>
      <c r="AD102" s="407"/>
      <c r="AE102" s="407"/>
      <c r="AF102" s="407"/>
      <c r="AG102" s="407"/>
      <c r="AH102" s="407" cm="1">
        <f t="array" ref="AH102">IF(OR((INDEX($K$75:$K$84,$AI102,1)-INDEX($K$75:$K$84,$AJ102,1))=0,$K102&lt;INDEX($K$75:$K$84,$AJ102,1)),0,(INDEX($K$75:$K$84,$AI102,1)-$K102)/(INDEX($K$75:$K$84,$AI102,1)-INDEX($K$75:$K$84,$AJ102,1)))</f>
        <v>0.23893805309734514</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8</v>
      </c>
      <c r="K103" s="615">
        <f>Periods!H30</f>
        <v>43922</v>
      </c>
      <c r="L103" s="616">
        <f t="shared" ca="1" si="1"/>
        <v>14</v>
      </c>
      <c r="M103" s="439"/>
      <c r="N103" s="407"/>
      <c r="O103" s="997" cm="1">
        <f t="array" ref="O103">INDEX(O$75:O$84,$AI103,1)*(1-$AH103)+INDEX(O$75:O$84,$AJ103,1)*($AH103)</f>
        <v>200</v>
      </c>
      <c r="P103" s="997" cm="1">
        <f t="array" ref="P103">INDEX(P$75:P$84,$AI103,1)*(1-$AH103)+INDEX(P$75:P$84,$AJ103,1)*($AH103)</f>
        <v>671.42857142857144</v>
      </c>
      <c r="Q103" s="998" cm="1">
        <f t="array" ref="Q103">INDEX(Q$75:Q$84,$AI103,1)*(1-$AH103)+INDEX(Q$75:Q$84,$AJ103,1)*($AH103)</f>
        <v>0.50857142857142856</v>
      </c>
      <c r="R103" s="998" cm="1">
        <f t="array" ref="R103">INDEX(R$75:R$84,$AI103,1)*(1-$AH103)+INDEX(R$75:R$84,$AJ103,1)*($AH103)</f>
        <v>0.56571428571428584</v>
      </c>
      <c r="S103" s="992" cm="1">
        <f t="array" ref="S103">INDEX([0]!i_pasture_stage_p6z,$J103+1,ROUNDDOWN((ROW($J103)-ROW($J$75))/i_p6_len,0)+1)</f>
        <v>1</v>
      </c>
      <c r="T103" s="998" cm="1">
        <f t="array" ref="T103">INDEX(T$75:T$84,$AI103,1)*(1-$AH103)+INDEX(T$75:T$84,$AJ103,1)*($AH103)</f>
        <v>0.3</v>
      </c>
      <c r="U103" s="992" cm="1">
        <f t="array" ref="U103">INDEX(U$75:U$84,$AI103,1)*(1-$AH103)+INDEX(U$75:U$84,$AJ103,1)*($AH103)</f>
        <v>10</v>
      </c>
      <c r="V103" s="998" cm="1">
        <f t="array" ref="V103">INDEX(V$75:V$84,$AI103,1)*(1-$AH103)+INDEX(V$75:V$84,$AJ103,1)*($AH103)</f>
        <v>6.4285714285714293E-2</v>
      </c>
      <c r="W103" s="407"/>
      <c r="X103" s="407"/>
      <c r="Y103" s="407"/>
      <c r="Z103" s="407"/>
      <c r="AA103" s="407"/>
      <c r="AB103" s="407"/>
      <c r="AC103" s="407"/>
      <c r="AD103" s="407"/>
      <c r="AE103" s="407"/>
      <c r="AF103" s="407"/>
      <c r="AG103" s="407"/>
      <c r="AH103" s="407" cm="1">
        <f t="array" ref="AH103">IF(OR((INDEX($K$75:$K$84,$AI103,1)-INDEX($K$75:$K$84,$AJ103,1))=0,$K103&lt;INDEX($K$75:$K$84,$AJ103,1)),0,(INDEX($K$75:$K$84,$AI103,1)-$K103)/(INDEX($K$75:$K$84,$AI103,1)-INDEX($K$75:$K$84,$AJ103,1)))</f>
        <v>0.8571428571428571</v>
      </c>
      <c r="AI103" s="407">
        <f t="shared" si="4"/>
        <v>10</v>
      </c>
      <c r="AJ103" s="407">
        <f t="shared" si="6"/>
        <v>9</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75"/>
      <c r="J104" s="475">
        <v>9</v>
      </c>
      <c r="K104" s="652">
        <f>Periods!H31</f>
        <v>43936</v>
      </c>
      <c r="L104" s="671">
        <f t="shared" ca="1" si="1"/>
        <v>1</v>
      </c>
      <c r="M104" s="653"/>
      <c r="N104" s="476"/>
      <c r="O104" s="999" cm="1">
        <f t="array" ref="O104">INDEX(O$75:O$84,$AI104,1)*(1-$AH104)+INDEX(O$75:O$84,$AJ104,1)*($AH104)</f>
        <v>200</v>
      </c>
      <c r="P104" s="999" cm="1">
        <f t="array" ref="P104">INDEX(P$75:P$84,$AI104,1)*(1-$AH104)+INDEX(P$75:P$84,$AJ104,1)*($AH104)</f>
        <v>571.42857142857133</v>
      </c>
      <c r="Q104" s="1000" cm="1">
        <f t="array" ref="Q104">INDEX(Q$75:Q$84,$AI104,1)*(1-$AH104)+INDEX(Q$75:Q$84,$AJ104,1)*($AH104)</f>
        <v>0.50357142857142856</v>
      </c>
      <c r="R104" s="1000" cm="1">
        <f t="array" ref="R104">INDEX(R$75:R$84,$AI104,1)*(1-$AH104)+INDEX(R$75:R$84,$AJ104,1)*($AH104)</f>
        <v>0.55071428571428571</v>
      </c>
      <c r="S104" s="993" cm="1">
        <f t="array" ref="S104">INDEX([0]!i_pasture_stage_p6z,$J104+1,ROUNDDOWN((ROW($J104)-ROW($J$75))/i_p6_len,0)+1)</f>
        <v>1</v>
      </c>
      <c r="T104" s="1000" cm="1">
        <f t="array" ref="T104">INDEX(T$75:T$84,$AI104,1)*(1-$AH104)+INDEX(T$75:T$84,$AJ104,1)*($AH104)</f>
        <v>0.3</v>
      </c>
      <c r="U104" s="993" cm="1">
        <f t="array" ref="U104">INDEX(U$75:U$84,$AI104,1)*(1-$AH104)+INDEX(U$75:U$84,$AJ104,1)*($AH104)</f>
        <v>10</v>
      </c>
      <c r="V104" s="1000" cm="1">
        <f t="array" ref="V104">INDEX(V$75:V$84,$AI104,1)*(1-$AH104)+INDEX(V$75:V$84,$AJ104,1)*($AH104)</f>
        <v>0.11428571428571428</v>
      </c>
      <c r="W104" s="476"/>
      <c r="X104" s="476"/>
      <c r="Y104" s="476"/>
      <c r="Z104" s="476"/>
      <c r="AA104" s="476"/>
      <c r="AB104" s="476"/>
      <c r="AC104" s="476"/>
      <c r="AD104" s="476"/>
      <c r="AE104" s="476"/>
      <c r="AF104" s="476"/>
      <c r="AG104" s="476"/>
      <c r="AH104" s="407" cm="1">
        <f t="array" ref="AH104">IF(OR((INDEX($K$75:$K$84,$AI104,1)-INDEX($K$75:$K$84,$AJ104,1))=0,$K104&lt;INDEX($K$75:$K$84,$AJ104,1)),0,(INDEX($K$75:$K$84,$AI104,1)-$K104)/(INDEX($K$75:$K$84,$AI104,1)-INDEX($K$75:$K$84,$AJ104,1)))</f>
        <v>0.35714285714285715</v>
      </c>
      <c r="AI104" s="407">
        <f t="shared" si="4"/>
        <v>10</v>
      </c>
      <c r="AJ104" s="407">
        <f t="shared" si="6"/>
        <v>9</v>
      </c>
      <c r="AK104" s="407"/>
      <c r="AL104" s="407"/>
      <c r="AM104" s="407"/>
      <c r="AN104" s="407"/>
      <c r="AO104" s="402"/>
      <c r="AP104" s="387"/>
      <c r="AQ104" s="375"/>
      <c r="AR104" s="375"/>
      <c r="AS104" s="375"/>
    </row>
    <row r="105" spans="1:45" outlineLevel="2" collapsed="1" x14ac:dyDescent="0.25">
      <c r="A105" s="375"/>
      <c r="B105" s="384"/>
      <c r="C105" s="377">
        <f t="shared" ref="C105" si="8">INT($C$40)+2</f>
        <v>3</v>
      </c>
      <c r="D105" s="402"/>
      <c r="E105" s="459"/>
      <c r="F105" s="459"/>
      <c r="G105" s="402"/>
      <c r="H105" s="423"/>
      <c r="I105" s="659" t="s">
        <v>787</v>
      </c>
      <c r="J105" s="659">
        <v>0</v>
      </c>
      <c r="K105" s="660">
        <f>Periods!I21</f>
        <v>43572</v>
      </c>
      <c r="L105" s="672">
        <f t="shared" ca="1" si="1"/>
        <v>21</v>
      </c>
      <c r="M105" s="661"/>
      <c r="N105" s="662"/>
      <c r="O105" s="995" cm="1">
        <f t="array" ref="O105">INDEX(O$75:O$84,$AI105,1)*(1-$AH105)+INDEX(O$75:O$84,$AJ105,1)*($AH105)</f>
        <v>200</v>
      </c>
      <c r="P105" s="995" cm="1">
        <f t="array" ref="P105">INDEX(P$75:P$84,$AI105,1)*(1-$AH105)+INDEX(P$75:P$84,$AJ105,1)*($AH105)</f>
        <v>352</v>
      </c>
      <c r="Q105" s="996" cm="1">
        <f t="array" ref="Q105">INDEX(Q$75:Q$84,$AI105,1)*(1-$AH105)+INDEX(Q$75:Q$84,$AJ105,1)*($AH105)</f>
        <v>0.81</v>
      </c>
      <c r="R105" s="996" cm="1">
        <f t="array" ref="R105">INDEX(R$75:R$84,$AI105,1)*(1-$AH105)+INDEX(R$75:R$84,$AJ105,1)*($AH105)</f>
        <v>0.81</v>
      </c>
      <c r="S105" s="994" cm="1">
        <f t="array" ref="S105">INDEX([0]!i_pasture_stage_p6z,$J105+1,ROUNDDOWN((ROW($J105)-ROW($J$75))/i_p6_len,0)+1)</f>
        <v>0</v>
      </c>
      <c r="T105" s="996" cm="1">
        <f t="array" ref="T105">INDEX(T$75:T$84,$AI105,1)*(1-$AH105)+INDEX(T$75:T$84,$AJ105,1)*($AH105)</f>
        <v>0.3</v>
      </c>
      <c r="U105" s="994" cm="1">
        <f t="array" ref="U105">INDEX(U$75:U$84,$AI105,1)*(1-$AH105)+INDEX(U$75:U$84,$AJ105,1)*($AH105)</f>
        <v>10</v>
      </c>
      <c r="V105" s="996" cm="1">
        <f t="array" ref="V105">INDEX(V$75:V$84,$AI105,1)*(1-$AH105)+INDEX(V$75:V$84,$AJ105,1)*($AH105)</f>
        <v>0.1</v>
      </c>
      <c r="W105" s="662"/>
      <c r="X105" s="662"/>
      <c r="Y105" s="662"/>
      <c r="Z105" s="662"/>
      <c r="AA105" s="662"/>
      <c r="AB105" s="662"/>
      <c r="AC105" s="662"/>
      <c r="AD105" s="662"/>
      <c r="AE105" s="662"/>
      <c r="AF105" s="662"/>
      <c r="AG105" s="662"/>
      <c r="AH105" s="407" cm="1">
        <f t="array" ref="AH105">IF(OR((INDEX($K$75:$K$84,$AI105,1)-INDEX($K$75:$K$84,$AJ105,1))=0,$K105&lt;INDEX($K$75:$K$84,$AJ105,1)),0,(INDEX($K$75:$K$84,$AI105,1)-$K105)/(INDEX($K$75:$K$84,$AI105,1)-INDEX($K$75:$K$84,$AJ105,1)))</f>
        <v>0</v>
      </c>
      <c r="AI105" s="407">
        <f t="shared" si="4"/>
        <v>1</v>
      </c>
      <c r="AJ105" s="407">
        <f t="shared" si="6"/>
        <v>1</v>
      </c>
      <c r="AK105" s="407"/>
      <c r="AL105" s="407"/>
      <c r="AM105" s="407"/>
      <c r="AN105" s="407"/>
      <c r="AO105" s="402"/>
      <c r="AP105" s="387"/>
      <c r="AQ105" s="375"/>
      <c r="AR105" s="375"/>
      <c r="AS105" s="375"/>
    </row>
    <row r="106" spans="1:45" hidden="1" outlineLevel="3" collapsed="1" x14ac:dyDescent="0.25">
      <c r="A106" s="375"/>
      <c r="B106" s="384"/>
      <c r="C106" s="377">
        <f t="shared" si="5"/>
        <v>4</v>
      </c>
      <c r="D106" s="402"/>
      <c r="E106" s="459"/>
      <c r="F106" s="459"/>
      <c r="G106" s="402"/>
      <c r="H106" s="423"/>
      <c r="I106" s="423"/>
      <c r="J106" s="423">
        <v>1</v>
      </c>
      <c r="K106" s="615">
        <f>Periods!I22</f>
        <v>43593</v>
      </c>
      <c r="L106" s="616">
        <f t="shared" ca="1" si="1"/>
        <v>91</v>
      </c>
      <c r="M106" s="439"/>
      <c r="N106" s="407"/>
      <c r="O106" s="997" cm="1">
        <f t="array" ref="O106">INDEX(O$75:O$84,$AI106,1)*(1-$AH106)+INDEX(O$75:O$84,$AJ106,1)*($AH106)</f>
        <v>200</v>
      </c>
      <c r="P106" s="997" cm="1">
        <f t="array" ref="P106">INDEX(P$75:P$84,$AI106,1)*(1-$AH106)+INDEX(P$75:P$84,$AJ106,1)*($AH106)</f>
        <v>352</v>
      </c>
      <c r="Q106" s="998" cm="1">
        <f t="array" ref="Q106">INDEX(Q$75:Q$84,$AI106,1)*(1-$AH106)+INDEX(Q$75:Q$84,$AJ106,1)*($AH106)</f>
        <v>0.81</v>
      </c>
      <c r="R106" s="998" cm="1">
        <f t="array" ref="R106">INDEX(R$75:R$84,$AI106,1)*(1-$AH106)+INDEX(R$75:R$84,$AJ106,1)*($AH106)</f>
        <v>0.81</v>
      </c>
      <c r="S106" s="992" cm="1">
        <f t="array" ref="S106">INDEX([0]!i_pasture_stage_p6z,$J106+1,ROUNDDOWN((ROW($J106)-ROW($J$75))/i_p6_len,0)+1)</f>
        <v>0</v>
      </c>
      <c r="T106" s="998" cm="1">
        <f t="array" ref="T106">INDEX(T$75:T$84,$AI106,1)*(1-$AH106)+INDEX(T$75:T$84,$AJ106,1)*($AH106)</f>
        <v>0.3</v>
      </c>
      <c r="U106" s="992" cm="1">
        <f t="array" ref="U106">INDEX(U$75:U$84,$AI106,1)*(1-$AH106)+INDEX(U$75:U$84,$AJ106,1)*($AH106)</f>
        <v>10</v>
      </c>
      <c r="V106" s="998" cm="1">
        <f t="array" ref="V106">INDEX(V$75:V$84,$AI106,1)*(1-$AH106)+INDEX(V$75:V$84,$AJ106,1)*($AH106)</f>
        <v>0.1</v>
      </c>
      <c r="W106" s="407"/>
      <c r="X106" s="407"/>
      <c r="Y106" s="407"/>
      <c r="Z106" s="407"/>
      <c r="AA106" s="407"/>
      <c r="AB106" s="407"/>
      <c r="AC106" s="407"/>
      <c r="AD106" s="407"/>
      <c r="AE106" s="407"/>
      <c r="AF106" s="407"/>
      <c r="AG106" s="407"/>
      <c r="AH106" s="407" cm="1">
        <f t="array" ref="AH106">IF(OR((INDEX($K$75:$K$84,$AI106,1)-INDEX($K$75:$K$84,$AJ106,1))=0,$K106&lt;INDEX($K$75:$K$84,$AJ106,1)),0,(INDEX($K$75:$K$84,$AI106,1)-$K106)/(INDEX($K$75:$K$84,$AI106,1)-INDEX($K$75:$K$84,$AJ106,1)))</f>
        <v>0</v>
      </c>
      <c r="AI106" s="407">
        <f t="shared" si="4"/>
        <v>1</v>
      </c>
      <c r="AJ106" s="407">
        <f t="shared" si="6"/>
        <v>1</v>
      </c>
      <c r="AK106" s="407"/>
      <c r="AL106" s="407"/>
      <c r="AM106" s="407"/>
      <c r="AN106" s="407"/>
      <c r="AO106" s="402"/>
      <c r="AP106" s="387"/>
      <c r="AQ106" s="375"/>
      <c r="AR106" s="375"/>
      <c r="AS106" s="375"/>
    </row>
    <row r="107" spans="1:45" hidden="1" outlineLevel="3" x14ac:dyDescent="0.25">
      <c r="A107" s="375"/>
      <c r="B107" s="384"/>
      <c r="C107" s="377">
        <f t="shared" si="5"/>
        <v>4</v>
      </c>
      <c r="D107" s="402"/>
      <c r="E107" s="459"/>
      <c r="F107" s="459"/>
      <c r="G107" s="402"/>
      <c r="H107" s="423"/>
      <c r="I107" s="423"/>
      <c r="J107" s="423">
        <v>2</v>
      </c>
      <c r="K107" s="615">
        <f>Periods!I24</f>
        <v>43684</v>
      </c>
      <c r="L107" s="616">
        <f t="shared" ref="L107:L138" ca="1" si="9">IF(K108-K107&gt;0,K108-K107,OFFSET(K108,-i_p6_len,0)+365-K107)</f>
        <v>49</v>
      </c>
      <c r="M107" s="439"/>
      <c r="N107" s="407"/>
      <c r="O107" s="997" cm="1">
        <f t="array" ref="O107">INDEX(O$75:O$84,$AI107,1)*(1-$AH107)+INDEX(O$75:O$84,$AJ107,1)*($AH107)</f>
        <v>367.85714285714289</v>
      </c>
      <c r="P107" s="997" cm="1">
        <f t="array" ref="P107">INDEX(P$75:P$84,$AI107,1)*(1-$AH107)+INDEX(P$75:P$84,$AJ107,1)*($AH107)</f>
        <v>2843.4642857142858</v>
      </c>
      <c r="Q107" s="998" cm="1">
        <f t="array" ref="Q107">INDEX(Q$75:Q$84,$AI107,1)*(1-$AH107)+INDEX(Q$75:Q$84,$AJ107,1)*($AH107)</f>
        <v>0.78642857142857148</v>
      </c>
      <c r="R107" s="998" cm="1">
        <f t="array" ref="R107">INDEX(R$75:R$84,$AI107,1)*(1-$AH107)+INDEX(R$75:R$84,$AJ107,1)*($AH107)</f>
        <v>0.79321428571428576</v>
      </c>
      <c r="S107" s="992" cm="1">
        <f t="array" ref="S107">INDEX([0]!i_pasture_stage_p6z,$J107+1,ROUNDDOWN((ROW($J107)-ROW($J$75))/i_p6_len,0)+1)</f>
        <v>1</v>
      </c>
      <c r="T107" s="998" cm="1">
        <f t="array" ref="T107">INDEX(T$75:T$84,$AI107,1)*(1-$AH107)+INDEX(T$75:T$84,$AJ107,1)*($AH107)</f>
        <v>0.3</v>
      </c>
      <c r="U107" s="992" cm="1">
        <f t="array" ref="U107">INDEX(U$75:U$84,$AI107,1)*(1-$AH107)+INDEX(U$75:U$84,$AJ107,1)*($AH107)</f>
        <v>10</v>
      </c>
      <c r="V107" s="998" cm="1">
        <f t="array" ref="V107">INDEX(V$75:V$84,$AI107,1)*(1-$AH107)+INDEX(V$75:V$84,$AJ107,1)*($AH107)</f>
        <v>0</v>
      </c>
      <c r="W107" s="407"/>
      <c r="X107" s="407"/>
      <c r="Y107" s="407"/>
      <c r="Z107" s="407"/>
      <c r="AA107" s="407"/>
      <c r="AB107" s="407"/>
      <c r="AC107" s="407"/>
      <c r="AD107" s="407"/>
      <c r="AE107" s="407"/>
      <c r="AF107" s="407"/>
      <c r="AG107" s="407"/>
      <c r="AH107" s="407" cm="1">
        <f t="array" ref="AH107">IF(OR((INDEX($K$75:$K$84,$AI107,1)-INDEX($K$75:$K$84,$AJ107,1))=0,$K107&lt;INDEX($K$75:$K$84,$AJ107,1)),0,(INDEX($K$75:$K$84,$AI107,1)-$K107)/(INDEX($K$75:$K$84,$AI107,1)-INDEX($K$75:$K$84,$AJ107,1)))</f>
        <v>0.6607142857142857</v>
      </c>
      <c r="AI107" s="407">
        <f t="shared" si="4"/>
        <v>5</v>
      </c>
      <c r="AJ107" s="407">
        <f t="shared" si="6"/>
        <v>4</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3</v>
      </c>
      <c r="K108" s="615">
        <f>Periods!I25</f>
        <v>43733</v>
      </c>
      <c r="L108" s="616">
        <f t="shared" ca="1" si="9"/>
        <v>20</v>
      </c>
      <c r="M108" s="439"/>
      <c r="N108" s="407"/>
      <c r="O108" s="997" cm="1">
        <f t="array" ref="O108">INDEX(O$75:O$84,$AI108,1)*(1-$AH108)+INDEX(O$75:O$84,$AJ108,1)*($AH108)</f>
        <v>607.14285714285711</v>
      </c>
      <c r="P108" s="997" cm="1">
        <f t="array" ref="P108">INDEX(P$75:P$84,$AI108,1)*(1-$AH108)+INDEX(P$75:P$84,$AJ108,1)*($AH108)</f>
        <v>3191.7142857142858</v>
      </c>
      <c r="Q108" s="998" cm="1">
        <f t="array" ref="Q108">INDEX(Q$75:Q$84,$AI108,1)*(1-$AH108)+INDEX(Q$75:Q$84,$AJ108,1)*($AH108)</f>
        <v>0.69464285714285712</v>
      </c>
      <c r="R108" s="998" cm="1">
        <f t="array" ref="R108">INDEX(R$75:R$84,$AI108,1)*(1-$AH108)+INDEX(R$75:R$84,$AJ108,1)*($AH108)</f>
        <v>0.75107142857142861</v>
      </c>
      <c r="S108" s="992" cm="1">
        <f t="array" ref="S108">INDEX([0]!i_pasture_stage_p6z,$J108+1,ROUNDDOWN((ROW($J108)-ROW($J$75))/i_p6_len,0)+1)</f>
        <v>1</v>
      </c>
      <c r="T108" s="998" cm="1">
        <f t="array" ref="T108">INDEX(T$75:T$84,$AI108,1)*(1-$AH108)+INDEX(T$75:T$84,$AJ108,1)*($AH108)</f>
        <v>0.3</v>
      </c>
      <c r="U108" s="992" cm="1">
        <f t="array" ref="U108">INDEX(U$75:U$84,$AI108,1)*(1-$AH108)+INDEX(U$75:U$84,$AJ108,1)*($AH108)</f>
        <v>10</v>
      </c>
      <c r="V108" s="998" cm="1">
        <f t="array" ref="V108">INDEX(V$75:V$84,$AI108,1)*(1-$AH108)+INDEX(V$75:V$84,$AJ108,1)*($AH108)</f>
        <v>0</v>
      </c>
      <c r="W108" s="407"/>
      <c r="X108" s="407"/>
      <c r="Y108" s="407"/>
      <c r="Z108" s="407"/>
      <c r="AA108" s="407"/>
      <c r="AB108" s="407"/>
      <c r="AC108" s="407"/>
      <c r="AD108" s="407"/>
      <c r="AE108" s="407"/>
      <c r="AF108" s="407"/>
      <c r="AG108" s="407"/>
      <c r="AH108" s="407" cm="1">
        <f t="array" ref="AH108">IF(OR((INDEX($K$75:$K$84,$AI108,1)-INDEX($K$75:$K$84,$AJ108,1))=0,$K108&lt;INDEX($K$75:$K$84,$AJ108,1)),0,(INDEX($K$75:$K$84,$AI108,1)-$K108)/(INDEX($K$75:$K$84,$AI108,1)-INDEX($K$75:$K$84,$AJ108,1)))</f>
        <v>0.5714285714285714</v>
      </c>
      <c r="AI108" s="407">
        <f t="shared" si="4"/>
        <v>6</v>
      </c>
      <c r="AJ108" s="407">
        <f t="shared" si="6"/>
        <v>5</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4</v>
      </c>
      <c r="K109" s="615">
        <f>Periods!I26</f>
        <v>43753</v>
      </c>
      <c r="L109" s="616">
        <f t="shared" ca="1" si="9"/>
        <v>31</v>
      </c>
      <c r="M109" s="439"/>
      <c r="N109" s="407"/>
      <c r="O109" s="997" cm="1">
        <f t="array" ref="O109">INDEX(O$75:O$84,$AI109,1)*(1-$AH109)+INDEX(O$75:O$84,$AJ109,1)*($AH109)</f>
        <v>688.09523809523807</v>
      </c>
      <c r="P109" s="997" cm="1">
        <f t="array" ref="P109">INDEX(P$75:P$84,$AI109,1)*(1-$AH109)+INDEX(P$75:P$84,$AJ109,1)*($AH109)</f>
        <v>2464.2857142857147</v>
      </c>
      <c r="Q109" s="998" cm="1">
        <f t="array" ref="Q109">INDEX(Q$75:Q$84,$AI109,1)*(1-$AH109)+INDEX(Q$75:Q$84,$AJ109,1)*($AH109)</f>
        <v>0.59797619047619055</v>
      </c>
      <c r="R109" s="998" cm="1">
        <f t="array" ref="R109">INDEX(R$75:R$84,$AI109,1)*(1-$AH109)+INDEX(R$75:R$84,$AJ109,1)*($AH109)</f>
        <v>0.70297619047619053</v>
      </c>
      <c r="S109" s="992" cm="1">
        <f t="array" ref="S109">INDEX([0]!i_pasture_stage_p6z,$J109+1,ROUNDDOWN((ROW($J109)-ROW($J$75))/i_p6_len,0)+1)</f>
        <v>1</v>
      </c>
      <c r="T109" s="998" cm="1">
        <f t="array" ref="T109">INDEX(T$75:T$84,$AI109,1)*(1-$AH109)+INDEX(T$75:T$84,$AJ109,1)*($AH109)</f>
        <v>0.3</v>
      </c>
      <c r="U109" s="992" cm="1">
        <f t="array" ref="U109">INDEX(U$75:U$84,$AI109,1)*(1-$AH109)+INDEX(U$75:U$84,$AJ109,1)*($AH109)</f>
        <v>10</v>
      </c>
      <c r="V109" s="998" cm="1">
        <f t="array" ref="V109">INDEX(V$75:V$84,$AI109,1)*(1-$AH109)+INDEX(V$75:V$84,$AJ109,1)*($AH109)</f>
        <v>0</v>
      </c>
      <c r="W109" s="407"/>
      <c r="X109" s="407"/>
      <c r="Y109" s="407"/>
      <c r="Z109" s="407"/>
      <c r="AA109" s="407"/>
      <c r="AB109" s="407"/>
      <c r="AC109" s="407"/>
      <c r="AD109" s="407"/>
      <c r="AE109" s="407"/>
      <c r="AF109" s="407"/>
      <c r="AG109" s="407"/>
      <c r="AH109" s="407" cm="1">
        <f t="array" ref="AH109">IF(OR((INDEX($K$75:$K$84,$AI109,1)-INDEX($K$75:$K$84,$AJ109,1))=0,$K109&lt;INDEX($K$75:$K$84,$AJ109,1)),0,(INDEX($K$75:$K$84,$AI109,1)-$K109)/(INDEX($K$75:$K$84,$AI109,1)-INDEX($K$75:$K$84,$AJ109,1)))</f>
        <v>0.80952380952380953</v>
      </c>
      <c r="AI109" s="407">
        <f t="shared" si="4"/>
        <v>7</v>
      </c>
      <c r="AJ109" s="407">
        <f t="shared" si="6"/>
        <v>6</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5</v>
      </c>
      <c r="K110" s="615">
        <f>Periods!I27</f>
        <v>43784</v>
      </c>
      <c r="L110" s="616">
        <f t="shared" ca="1" si="9"/>
        <v>68</v>
      </c>
      <c r="M110" s="439"/>
      <c r="N110" s="407"/>
      <c r="O110" s="997" cm="1">
        <f t="array" ref="O110">INDEX(O$75:O$84,$AI110,1)*(1-$AH110)+INDEX(O$75:O$84,$AJ110,1)*($AH110)</f>
        <v>325</v>
      </c>
      <c r="P110" s="997" cm="1">
        <f t="array" ref="P110">INDEX(P$75:P$84,$AI110,1)*(1-$AH110)+INDEX(P$75:P$84,$AJ110,1)*($AH110)</f>
        <v>1375</v>
      </c>
      <c r="Q110" s="998" cm="1">
        <f t="array" ref="Q110">INDEX(Q$75:Q$84,$AI110,1)*(1-$AH110)+INDEX(Q$75:Q$84,$AJ110,1)*($AH110)</f>
        <v>0.54549999999999998</v>
      </c>
      <c r="R110" s="998" cm="1">
        <f t="array" ref="R110">INDEX(R$75:R$84,$AI110,1)*(1-$AH110)+INDEX(R$75:R$84,$AJ110,1)*($AH110)</f>
        <v>0.64249999999999996</v>
      </c>
      <c r="S110" s="992" cm="1">
        <f t="array" ref="S110">INDEX([0]!i_pasture_stage_p6z,$J110+1,ROUNDDOWN((ROW($J110)-ROW($J$75))/i_p6_len,0)+1)</f>
        <v>1</v>
      </c>
      <c r="T110" s="998" cm="1">
        <f t="array" ref="T110">INDEX(T$75:T$84,$AI110,1)*(1-$AH110)+INDEX(T$75:T$84,$AJ110,1)*($AH110)</f>
        <v>0.3</v>
      </c>
      <c r="U110" s="992" cm="1">
        <f t="array" ref="U110">INDEX(U$75:U$84,$AI110,1)*(1-$AH110)+INDEX(U$75:U$84,$AJ110,1)*($AH110)</f>
        <v>10</v>
      </c>
      <c r="V110" s="998" cm="1">
        <f t="array" ref="V110">INDEX(V$75:V$84,$AI110,1)*(1-$AH110)+INDEX(V$75:V$84,$AJ110,1)*($AH110)</f>
        <v>0</v>
      </c>
      <c r="W110" s="407"/>
      <c r="X110" s="407"/>
      <c r="Y110" s="407"/>
      <c r="Z110" s="407"/>
      <c r="AA110" s="407"/>
      <c r="AB110" s="407"/>
      <c r="AC110" s="407"/>
      <c r="AD110" s="407"/>
      <c r="AE110" s="407"/>
      <c r="AF110" s="407"/>
      <c r="AG110" s="407"/>
      <c r="AH110" s="407" cm="1">
        <f t="array" ref="AH110">IF(OR((INDEX($K$75:$K$84,$AI110,1)-INDEX($K$75:$K$84,$AJ110,1))=0,$K110&lt;INDEX($K$75:$K$84,$AJ110,1)),0,(INDEX($K$75:$K$84,$AI110,1)-$K110)/(INDEX($K$75:$K$84,$AI110,1)-INDEX($K$75:$K$84,$AJ110,1)))</f>
        <v>0.6</v>
      </c>
      <c r="AI110" s="407">
        <f t="shared" si="4"/>
        <v>8</v>
      </c>
      <c r="AJ110" s="407">
        <f t="shared" si="6"/>
        <v>7</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6</v>
      </c>
      <c r="K111" s="615">
        <f>Periods!I28</f>
        <v>43852</v>
      </c>
      <c r="L111" s="616">
        <f t="shared" ca="1" si="9"/>
        <v>39</v>
      </c>
      <c r="M111" s="439"/>
      <c r="N111" s="407"/>
      <c r="O111" s="997" cm="1">
        <f t="array" ref="O111">INDEX(O$75:O$84,$AI111,1)*(1-$AH111)+INDEX(O$75:O$84,$AJ111,1)*($AH111)</f>
        <v>185.39823008849558</v>
      </c>
      <c r="P111" s="997" cm="1">
        <f t="array" ref="P111">INDEX(P$75:P$84,$AI111,1)*(1-$AH111)+INDEX(P$75:P$84,$AJ111,1)*($AH111)</f>
        <v>831.41592920353992</v>
      </c>
      <c r="Q111" s="998" cm="1">
        <f t="array" ref="Q111">INDEX(Q$75:Q$84,$AI111,1)*(1-$AH111)+INDEX(Q$75:Q$84,$AJ111,1)*($AH111)</f>
        <v>0.52022123893805305</v>
      </c>
      <c r="R111" s="998" cm="1">
        <f t="array" ref="R111">INDEX(R$75:R$84,$AI111,1)*(1-$AH111)+INDEX(R$75:R$84,$AJ111,1)*($AH111)</f>
        <v>0.59482300884955752</v>
      </c>
      <c r="S111" s="992" cm="1">
        <f t="array" ref="S111">INDEX([0]!i_pasture_stage_p6z,$J111+1,ROUNDDOWN((ROW($J111)-ROW($J$75))/i_p6_len,0)+1)</f>
        <v>1</v>
      </c>
      <c r="T111" s="998" cm="1">
        <f t="array" ref="T111">INDEX(T$75:T$84,$AI111,1)*(1-$AH111)+INDEX(T$75:T$84,$AJ111,1)*($AH111)</f>
        <v>0.3</v>
      </c>
      <c r="U111" s="992" cm="1">
        <f t="array" ref="U111">INDEX(U$75:U$84,$AI111,1)*(1-$AH111)+INDEX(U$75:U$84,$AJ111,1)*($AH111)</f>
        <v>10</v>
      </c>
      <c r="V111" s="998" cm="1">
        <f t="array" ref="V111">INDEX(V$75:V$84,$AI111,1)*(1-$AH111)+INDEX(V$75:V$84,$AJ111,1)*($AH111)</f>
        <v>2.079646017699115E-2</v>
      </c>
      <c r="W111" s="407"/>
      <c r="X111" s="407"/>
      <c r="Y111" s="407"/>
      <c r="Z111" s="407"/>
      <c r="AA111" s="407"/>
      <c r="AB111" s="407"/>
      <c r="AC111" s="407"/>
      <c r="AD111" s="407"/>
      <c r="AE111" s="407"/>
      <c r="AF111" s="407"/>
      <c r="AG111" s="407"/>
      <c r="AH111" s="407" cm="1">
        <f t="array" ref="AH111">IF(OR((INDEX($K$75:$K$84,$AI111,1)-INDEX($K$75:$K$84,$AJ111,1))=0,$K111&lt;INDEX($K$75:$K$84,$AJ111,1)),0,(INDEX($K$75:$K$84,$AI111,1)-$K111)/(INDEX($K$75:$K$84,$AI111,1)-INDEX($K$75:$K$84,$AJ111,1)))</f>
        <v>0.58407079646017701</v>
      </c>
      <c r="AI111" s="407">
        <f t="shared" si="4"/>
        <v>9</v>
      </c>
      <c r="AJ111" s="407">
        <f t="shared" si="6"/>
        <v>8</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7</v>
      </c>
      <c r="K112" s="615">
        <f>Periods!I29</f>
        <v>43891</v>
      </c>
      <c r="L112" s="616">
        <f t="shared" ca="1" si="9"/>
        <v>31</v>
      </c>
      <c r="M112" s="439"/>
      <c r="N112" s="407"/>
      <c r="O112" s="997" cm="1">
        <f t="array" ref="O112">INDEX(O$75:O$84,$AI112,1)*(1-$AH112)+INDEX(O$75:O$84,$AJ112,1)*($AH112)</f>
        <v>194.02654867256638</v>
      </c>
      <c r="P112" s="997" cm="1">
        <f t="array" ref="P112">INDEX(P$75:P$84,$AI112,1)*(1-$AH112)+INDEX(P$75:P$84,$AJ112,1)*($AH112)</f>
        <v>753.7610619469026</v>
      </c>
      <c r="Q112" s="998" cm="1">
        <f t="array" ref="Q112">INDEX(Q$75:Q$84,$AI112,1)*(1-$AH112)+INDEX(Q$75:Q$84,$AJ112,1)*($AH112)</f>
        <v>0.51418141592920352</v>
      </c>
      <c r="R112" s="998" cm="1">
        <f t="array" ref="R112">INDEX(R$75:R$84,$AI112,1)*(1-$AH112)+INDEX(R$75:R$84,$AJ112,1)*($AH112)</f>
        <v>0.58015486725663723</v>
      </c>
      <c r="S112" s="992" cm="1">
        <f t="array" ref="S112">INDEX([0]!i_pasture_stage_p6z,$J112+1,ROUNDDOWN((ROW($J112)-ROW($J$75))/i_p6_len,0)+1)</f>
        <v>1</v>
      </c>
      <c r="T112" s="998" cm="1">
        <f t="array" ref="T112">INDEX(T$75:T$84,$AI112,1)*(1-$AH112)+INDEX(T$75:T$84,$AJ112,1)*($AH112)</f>
        <v>0.3</v>
      </c>
      <c r="U112" s="992" cm="1">
        <f t="array" ref="U112">INDEX(U$75:U$84,$AI112,1)*(1-$AH112)+INDEX(U$75:U$84,$AJ112,1)*($AH112)</f>
        <v>10</v>
      </c>
      <c r="V112" s="998" cm="1">
        <f t="array" ref="V112">INDEX(V$75:V$84,$AI112,1)*(1-$AH112)+INDEX(V$75:V$84,$AJ112,1)*($AH112)</f>
        <v>3.8053097345132743E-2</v>
      </c>
      <c r="W112" s="407"/>
      <c r="X112" s="407"/>
      <c r="Y112" s="407"/>
      <c r="Z112" s="407"/>
      <c r="AA112" s="407"/>
      <c r="AB112" s="407"/>
      <c r="AC112" s="407"/>
      <c r="AD112" s="407"/>
      <c r="AE112" s="407"/>
      <c r="AF112" s="407"/>
      <c r="AG112" s="407"/>
      <c r="AH112" s="407" cm="1">
        <f t="array" ref="AH112">IF(OR((INDEX($K$75:$K$84,$AI112,1)-INDEX($K$75:$K$84,$AJ112,1))=0,$K112&lt;INDEX($K$75:$K$84,$AJ112,1)),0,(INDEX($K$75:$K$84,$AI112,1)-$K112)/(INDEX($K$75:$K$84,$AI112,1)-INDEX($K$75:$K$84,$AJ112,1)))</f>
        <v>0.23893805309734514</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8</v>
      </c>
      <c r="K113" s="615">
        <f>Periods!I30</f>
        <v>43922</v>
      </c>
      <c r="L113" s="616">
        <f t="shared" ca="1" si="9"/>
        <v>14</v>
      </c>
      <c r="M113" s="439"/>
      <c r="N113" s="407"/>
      <c r="O113" s="997" cm="1">
        <f t="array" ref="O113">INDEX(O$75:O$84,$AI113,1)*(1-$AH113)+INDEX(O$75:O$84,$AJ113,1)*($AH113)</f>
        <v>200</v>
      </c>
      <c r="P113" s="997" cm="1">
        <f t="array" ref="P113">INDEX(P$75:P$84,$AI113,1)*(1-$AH113)+INDEX(P$75:P$84,$AJ113,1)*($AH113)</f>
        <v>671.42857142857144</v>
      </c>
      <c r="Q113" s="998" cm="1">
        <f t="array" ref="Q113">INDEX(Q$75:Q$84,$AI113,1)*(1-$AH113)+INDEX(Q$75:Q$84,$AJ113,1)*($AH113)</f>
        <v>0.50857142857142856</v>
      </c>
      <c r="R113" s="998" cm="1">
        <f t="array" ref="R113">INDEX(R$75:R$84,$AI113,1)*(1-$AH113)+INDEX(R$75:R$84,$AJ113,1)*($AH113)</f>
        <v>0.56571428571428584</v>
      </c>
      <c r="S113" s="992" cm="1">
        <f t="array" ref="S113">INDEX([0]!i_pasture_stage_p6z,$J113+1,ROUNDDOWN((ROW($J113)-ROW($J$75))/i_p6_len,0)+1)</f>
        <v>1</v>
      </c>
      <c r="T113" s="998" cm="1">
        <f t="array" ref="T113">INDEX(T$75:T$84,$AI113,1)*(1-$AH113)+INDEX(T$75:T$84,$AJ113,1)*($AH113)</f>
        <v>0.3</v>
      </c>
      <c r="U113" s="992" cm="1">
        <f t="array" ref="U113">INDEX(U$75:U$84,$AI113,1)*(1-$AH113)+INDEX(U$75:U$84,$AJ113,1)*($AH113)</f>
        <v>10</v>
      </c>
      <c r="V113" s="998" cm="1">
        <f t="array" ref="V113">INDEX(V$75:V$84,$AI113,1)*(1-$AH113)+INDEX(V$75:V$84,$AJ113,1)*($AH113)</f>
        <v>6.4285714285714293E-2</v>
      </c>
      <c r="W113" s="407"/>
      <c r="X113" s="407"/>
      <c r="Y113" s="407"/>
      <c r="Z113" s="407"/>
      <c r="AA113" s="407"/>
      <c r="AB113" s="407"/>
      <c r="AC113" s="407"/>
      <c r="AD113" s="407"/>
      <c r="AE113" s="407"/>
      <c r="AF113" s="407"/>
      <c r="AG113" s="407"/>
      <c r="AH113" s="407" cm="1">
        <f t="array" ref="AH113">IF(OR((INDEX($K$75:$K$84,$AI113,1)-INDEX($K$75:$K$84,$AJ113,1))=0,$K113&lt;INDEX($K$75:$K$84,$AJ113,1)),0,(INDEX($K$75:$K$84,$AI113,1)-$K113)/(INDEX($K$75:$K$84,$AI113,1)-INDEX($K$75:$K$84,$AJ113,1)))</f>
        <v>0.8571428571428571</v>
      </c>
      <c r="AI113" s="407">
        <f t="shared" si="4"/>
        <v>10</v>
      </c>
      <c r="AJ113" s="407">
        <f t="shared" si="6"/>
        <v>9</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75"/>
      <c r="J114" s="475">
        <v>9</v>
      </c>
      <c r="K114" s="652">
        <f>Periods!I31</f>
        <v>43936</v>
      </c>
      <c r="L114" s="671">
        <f t="shared" ca="1" si="9"/>
        <v>1</v>
      </c>
      <c r="M114" s="653"/>
      <c r="N114" s="476"/>
      <c r="O114" s="999" cm="1">
        <f t="array" ref="O114">INDEX(O$75:O$84,$AI114,1)*(1-$AH114)+INDEX(O$75:O$84,$AJ114,1)*($AH114)</f>
        <v>200</v>
      </c>
      <c r="P114" s="999" cm="1">
        <f t="array" ref="P114">INDEX(P$75:P$84,$AI114,1)*(1-$AH114)+INDEX(P$75:P$84,$AJ114,1)*($AH114)</f>
        <v>571.42857142857133</v>
      </c>
      <c r="Q114" s="1000" cm="1">
        <f t="array" ref="Q114">INDEX(Q$75:Q$84,$AI114,1)*(1-$AH114)+INDEX(Q$75:Q$84,$AJ114,1)*($AH114)</f>
        <v>0.50357142857142856</v>
      </c>
      <c r="R114" s="1000" cm="1">
        <f t="array" ref="R114">INDEX(R$75:R$84,$AI114,1)*(1-$AH114)+INDEX(R$75:R$84,$AJ114,1)*($AH114)</f>
        <v>0.55071428571428571</v>
      </c>
      <c r="S114" s="993" cm="1">
        <f t="array" ref="S114">INDEX([0]!i_pasture_stage_p6z,$J114+1,ROUNDDOWN((ROW($J114)-ROW($J$75))/i_p6_len,0)+1)</f>
        <v>1</v>
      </c>
      <c r="T114" s="1000" cm="1">
        <f t="array" ref="T114">INDEX(T$75:T$84,$AI114,1)*(1-$AH114)+INDEX(T$75:T$84,$AJ114,1)*($AH114)</f>
        <v>0.3</v>
      </c>
      <c r="U114" s="993" cm="1">
        <f t="array" ref="U114">INDEX(U$75:U$84,$AI114,1)*(1-$AH114)+INDEX(U$75:U$84,$AJ114,1)*($AH114)</f>
        <v>10</v>
      </c>
      <c r="V114" s="1000" cm="1">
        <f t="array" ref="V114">INDEX(V$75:V$84,$AI114,1)*(1-$AH114)+INDEX(V$75:V$84,$AJ114,1)*($AH114)</f>
        <v>0.11428571428571428</v>
      </c>
      <c r="W114" s="476"/>
      <c r="X114" s="476"/>
      <c r="Y114" s="476"/>
      <c r="Z114" s="476"/>
      <c r="AA114" s="476"/>
      <c r="AB114" s="476"/>
      <c r="AC114" s="476"/>
      <c r="AD114" s="476"/>
      <c r="AE114" s="476"/>
      <c r="AF114" s="476"/>
      <c r="AG114" s="476"/>
      <c r="AH114" s="407" cm="1">
        <f t="array" ref="AH114">IF(OR((INDEX($K$75:$K$84,$AI114,1)-INDEX($K$75:$K$84,$AJ114,1))=0,$K114&lt;INDEX($K$75:$K$84,$AJ114,1)),0,(INDEX($K$75:$K$84,$AI114,1)-$K114)/(INDEX($K$75:$K$84,$AI114,1)-INDEX($K$75:$K$84,$AJ114,1)))</f>
        <v>0.35714285714285715</v>
      </c>
      <c r="AI114" s="407">
        <f t="shared" si="4"/>
        <v>10</v>
      </c>
      <c r="AJ114" s="407">
        <f t="shared" si="6"/>
        <v>9</v>
      </c>
      <c r="AK114" s="407"/>
      <c r="AL114" s="407"/>
      <c r="AM114" s="407"/>
      <c r="AN114" s="407"/>
      <c r="AO114" s="402"/>
      <c r="AP114" s="387"/>
      <c r="AQ114" s="375"/>
      <c r="AR114" s="375"/>
      <c r="AS114" s="375"/>
    </row>
    <row r="115" spans="1:45" outlineLevel="2" collapsed="1" x14ac:dyDescent="0.25">
      <c r="A115" s="375"/>
      <c r="B115" s="384"/>
      <c r="C115" s="377">
        <f t="shared" ref="C115" si="10">INT($C$40)+2</f>
        <v>3</v>
      </c>
      <c r="D115" s="402"/>
      <c r="E115" s="459"/>
      <c r="F115" s="459"/>
      <c r="G115" s="402"/>
      <c r="H115" s="423"/>
      <c r="I115" s="659" t="s">
        <v>788</v>
      </c>
      <c r="J115" s="659">
        <v>0</v>
      </c>
      <c r="K115" s="660">
        <f>Periods!J21</f>
        <v>43572</v>
      </c>
      <c r="L115" s="672">
        <f t="shared" ca="1" si="9"/>
        <v>21</v>
      </c>
      <c r="M115" s="661"/>
      <c r="N115" s="662"/>
      <c r="O115" s="995" cm="1">
        <f t="array" ref="O115">INDEX(O$75:O$84,$AI115,1)*(1-$AH115)+INDEX(O$75:O$84,$AJ115,1)*($AH115)</f>
        <v>200</v>
      </c>
      <c r="P115" s="995" cm="1">
        <f t="array" ref="P115">INDEX(P$75:P$84,$AI115,1)*(1-$AH115)+INDEX(P$75:P$84,$AJ115,1)*($AH115)</f>
        <v>500</v>
      </c>
      <c r="Q115" s="996" cm="1">
        <f t="array" ref="Q115">INDEX(Q$75:Q$84,$AI115,1)*(1-$AH115)+INDEX(Q$75:Q$84,$AJ115,1)*($AH115)</f>
        <v>0.5</v>
      </c>
      <c r="R115" s="996" cm="1">
        <f t="array" ref="R115">INDEX(R$75:R$84,$AI115,1)*(1-$AH115)+INDEX(R$75:R$84,$AJ115,1)*($AH115)</f>
        <v>0.54</v>
      </c>
      <c r="S115" s="994" cm="1">
        <f t="array" ref="S115">INDEX([0]!i_pasture_stage_p6z,$J115+1,ROUNDDOWN((ROW($J115)-ROW($J$75))/i_p6_len,0)+1)</f>
        <v>0</v>
      </c>
      <c r="T115" s="996" cm="1">
        <f t="array" ref="T115">INDEX(T$75:T$84,$AI115,1)*(1-$AH115)+INDEX(T$75:T$84,$AJ115,1)*($AH115)</f>
        <v>0.3</v>
      </c>
      <c r="U115" s="994" cm="1">
        <f t="array" ref="U115">INDEX(U$75:U$84,$AI115,1)*(1-$AH115)+INDEX(U$75:U$84,$AJ115,1)*($AH115)</f>
        <v>10</v>
      </c>
      <c r="V115" s="996" cm="1">
        <f t="array" ref="V115">INDEX(V$75:V$84,$AI115,1)*(1-$AH115)+INDEX(V$75:V$84,$AJ115,1)*($AH115)</f>
        <v>0.15</v>
      </c>
      <c r="W115" s="662"/>
      <c r="X115" s="662"/>
      <c r="Y115" s="662"/>
      <c r="Z115" s="662"/>
      <c r="AA115" s="662"/>
      <c r="AB115" s="662"/>
      <c r="AC115" s="662"/>
      <c r="AD115" s="662"/>
      <c r="AE115" s="662"/>
      <c r="AF115" s="662"/>
      <c r="AG115" s="662"/>
      <c r="AH115" s="407" cm="1">
        <f t="array" ref="AH115">IF(OR((INDEX($K$75:$K$84,$AI115,1)-INDEX($K$75:$K$84,$AJ115,1))=0,$K115&lt;INDEX($K$75:$K$84,$AJ115,1)),0,(INDEX($K$75:$K$84,$AI115,1)-$K115)/(INDEX($K$75:$K$84,$AI115,1)-INDEX($K$75:$K$84,$AJ115,1)))</f>
        <v>0</v>
      </c>
      <c r="AI115" s="407">
        <f t="shared" si="4"/>
        <v>10</v>
      </c>
      <c r="AJ115" s="407">
        <f t="shared" si="6"/>
        <v>9</v>
      </c>
      <c r="AK115" s="407"/>
      <c r="AL115" s="407"/>
      <c r="AM115" s="407"/>
      <c r="AN115" s="407"/>
      <c r="AO115" s="402"/>
      <c r="AP115" s="387"/>
      <c r="AQ115" s="375"/>
      <c r="AR115" s="375"/>
      <c r="AS115" s="375"/>
    </row>
    <row r="116" spans="1:45" hidden="1" outlineLevel="3" collapsed="1" x14ac:dyDescent="0.25">
      <c r="A116" s="375"/>
      <c r="B116" s="384"/>
      <c r="C116" s="377">
        <f t="shared" si="5"/>
        <v>4</v>
      </c>
      <c r="D116" s="402"/>
      <c r="E116" s="459"/>
      <c r="F116" s="459"/>
      <c r="G116" s="402"/>
      <c r="H116" s="423"/>
      <c r="I116" s="423"/>
      <c r="J116" s="423">
        <v>1</v>
      </c>
      <c r="K116" s="615">
        <f>Periods!J22</f>
        <v>43593</v>
      </c>
      <c r="L116" s="616">
        <f t="shared" ca="1" si="9"/>
        <v>91</v>
      </c>
      <c r="M116" s="439"/>
      <c r="N116" s="407"/>
      <c r="O116" s="997" cm="1">
        <f t="array" ref="O116">INDEX(O$75:O$84,$AI116,1)*(1-$AH116)+INDEX(O$75:O$84,$AJ116,1)*($AH116)</f>
        <v>200</v>
      </c>
      <c r="P116" s="997" cm="1">
        <f t="array" ref="P116">INDEX(P$75:P$84,$AI116,1)*(1-$AH116)+INDEX(P$75:P$84,$AJ116,1)*($AH116)</f>
        <v>352</v>
      </c>
      <c r="Q116" s="998" cm="1">
        <f t="array" ref="Q116">INDEX(Q$75:Q$84,$AI116,1)*(1-$AH116)+INDEX(Q$75:Q$84,$AJ116,1)*($AH116)</f>
        <v>0.81</v>
      </c>
      <c r="R116" s="998" cm="1">
        <f t="array" ref="R116">INDEX(R$75:R$84,$AI116,1)*(1-$AH116)+INDEX(R$75:R$84,$AJ116,1)*($AH116)</f>
        <v>0.81</v>
      </c>
      <c r="S116" s="992" cm="1">
        <f t="array" ref="S116">INDEX([0]!i_pasture_stage_p6z,$J116+1,ROUNDDOWN((ROW($J116)-ROW($J$75))/i_p6_len,0)+1)</f>
        <v>0</v>
      </c>
      <c r="T116" s="998" cm="1">
        <f t="array" ref="T116">INDEX(T$75:T$84,$AI116,1)*(1-$AH116)+INDEX(T$75:T$84,$AJ116,1)*($AH116)</f>
        <v>0.3</v>
      </c>
      <c r="U116" s="992" cm="1">
        <f t="array" ref="U116">INDEX(U$75:U$84,$AI116,1)*(1-$AH116)+INDEX(U$75:U$84,$AJ116,1)*($AH116)</f>
        <v>10</v>
      </c>
      <c r="V116" s="998" cm="1">
        <f t="array" ref="V116">INDEX(V$75:V$84,$AI116,1)*(1-$AH116)+INDEX(V$75:V$84,$AJ116,1)*($AH116)</f>
        <v>0.1</v>
      </c>
      <c r="W116" s="407"/>
      <c r="X116" s="407"/>
      <c r="Y116" s="407"/>
      <c r="Z116" s="407"/>
      <c r="AA116" s="407"/>
      <c r="AB116" s="407"/>
      <c r="AC116" s="407"/>
      <c r="AD116" s="407"/>
      <c r="AE116" s="407"/>
      <c r="AF116" s="407"/>
      <c r="AG116" s="407"/>
      <c r="AH116" s="407" cm="1">
        <f t="array" ref="AH116">IF(OR((INDEX($K$75:$K$84,$AI116,1)-INDEX($K$75:$K$84,$AJ116,1))=0,$K116&lt;INDEX($K$75:$K$84,$AJ116,1)),0,(INDEX($K$75:$K$84,$AI116,1)-$K116)/(INDEX($K$75:$K$84,$AI116,1)-INDEX($K$75:$K$84,$AJ116,1)))</f>
        <v>0</v>
      </c>
      <c r="AI116" s="407">
        <f t="shared" si="4"/>
        <v>1</v>
      </c>
      <c r="AJ116" s="407">
        <f t="shared" si="6"/>
        <v>1</v>
      </c>
      <c r="AK116" s="407"/>
      <c r="AL116" s="407"/>
      <c r="AM116" s="407"/>
      <c r="AN116" s="407"/>
      <c r="AO116" s="402"/>
      <c r="AP116" s="387"/>
      <c r="AQ116" s="375"/>
      <c r="AR116" s="375"/>
      <c r="AS116" s="375"/>
    </row>
    <row r="117" spans="1:45" hidden="1" outlineLevel="3" x14ac:dyDescent="0.25">
      <c r="A117" s="375"/>
      <c r="B117" s="384"/>
      <c r="C117" s="377">
        <f t="shared" si="5"/>
        <v>4</v>
      </c>
      <c r="D117" s="402"/>
      <c r="E117" s="459"/>
      <c r="F117" s="459"/>
      <c r="G117" s="402"/>
      <c r="H117" s="423"/>
      <c r="I117" s="423"/>
      <c r="J117" s="423">
        <v>2</v>
      </c>
      <c r="K117" s="615">
        <f>Periods!J24</f>
        <v>43684</v>
      </c>
      <c r="L117" s="616">
        <f t="shared" ca="1" si="9"/>
        <v>49</v>
      </c>
      <c r="M117" s="439"/>
      <c r="N117" s="407"/>
      <c r="O117" s="997" cm="1">
        <f t="array" ref="O117">INDEX(O$75:O$84,$AI117,1)*(1-$AH117)+INDEX(O$75:O$84,$AJ117,1)*($AH117)</f>
        <v>367.85714285714289</v>
      </c>
      <c r="P117" s="997" cm="1">
        <f t="array" ref="P117">INDEX(P$75:P$84,$AI117,1)*(1-$AH117)+INDEX(P$75:P$84,$AJ117,1)*($AH117)</f>
        <v>2843.4642857142858</v>
      </c>
      <c r="Q117" s="998" cm="1">
        <f t="array" ref="Q117">INDEX(Q$75:Q$84,$AI117,1)*(1-$AH117)+INDEX(Q$75:Q$84,$AJ117,1)*($AH117)</f>
        <v>0.78642857142857148</v>
      </c>
      <c r="R117" s="998" cm="1">
        <f t="array" ref="R117">INDEX(R$75:R$84,$AI117,1)*(1-$AH117)+INDEX(R$75:R$84,$AJ117,1)*($AH117)</f>
        <v>0.79321428571428576</v>
      </c>
      <c r="S117" s="992" cm="1">
        <f t="array" ref="S117">INDEX([0]!i_pasture_stage_p6z,$J117+1,ROUNDDOWN((ROW($J117)-ROW($J$75))/i_p6_len,0)+1)</f>
        <v>1</v>
      </c>
      <c r="T117" s="998" cm="1">
        <f t="array" ref="T117">INDEX(T$75:T$84,$AI117,1)*(1-$AH117)+INDEX(T$75:T$84,$AJ117,1)*($AH117)</f>
        <v>0.3</v>
      </c>
      <c r="U117" s="992" cm="1">
        <f t="array" ref="U117">INDEX(U$75:U$84,$AI117,1)*(1-$AH117)+INDEX(U$75:U$84,$AJ117,1)*($AH117)</f>
        <v>10</v>
      </c>
      <c r="V117" s="998" cm="1">
        <f t="array" ref="V117">INDEX(V$75:V$84,$AI117,1)*(1-$AH117)+INDEX(V$75:V$84,$AJ117,1)*($AH117)</f>
        <v>0</v>
      </c>
      <c r="W117" s="407"/>
      <c r="X117" s="407"/>
      <c r="Y117" s="407"/>
      <c r="Z117" s="407"/>
      <c r="AA117" s="407"/>
      <c r="AB117" s="407"/>
      <c r="AC117" s="407"/>
      <c r="AD117" s="407"/>
      <c r="AE117" s="407"/>
      <c r="AF117" s="407"/>
      <c r="AG117" s="407"/>
      <c r="AH117" s="407" cm="1">
        <f t="array" ref="AH117">IF(OR((INDEX($K$75:$K$84,$AI117,1)-INDEX($K$75:$K$84,$AJ117,1))=0,$K117&lt;INDEX($K$75:$K$84,$AJ117,1)),0,(INDEX($K$75:$K$84,$AI117,1)-$K117)/(INDEX($K$75:$K$84,$AI117,1)-INDEX($K$75:$K$84,$AJ117,1)))</f>
        <v>0.6607142857142857</v>
      </c>
      <c r="AI117" s="407">
        <f t="shared" ref="AI117:AI148" si="11">MIN(i_p6_len,IF($K117&lt;INDEX(i_break_date,ROUNDDOWN((ROW($I117)-ROW($I$75))/i_p6_len,0)+1,1),i_p6_len,IFERROR(IFERROR(MATCH($K117,$K$75:$K$84,0),MATCH($K117,$K$75:$K$84,1)+1),1)))</f>
        <v>5</v>
      </c>
      <c r="AJ117" s="407">
        <f t="shared" si="6"/>
        <v>4</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3</v>
      </c>
      <c r="K118" s="615">
        <f>Periods!J25</f>
        <v>43733</v>
      </c>
      <c r="L118" s="616">
        <f t="shared" ca="1" si="9"/>
        <v>20</v>
      </c>
      <c r="M118" s="439"/>
      <c r="N118" s="407"/>
      <c r="O118" s="997" cm="1">
        <f t="array" ref="O118">INDEX(O$75:O$84,$AI118,1)*(1-$AH118)+INDEX(O$75:O$84,$AJ118,1)*($AH118)</f>
        <v>607.14285714285711</v>
      </c>
      <c r="P118" s="997" cm="1">
        <f t="array" ref="P118">INDEX(P$75:P$84,$AI118,1)*(1-$AH118)+INDEX(P$75:P$84,$AJ118,1)*($AH118)</f>
        <v>3191.7142857142858</v>
      </c>
      <c r="Q118" s="998" cm="1">
        <f t="array" ref="Q118">INDEX(Q$75:Q$84,$AI118,1)*(1-$AH118)+INDEX(Q$75:Q$84,$AJ118,1)*($AH118)</f>
        <v>0.69464285714285712</v>
      </c>
      <c r="R118" s="998" cm="1">
        <f t="array" ref="R118">INDEX(R$75:R$84,$AI118,1)*(1-$AH118)+INDEX(R$75:R$84,$AJ118,1)*($AH118)</f>
        <v>0.75107142857142861</v>
      </c>
      <c r="S118" s="992" cm="1">
        <f t="array" ref="S118">INDEX([0]!i_pasture_stage_p6z,$J118+1,ROUNDDOWN((ROW($J118)-ROW($J$75))/i_p6_len,0)+1)</f>
        <v>1</v>
      </c>
      <c r="T118" s="998" cm="1">
        <f t="array" ref="T118">INDEX(T$75:T$84,$AI118,1)*(1-$AH118)+INDEX(T$75:T$84,$AJ118,1)*($AH118)</f>
        <v>0.3</v>
      </c>
      <c r="U118" s="992" cm="1">
        <f t="array" ref="U118">INDEX(U$75:U$84,$AI118,1)*(1-$AH118)+INDEX(U$75:U$84,$AJ118,1)*($AH118)</f>
        <v>10</v>
      </c>
      <c r="V118" s="998" cm="1">
        <f t="array" ref="V118">INDEX(V$75:V$84,$AI118,1)*(1-$AH118)+INDEX(V$75:V$84,$AJ118,1)*($AH118)</f>
        <v>0</v>
      </c>
      <c r="W118" s="407"/>
      <c r="X118" s="407"/>
      <c r="Y118" s="407"/>
      <c r="Z118" s="407"/>
      <c r="AA118" s="407"/>
      <c r="AB118" s="407"/>
      <c r="AC118" s="407"/>
      <c r="AD118" s="407"/>
      <c r="AE118" s="407"/>
      <c r="AF118" s="407"/>
      <c r="AG118" s="407"/>
      <c r="AH118" s="407" cm="1">
        <f t="array" ref="AH118">IF(OR((INDEX($K$75:$K$84,$AI118,1)-INDEX($K$75:$K$84,$AJ118,1))=0,$K118&lt;INDEX($K$75:$K$84,$AJ118,1)),0,(INDEX($K$75:$K$84,$AI118,1)-$K118)/(INDEX($K$75:$K$84,$AI118,1)-INDEX($K$75:$K$84,$AJ118,1)))</f>
        <v>0.5714285714285714</v>
      </c>
      <c r="AI118" s="407">
        <f t="shared" si="11"/>
        <v>6</v>
      </c>
      <c r="AJ118" s="407">
        <f t="shared" si="6"/>
        <v>5</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4</v>
      </c>
      <c r="K119" s="615">
        <f>Periods!J26</f>
        <v>43753</v>
      </c>
      <c r="L119" s="616">
        <f t="shared" ca="1" si="9"/>
        <v>13</v>
      </c>
      <c r="M119" s="439"/>
      <c r="N119" s="407"/>
      <c r="O119" s="997" cm="1">
        <f t="array" ref="O119">INDEX(O$75:O$84,$AI119,1)*(1-$AH119)+INDEX(O$75:O$84,$AJ119,1)*($AH119)</f>
        <v>688.09523809523807</v>
      </c>
      <c r="P119" s="997" cm="1">
        <f t="array" ref="P119">INDEX(P$75:P$84,$AI119,1)*(1-$AH119)+INDEX(P$75:P$84,$AJ119,1)*($AH119)</f>
        <v>2464.2857142857147</v>
      </c>
      <c r="Q119" s="998" cm="1">
        <f t="array" ref="Q119">INDEX(Q$75:Q$84,$AI119,1)*(1-$AH119)+INDEX(Q$75:Q$84,$AJ119,1)*($AH119)</f>
        <v>0.59797619047619055</v>
      </c>
      <c r="R119" s="998" cm="1">
        <f t="array" ref="R119">INDEX(R$75:R$84,$AI119,1)*(1-$AH119)+INDEX(R$75:R$84,$AJ119,1)*($AH119)</f>
        <v>0.70297619047619053</v>
      </c>
      <c r="S119" s="992" cm="1">
        <f t="array" ref="S119">INDEX([0]!i_pasture_stage_p6z,$J119+1,ROUNDDOWN((ROW($J119)-ROW($J$75))/i_p6_len,0)+1)</f>
        <v>1</v>
      </c>
      <c r="T119" s="998" cm="1">
        <f t="array" ref="T119">INDEX(T$75:T$84,$AI119,1)*(1-$AH119)+INDEX(T$75:T$84,$AJ119,1)*($AH119)</f>
        <v>0.3</v>
      </c>
      <c r="U119" s="992" cm="1">
        <f t="array" ref="U119">INDEX(U$75:U$84,$AI119,1)*(1-$AH119)+INDEX(U$75:U$84,$AJ119,1)*($AH119)</f>
        <v>10</v>
      </c>
      <c r="V119" s="998" cm="1">
        <f t="array" ref="V119">INDEX(V$75:V$84,$AI119,1)*(1-$AH119)+INDEX(V$75:V$84,$AJ119,1)*($AH119)</f>
        <v>0</v>
      </c>
      <c r="W119" s="407"/>
      <c r="X119" s="407"/>
      <c r="Y119" s="407"/>
      <c r="Z119" s="407"/>
      <c r="AA119" s="407"/>
      <c r="AB119" s="407"/>
      <c r="AC119" s="407"/>
      <c r="AD119" s="407"/>
      <c r="AE119" s="407"/>
      <c r="AF119" s="407"/>
      <c r="AG119" s="407"/>
      <c r="AH119" s="407" cm="1">
        <f t="array" ref="AH119">IF(OR((INDEX($K$75:$K$84,$AI119,1)-INDEX($K$75:$K$84,$AJ119,1))=0,$K119&lt;INDEX($K$75:$K$84,$AJ119,1)),0,(INDEX($K$75:$K$84,$AI119,1)-$K119)/(INDEX($K$75:$K$84,$AI119,1)-INDEX($K$75:$K$84,$AJ119,1)))</f>
        <v>0.80952380952380953</v>
      </c>
      <c r="AI119" s="407">
        <f t="shared" si="11"/>
        <v>7</v>
      </c>
      <c r="AJ119" s="407">
        <f t="shared" si="6"/>
        <v>6</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5</v>
      </c>
      <c r="K120" s="615">
        <f>Periods!J27</f>
        <v>43766</v>
      </c>
      <c r="L120" s="616">
        <f t="shared" ca="1" si="9"/>
        <v>86</v>
      </c>
      <c r="M120" s="439"/>
      <c r="N120" s="407"/>
      <c r="O120" s="997" cm="1">
        <f t="array" ref="O120">INDEX(O$75:O$84,$AI120,1)*(1-$AH120)+INDEX(O$75:O$84,$AJ120,1)*($AH120)</f>
        <v>486.90476190476193</v>
      </c>
      <c r="P120" s="997" cm="1">
        <f t="array" ref="P120">INDEX(P$75:P$84,$AI120,1)*(1-$AH120)+INDEX(P$75:P$84,$AJ120,1)*($AH120)</f>
        <v>1860.7142857142858</v>
      </c>
      <c r="Q120" s="998" cm="1">
        <f t="array" ref="Q120">INDEX(Q$75:Q$84,$AI120,1)*(1-$AH120)+INDEX(Q$75:Q$84,$AJ120,1)*($AH120)</f>
        <v>0.5670238095238096</v>
      </c>
      <c r="R120" s="998" cm="1">
        <f t="array" ref="R120">INDEX(R$75:R$84,$AI120,1)*(1-$AH120)+INDEX(R$75:R$84,$AJ120,1)*($AH120)</f>
        <v>0.67202380952380947</v>
      </c>
      <c r="S120" s="992" cm="1">
        <f t="array" ref="S120">INDEX([0]!i_pasture_stage_p6z,$J120+1,ROUNDDOWN((ROW($J120)-ROW($J$75))/i_p6_len,0)+1)</f>
        <v>1</v>
      </c>
      <c r="T120" s="998" cm="1">
        <f t="array" ref="T120">INDEX(T$75:T$84,$AI120,1)*(1-$AH120)+INDEX(T$75:T$84,$AJ120,1)*($AH120)</f>
        <v>0.3</v>
      </c>
      <c r="U120" s="992" cm="1">
        <f t="array" ref="U120">INDEX(U$75:U$84,$AI120,1)*(1-$AH120)+INDEX(U$75:U$84,$AJ120,1)*($AH120)</f>
        <v>10</v>
      </c>
      <c r="V120" s="998" cm="1">
        <f t="array" ref="V120">INDEX(V$75:V$84,$AI120,1)*(1-$AH120)+INDEX(V$75:V$84,$AJ120,1)*($AH120)</f>
        <v>0</v>
      </c>
      <c r="W120" s="407"/>
      <c r="X120" s="407"/>
      <c r="Y120" s="407"/>
      <c r="Z120" s="407"/>
      <c r="AA120" s="407"/>
      <c r="AB120" s="407"/>
      <c r="AC120" s="407"/>
      <c r="AD120" s="407"/>
      <c r="AE120" s="407"/>
      <c r="AF120" s="407"/>
      <c r="AG120" s="407"/>
      <c r="AH120" s="407" cm="1">
        <f t="array" ref="AH120">IF(OR((INDEX($K$75:$K$84,$AI120,1)-INDEX($K$75:$K$84,$AJ120,1))=0,$K120&lt;INDEX($K$75:$K$84,$AJ120,1)),0,(INDEX($K$75:$K$84,$AI120,1)-$K120)/(INDEX($K$75:$K$84,$AI120,1)-INDEX($K$75:$K$84,$AJ120,1)))</f>
        <v>0.19047619047619047</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6</v>
      </c>
      <c r="K121" s="615">
        <f>Periods!J28</f>
        <v>43852</v>
      </c>
      <c r="L121" s="616">
        <f t="shared" ca="1" si="9"/>
        <v>39</v>
      </c>
      <c r="M121" s="439"/>
      <c r="N121" s="407"/>
      <c r="O121" s="997" cm="1">
        <f t="array" ref="O121">INDEX(O$75:O$84,$AI121,1)*(1-$AH121)+INDEX(O$75:O$84,$AJ121,1)*($AH121)</f>
        <v>185.39823008849558</v>
      </c>
      <c r="P121" s="997" cm="1">
        <f t="array" ref="P121">INDEX(P$75:P$84,$AI121,1)*(1-$AH121)+INDEX(P$75:P$84,$AJ121,1)*($AH121)</f>
        <v>831.41592920353992</v>
      </c>
      <c r="Q121" s="998" cm="1">
        <f t="array" ref="Q121">INDEX(Q$75:Q$84,$AI121,1)*(1-$AH121)+INDEX(Q$75:Q$84,$AJ121,1)*($AH121)</f>
        <v>0.52022123893805305</v>
      </c>
      <c r="R121" s="998" cm="1">
        <f t="array" ref="R121">INDEX(R$75:R$84,$AI121,1)*(1-$AH121)+INDEX(R$75:R$84,$AJ121,1)*($AH121)</f>
        <v>0.59482300884955752</v>
      </c>
      <c r="S121" s="992" cm="1">
        <f t="array" ref="S121">INDEX([0]!i_pasture_stage_p6z,$J121+1,ROUNDDOWN((ROW($J121)-ROW($J$75))/i_p6_len,0)+1)</f>
        <v>1</v>
      </c>
      <c r="T121" s="998" cm="1">
        <f t="array" ref="T121">INDEX(T$75:T$84,$AI121,1)*(1-$AH121)+INDEX(T$75:T$84,$AJ121,1)*($AH121)</f>
        <v>0.3</v>
      </c>
      <c r="U121" s="992" cm="1">
        <f t="array" ref="U121">INDEX(U$75:U$84,$AI121,1)*(1-$AH121)+INDEX(U$75:U$84,$AJ121,1)*($AH121)</f>
        <v>10</v>
      </c>
      <c r="V121" s="998" cm="1">
        <f t="array" ref="V121">INDEX(V$75:V$84,$AI121,1)*(1-$AH121)+INDEX(V$75:V$84,$AJ121,1)*($AH121)</f>
        <v>2.079646017699115E-2</v>
      </c>
      <c r="W121" s="407"/>
      <c r="X121" s="407"/>
      <c r="Y121" s="407"/>
      <c r="Z121" s="407"/>
      <c r="AA121" s="407"/>
      <c r="AB121" s="407"/>
      <c r="AC121" s="407"/>
      <c r="AD121" s="407"/>
      <c r="AE121" s="407"/>
      <c r="AF121" s="407"/>
      <c r="AG121" s="407"/>
      <c r="AH121" s="407" cm="1">
        <f t="array" ref="AH121">IF(OR((INDEX($K$75:$K$84,$AI121,1)-INDEX($K$75:$K$84,$AJ121,1))=0,$K121&lt;INDEX($K$75:$K$84,$AJ121,1)),0,(INDEX($K$75:$K$84,$AI121,1)-$K121)/(INDEX($K$75:$K$84,$AI121,1)-INDEX($K$75:$K$84,$AJ121,1)))</f>
        <v>0.58407079646017701</v>
      </c>
      <c r="AI121" s="407">
        <f t="shared" si="11"/>
        <v>9</v>
      </c>
      <c r="AJ121" s="407">
        <f t="shared" si="6"/>
        <v>8</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7</v>
      </c>
      <c r="K122" s="615">
        <f>Periods!J29</f>
        <v>43891</v>
      </c>
      <c r="L122" s="616">
        <f t="shared" ca="1" si="9"/>
        <v>31</v>
      </c>
      <c r="M122" s="439"/>
      <c r="N122" s="407"/>
      <c r="O122" s="997" cm="1">
        <f t="array" ref="O122">INDEX(O$75:O$84,$AI122,1)*(1-$AH122)+INDEX(O$75:O$84,$AJ122,1)*($AH122)</f>
        <v>194.02654867256638</v>
      </c>
      <c r="P122" s="997" cm="1">
        <f t="array" ref="P122">INDEX(P$75:P$84,$AI122,1)*(1-$AH122)+INDEX(P$75:P$84,$AJ122,1)*($AH122)</f>
        <v>753.7610619469026</v>
      </c>
      <c r="Q122" s="998" cm="1">
        <f t="array" ref="Q122">INDEX(Q$75:Q$84,$AI122,1)*(1-$AH122)+INDEX(Q$75:Q$84,$AJ122,1)*($AH122)</f>
        <v>0.51418141592920352</v>
      </c>
      <c r="R122" s="998" cm="1">
        <f t="array" ref="R122">INDEX(R$75:R$84,$AI122,1)*(1-$AH122)+INDEX(R$75:R$84,$AJ122,1)*($AH122)</f>
        <v>0.58015486725663723</v>
      </c>
      <c r="S122" s="992" cm="1">
        <f t="array" ref="S122">INDEX([0]!i_pasture_stage_p6z,$J122+1,ROUNDDOWN((ROW($J122)-ROW($J$75))/i_p6_len,0)+1)</f>
        <v>1</v>
      </c>
      <c r="T122" s="998" cm="1">
        <f t="array" ref="T122">INDEX(T$75:T$84,$AI122,1)*(1-$AH122)+INDEX(T$75:T$84,$AJ122,1)*($AH122)</f>
        <v>0.3</v>
      </c>
      <c r="U122" s="992" cm="1">
        <f t="array" ref="U122">INDEX(U$75:U$84,$AI122,1)*(1-$AH122)+INDEX(U$75:U$84,$AJ122,1)*($AH122)</f>
        <v>10</v>
      </c>
      <c r="V122" s="998" cm="1">
        <f t="array" ref="V122">INDEX(V$75:V$84,$AI122,1)*(1-$AH122)+INDEX(V$75:V$84,$AJ122,1)*($AH122)</f>
        <v>3.8053097345132743E-2</v>
      </c>
      <c r="W122" s="407"/>
      <c r="X122" s="407"/>
      <c r="Y122" s="407"/>
      <c r="Z122" s="407"/>
      <c r="AA122" s="407"/>
      <c r="AB122" s="407"/>
      <c r="AC122" s="407"/>
      <c r="AD122" s="407"/>
      <c r="AE122" s="407"/>
      <c r="AF122" s="407"/>
      <c r="AG122" s="407"/>
      <c r="AH122" s="407" cm="1">
        <f t="array" ref="AH122">IF(OR((INDEX($K$75:$K$84,$AI122,1)-INDEX($K$75:$K$84,$AJ122,1))=0,$K122&lt;INDEX($K$75:$K$84,$AJ122,1)),0,(INDEX($K$75:$K$84,$AI122,1)-$K122)/(INDEX($K$75:$K$84,$AI122,1)-INDEX($K$75:$K$84,$AJ122,1)))</f>
        <v>0.23893805309734514</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8</v>
      </c>
      <c r="K123" s="615">
        <f>Periods!J30</f>
        <v>43922</v>
      </c>
      <c r="L123" s="616">
        <f t="shared" ca="1" si="9"/>
        <v>14</v>
      </c>
      <c r="M123" s="439"/>
      <c r="N123" s="407"/>
      <c r="O123" s="997" cm="1">
        <f t="array" ref="O123">INDEX(O$75:O$84,$AI123,1)*(1-$AH123)+INDEX(O$75:O$84,$AJ123,1)*($AH123)</f>
        <v>200</v>
      </c>
      <c r="P123" s="997" cm="1">
        <f t="array" ref="P123">INDEX(P$75:P$84,$AI123,1)*(1-$AH123)+INDEX(P$75:P$84,$AJ123,1)*($AH123)</f>
        <v>671.42857142857144</v>
      </c>
      <c r="Q123" s="998" cm="1">
        <f t="array" ref="Q123">INDEX(Q$75:Q$84,$AI123,1)*(1-$AH123)+INDEX(Q$75:Q$84,$AJ123,1)*($AH123)</f>
        <v>0.50857142857142856</v>
      </c>
      <c r="R123" s="998" cm="1">
        <f t="array" ref="R123">INDEX(R$75:R$84,$AI123,1)*(1-$AH123)+INDEX(R$75:R$84,$AJ123,1)*($AH123)</f>
        <v>0.56571428571428584</v>
      </c>
      <c r="S123" s="992" cm="1">
        <f t="array" ref="S123">INDEX([0]!i_pasture_stage_p6z,$J123+1,ROUNDDOWN((ROW($J123)-ROW($J$75))/i_p6_len,0)+1)</f>
        <v>1</v>
      </c>
      <c r="T123" s="998" cm="1">
        <f t="array" ref="T123">INDEX(T$75:T$84,$AI123,1)*(1-$AH123)+INDEX(T$75:T$84,$AJ123,1)*($AH123)</f>
        <v>0.3</v>
      </c>
      <c r="U123" s="992" cm="1">
        <f t="array" ref="U123">INDEX(U$75:U$84,$AI123,1)*(1-$AH123)+INDEX(U$75:U$84,$AJ123,1)*($AH123)</f>
        <v>10</v>
      </c>
      <c r="V123" s="998" cm="1">
        <f t="array" ref="V123">INDEX(V$75:V$84,$AI123,1)*(1-$AH123)+INDEX(V$75:V$84,$AJ123,1)*($AH123)</f>
        <v>6.4285714285714293E-2</v>
      </c>
      <c r="W123" s="407"/>
      <c r="X123" s="407"/>
      <c r="Y123" s="407"/>
      <c r="Z123" s="407"/>
      <c r="AA123" s="407"/>
      <c r="AB123" s="407"/>
      <c r="AC123" s="407"/>
      <c r="AD123" s="407"/>
      <c r="AE123" s="407"/>
      <c r="AF123" s="407"/>
      <c r="AG123" s="407"/>
      <c r="AH123" s="407" cm="1">
        <f t="array" ref="AH123">IF(OR((INDEX($K$75:$K$84,$AI123,1)-INDEX($K$75:$K$84,$AJ123,1))=0,$K123&lt;INDEX($K$75:$K$84,$AJ123,1)),0,(INDEX($K$75:$K$84,$AI123,1)-$K123)/(INDEX($K$75:$K$84,$AI123,1)-INDEX($K$75:$K$84,$AJ123,1)))</f>
        <v>0.8571428571428571</v>
      </c>
      <c r="AI123" s="407">
        <f t="shared" si="11"/>
        <v>10</v>
      </c>
      <c r="AJ123" s="407">
        <f t="shared" si="6"/>
        <v>9</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75"/>
      <c r="J124" s="475">
        <v>9</v>
      </c>
      <c r="K124" s="652">
        <f>Periods!J31</f>
        <v>43936</v>
      </c>
      <c r="L124" s="671">
        <f t="shared" ca="1" si="9"/>
        <v>1</v>
      </c>
      <c r="M124" s="653"/>
      <c r="N124" s="476"/>
      <c r="O124" s="999" cm="1">
        <f t="array" ref="O124">INDEX(O$75:O$84,$AI124,1)*(1-$AH124)+INDEX(O$75:O$84,$AJ124,1)*($AH124)</f>
        <v>200</v>
      </c>
      <c r="P124" s="999" cm="1">
        <f t="array" ref="P124">INDEX(P$75:P$84,$AI124,1)*(1-$AH124)+INDEX(P$75:P$84,$AJ124,1)*($AH124)</f>
        <v>571.42857142857133</v>
      </c>
      <c r="Q124" s="1000" cm="1">
        <f t="array" ref="Q124">INDEX(Q$75:Q$84,$AI124,1)*(1-$AH124)+INDEX(Q$75:Q$84,$AJ124,1)*($AH124)</f>
        <v>0.50357142857142856</v>
      </c>
      <c r="R124" s="1000" cm="1">
        <f t="array" ref="R124">INDEX(R$75:R$84,$AI124,1)*(1-$AH124)+INDEX(R$75:R$84,$AJ124,1)*($AH124)</f>
        <v>0.55071428571428571</v>
      </c>
      <c r="S124" s="993" cm="1">
        <f t="array" ref="S124">INDEX([0]!i_pasture_stage_p6z,$J124+1,ROUNDDOWN((ROW($J124)-ROW($J$75))/i_p6_len,0)+1)</f>
        <v>1</v>
      </c>
      <c r="T124" s="1000" cm="1">
        <f t="array" ref="T124">INDEX(T$75:T$84,$AI124,1)*(1-$AH124)+INDEX(T$75:T$84,$AJ124,1)*($AH124)</f>
        <v>0.3</v>
      </c>
      <c r="U124" s="993" cm="1">
        <f t="array" ref="U124">INDEX(U$75:U$84,$AI124,1)*(1-$AH124)+INDEX(U$75:U$84,$AJ124,1)*($AH124)</f>
        <v>10</v>
      </c>
      <c r="V124" s="1000" cm="1">
        <f t="array" ref="V124">INDEX(V$75:V$84,$AI124,1)*(1-$AH124)+INDEX(V$75:V$84,$AJ124,1)*($AH124)</f>
        <v>0.11428571428571428</v>
      </c>
      <c r="W124" s="476"/>
      <c r="X124" s="476"/>
      <c r="Y124" s="476"/>
      <c r="Z124" s="476"/>
      <c r="AA124" s="476"/>
      <c r="AB124" s="476"/>
      <c r="AC124" s="476"/>
      <c r="AD124" s="476"/>
      <c r="AE124" s="476"/>
      <c r="AF124" s="476"/>
      <c r="AG124" s="476"/>
      <c r="AH124" s="407" cm="1">
        <f t="array" ref="AH124">IF(OR((INDEX($K$75:$K$84,$AI124,1)-INDEX($K$75:$K$84,$AJ124,1))=0,$K124&lt;INDEX($K$75:$K$84,$AJ124,1)),0,(INDEX($K$75:$K$84,$AI124,1)-$K124)/(INDEX($K$75:$K$84,$AI124,1)-INDEX($K$75:$K$84,$AJ124,1)))</f>
        <v>0.35714285714285715</v>
      </c>
      <c r="AI124" s="407">
        <f t="shared" si="11"/>
        <v>10</v>
      </c>
      <c r="AJ124" s="407">
        <f t="shared" si="6"/>
        <v>9</v>
      </c>
      <c r="AK124" s="407"/>
      <c r="AL124" s="407"/>
      <c r="AM124" s="407"/>
      <c r="AN124" s="407"/>
      <c r="AO124" s="402"/>
      <c r="AP124" s="387"/>
      <c r="AQ124" s="375"/>
      <c r="AR124" s="375"/>
      <c r="AS124" s="375"/>
    </row>
    <row r="125" spans="1:45" outlineLevel="2" collapsed="1" x14ac:dyDescent="0.25">
      <c r="A125" s="375"/>
      <c r="B125" s="384"/>
      <c r="C125" s="377">
        <f t="shared" ref="C125" si="12">INT($C$40)+2</f>
        <v>3</v>
      </c>
      <c r="D125" s="402"/>
      <c r="E125" s="459"/>
      <c r="F125" s="459"/>
      <c r="G125" s="402"/>
      <c r="H125" s="423"/>
      <c r="I125" s="659" t="s">
        <v>789</v>
      </c>
      <c r="J125" s="659">
        <v>0</v>
      </c>
      <c r="K125" s="660">
        <f>Periods!K21</f>
        <v>43572</v>
      </c>
      <c r="L125" s="672">
        <f t="shared" ca="1" si="9"/>
        <v>21</v>
      </c>
      <c r="M125" s="661"/>
      <c r="N125" s="662"/>
      <c r="O125" s="995" cm="1">
        <f t="array" ref="O125">INDEX(O$75:O$84,$AI125,1)*(1-$AH125)+INDEX(O$75:O$84,$AJ125,1)*($AH125)</f>
        <v>200</v>
      </c>
      <c r="P125" s="995" cm="1">
        <f t="array" ref="P125">INDEX(P$75:P$84,$AI125,1)*(1-$AH125)+INDEX(P$75:P$84,$AJ125,1)*($AH125)</f>
        <v>500</v>
      </c>
      <c r="Q125" s="996" cm="1">
        <f t="array" ref="Q125">INDEX(Q$75:Q$84,$AI125,1)*(1-$AH125)+INDEX(Q$75:Q$84,$AJ125,1)*($AH125)</f>
        <v>0.5</v>
      </c>
      <c r="R125" s="996" cm="1">
        <f t="array" ref="R125">INDEX(R$75:R$84,$AI125,1)*(1-$AH125)+INDEX(R$75:R$84,$AJ125,1)*($AH125)</f>
        <v>0.54</v>
      </c>
      <c r="S125" s="994" cm="1">
        <f t="array" ref="S125">INDEX([0]!i_pasture_stage_p6z,$J125+1,ROUNDDOWN((ROW($J125)-ROW($J$75))/i_p6_len,0)+1)</f>
        <v>0</v>
      </c>
      <c r="T125" s="996" cm="1">
        <f t="array" ref="T125">INDEX(T$75:T$84,$AI125,1)*(1-$AH125)+INDEX(T$75:T$84,$AJ125,1)*($AH125)</f>
        <v>0.3</v>
      </c>
      <c r="U125" s="994" cm="1">
        <f t="array" ref="U125">INDEX(U$75:U$84,$AI125,1)*(1-$AH125)+INDEX(U$75:U$84,$AJ125,1)*($AH125)</f>
        <v>10</v>
      </c>
      <c r="V125" s="996" cm="1">
        <f t="array" ref="V125">INDEX(V$75:V$84,$AI125,1)*(1-$AH125)+INDEX(V$75:V$84,$AJ125,1)*($AH125)</f>
        <v>0.15</v>
      </c>
      <c r="W125" s="662"/>
      <c r="X125" s="662"/>
      <c r="Y125" s="662"/>
      <c r="Z125" s="662"/>
      <c r="AA125" s="662"/>
      <c r="AB125" s="662"/>
      <c r="AC125" s="662"/>
      <c r="AD125" s="662"/>
      <c r="AE125" s="662"/>
      <c r="AF125" s="662"/>
      <c r="AG125" s="662"/>
      <c r="AH125" s="407" cm="1">
        <f t="array" ref="AH125">IF(OR((INDEX($K$75:$K$84,$AI125,1)-INDEX($K$75:$K$84,$AJ125,1))=0,$K125&lt;INDEX($K$75:$K$84,$AJ125,1)),0,(INDEX($K$75:$K$84,$AI125,1)-$K125)/(INDEX($K$75:$K$84,$AI125,1)-INDEX($K$75:$K$84,$AJ125,1)))</f>
        <v>0</v>
      </c>
      <c r="AI125" s="407">
        <f t="shared" si="11"/>
        <v>10</v>
      </c>
      <c r="AJ125" s="407">
        <f t="shared" si="6"/>
        <v>9</v>
      </c>
      <c r="AK125" s="407"/>
      <c r="AL125" s="407"/>
      <c r="AM125" s="407"/>
      <c r="AN125" s="407"/>
      <c r="AO125" s="402"/>
      <c r="AP125" s="387"/>
      <c r="AQ125" s="375"/>
      <c r="AR125" s="375"/>
      <c r="AS125" s="375"/>
    </row>
    <row r="126" spans="1:45" hidden="1" outlineLevel="3" collapsed="1" x14ac:dyDescent="0.25">
      <c r="A126" s="375"/>
      <c r="B126" s="384"/>
      <c r="C126" s="377">
        <f t="shared" si="5"/>
        <v>4</v>
      </c>
      <c r="D126" s="402"/>
      <c r="E126" s="459"/>
      <c r="F126" s="459"/>
      <c r="G126" s="402"/>
      <c r="H126" s="423"/>
      <c r="I126" s="423"/>
      <c r="J126" s="423">
        <v>1</v>
      </c>
      <c r="K126" s="615">
        <f>Periods!K22</f>
        <v>43593</v>
      </c>
      <c r="L126" s="616">
        <f t="shared" ca="1" si="9"/>
        <v>91</v>
      </c>
      <c r="M126" s="439"/>
      <c r="N126" s="407"/>
      <c r="O126" s="997" cm="1">
        <f t="array" ref="O126">INDEX(O$75:O$84,$AI126,1)*(1-$AH126)+INDEX(O$75:O$84,$AJ126,1)*($AH126)</f>
        <v>200</v>
      </c>
      <c r="P126" s="997" cm="1">
        <f t="array" ref="P126">INDEX(P$75:P$84,$AI126,1)*(1-$AH126)+INDEX(P$75:P$84,$AJ126,1)*($AH126)</f>
        <v>352</v>
      </c>
      <c r="Q126" s="998" cm="1">
        <f t="array" ref="Q126">INDEX(Q$75:Q$84,$AI126,1)*(1-$AH126)+INDEX(Q$75:Q$84,$AJ126,1)*($AH126)</f>
        <v>0.81</v>
      </c>
      <c r="R126" s="998" cm="1">
        <f t="array" ref="R126">INDEX(R$75:R$84,$AI126,1)*(1-$AH126)+INDEX(R$75:R$84,$AJ126,1)*($AH126)</f>
        <v>0.81</v>
      </c>
      <c r="S126" s="992" cm="1">
        <f t="array" ref="S126">INDEX([0]!i_pasture_stage_p6z,$J126+1,ROUNDDOWN((ROW($J126)-ROW($J$75))/i_p6_len,0)+1)</f>
        <v>0</v>
      </c>
      <c r="T126" s="998" cm="1">
        <f t="array" ref="T126">INDEX(T$75:T$84,$AI126,1)*(1-$AH126)+INDEX(T$75:T$84,$AJ126,1)*($AH126)</f>
        <v>0.3</v>
      </c>
      <c r="U126" s="992" cm="1">
        <f t="array" ref="U126">INDEX(U$75:U$84,$AI126,1)*(1-$AH126)+INDEX(U$75:U$84,$AJ126,1)*($AH126)</f>
        <v>10</v>
      </c>
      <c r="V126" s="998" cm="1">
        <f t="array" ref="V126">INDEX(V$75:V$84,$AI126,1)*(1-$AH126)+INDEX(V$75:V$84,$AJ126,1)*($AH126)</f>
        <v>0.1</v>
      </c>
      <c r="W126" s="407"/>
      <c r="X126" s="407"/>
      <c r="Y126" s="407"/>
      <c r="Z126" s="407"/>
      <c r="AA126" s="407"/>
      <c r="AB126" s="407"/>
      <c r="AC126" s="407"/>
      <c r="AD126" s="407"/>
      <c r="AE126" s="407"/>
      <c r="AF126" s="407"/>
      <c r="AG126" s="407"/>
      <c r="AH126" s="407" cm="1">
        <f t="array" ref="AH126">IF(OR((INDEX($K$75:$K$84,$AI126,1)-INDEX($K$75:$K$84,$AJ126,1))=0,$K126&lt;INDEX($K$75:$K$84,$AJ126,1)),0,(INDEX($K$75:$K$84,$AI126,1)-$K126)/(INDEX($K$75:$K$84,$AI126,1)-INDEX($K$75:$K$84,$AJ126,1)))</f>
        <v>0</v>
      </c>
      <c r="AI126" s="407">
        <f t="shared" si="11"/>
        <v>1</v>
      </c>
      <c r="AJ126" s="407">
        <f t="shared" si="6"/>
        <v>1</v>
      </c>
      <c r="AK126" s="407"/>
      <c r="AL126" s="407"/>
      <c r="AM126" s="407"/>
      <c r="AN126" s="407"/>
      <c r="AO126" s="402"/>
      <c r="AP126" s="387"/>
      <c r="AQ126" s="375"/>
      <c r="AR126" s="375"/>
      <c r="AS126" s="375"/>
    </row>
    <row r="127" spans="1:45" hidden="1" outlineLevel="3" x14ac:dyDescent="0.25">
      <c r="A127" s="375"/>
      <c r="B127" s="384"/>
      <c r="C127" s="377">
        <f t="shared" si="5"/>
        <v>4</v>
      </c>
      <c r="D127" s="402"/>
      <c r="E127" s="459"/>
      <c r="F127" s="459"/>
      <c r="G127" s="402"/>
      <c r="H127" s="423"/>
      <c r="I127" s="423"/>
      <c r="J127" s="423">
        <v>2</v>
      </c>
      <c r="K127" s="615">
        <f>Periods!K24</f>
        <v>43684</v>
      </c>
      <c r="L127" s="616">
        <f t="shared" ca="1" si="9"/>
        <v>49</v>
      </c>
      <c r="M127" s="439"/>
      <c r="N127" s="407"/>
      <c r="O127" s="997" cm="1">
        <f t="array" ref="O127">INDEX(O$75:O$84,$AI127,1)*(1-$AH127)+INDEX(O$75:O$84,$AJ127,1)*($AH127)</f>
        <v>367.85714285714289</v>
      </c>
      <c r="P127" s="997" cm="1">
        <f t="array" ref="P127">INDEX(P$75:P$84,$AI127,1)*(1-$AH127)+INDEX(P$75:P$84,$AJ127,1)*($AH127)</f>
        <v>2843.4642857142858</v>
      </c>
      <c r="Q127" s="998" cm="1">
        <f t="array" ref="Q127">INDEX(Q$75:Q$84,$AI127,1)*(1-$AH127)+INDEX(Q$75:Q$84,$AJ127,1)*($AH127)</f>
        <v>0.78642857142857148</v>
      </c>
      <c r="R127" s="998" cm="1">
        <f t="array" ref="R127">INDEX(R$75:R$84,$AI127,1)*(1-$AH127)+INDEX(R$75:R$84,$AJ127,1)*($AH127)</f>
        <v>0.79321428571428576</v>
      </c>
      <c r="S127" s="992" cm="1">
        <f t="array" ref="S127">INDEX([0]!i_pasture_stage_p6z,$J127+1,ROUNDDOWN((ROW($J127)-ROW($J$75))/i_p6_len,0)+1)</f>
        <v>1</v>
      </c>
      <c r="T127" s="998" cm="1">
        <f t="array" ref="T127">INDEX(T$75:T$84,$AI127,1)*(1-$AH127)+INDEX(T$75:T$84,$AJ127,1)*($AH127)</f>
        <v>0.3</v>
      </c>
      <c r="U127" s="992" cm="1">
        <f t="array" ref="U127">INDEX(U$75:U$84,$AI127,1)*(1-$AH127)+INDEX(U$75:U$84,$AJ127,1)*($AH127)</f>
        <v>10</v>
      </c>
      <c r="V127" s="998" cm="1">
        <f t="array" ref="V127">INDEX(V$75:V$84,$AI127,1)*(1-$AH127)+INDEX(V$75:V$84,$AJ127,1)*($AH127)</f>
        <v>0</v>
      </c>
      <c r="W127" s="407"/>
      <c r="X127" s="407"/>
      <c r="Y127" s="407"/>
      <c r="Z127" s="407"/>
      <c r="AA127" s="407"/>
      <c r="AB127" s="407"/>
      <c r="AC127" s="407"/>
      <c r="AD127" s="407"/>
      <c r="AE127" s="407"/>
      <c r="AF127" s="407"/>
      <c r="AG127" s="407"/>
      <c r="AH127" s="407" cm="1">
        <f t="array" ref="AH127">IF(OR((INDEX($K$75:$K$84,$AI127,1)-INDEX($K$75:$K$84,$AJ127,1))=0,$K127&lt;INDEX($K$75:$K$84,$AJ127,1)),0,(INDEX($K$75:$K$84,$AI127,1)-$K127)/(INDEX($K$75:$K$84,$AI127,1)-INDEX($K$75:$K$84,$AJ127,1)))</f>
        <v>0.6607142857142857</v>
      </c>
      <c r="AI127" s="407">
        <f t="shared" si="11"/>
        <v>5</v>
      </c>
      <c r="AJ127" s="407">
        <f t="shared" si="6"/>
        <v>4</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3</v>
      </c>
      <c r="K128" s="615">
        <f>Periods!K25</f>
        <v>43733</v>
      </c>
      <c r="L128" s="616">
        <f t="shared" ca="1" si="9"/>
        <v>20</v>
      </c>
      <c r="M128" s="439"/>
      <c r="N128" s="407"/>
      <c r="O128" s="997" cm="1">
        <f t="array" ref="O128">INDEX(O$75:O$84,$AI128,1)*(1-$AH128)+INDEX(O$75:O$84,$AJ128,1)*($AH128)</f>
        <v>607.14285714285711</v>
      </c>
      <c r="P128" s="997" cm="1">
        <f t="array" ref="P128">INDEX(P$75:P$84,$AI128,1)*(1-$AH128)+INDEX(P$75:P$84,$AJ128,1)*($AH128)</f>
        <v>3191.7142857142858</v>
      </c>
      <c r="Q128" s="998" cm="1">
        <f t="array" ref="Q128">INDEX(Q$75:Q$84,$AI128,1)*(1-$AH128)+INDEX(Q$75:Q$84,$AJ128,1)*($AH128)</f>
        <v>0.69464285714285712</v>
      </c>
      <c r="R128" s="998" cm="1">
        <f t="array" ref="R128">INDEX(R$75:R$84,$AI128,1)*(1-$AH128)+INDEX(R$75:R$84,$AJ128,1)*($AH128)</f>
        <v>0.75107142857142861</v>
      </c>
      <c r="S128" s="992" cm="1">
        <f t="array" ref="S128">INDEX([0]!i_pasture_stage_p6z,$J128+1,ROUNDDOWN((ROW($J128)-ROW($J$75))/i_p6_len,0)+1)</f>
        <v>1</v>
      </c>
      <c r="T128" s="998" cm="1">
        <f t="array" ref="T128">INDEX(T$75:T$84,$AI128,1)*(1-$AH128)+INDEX(T$75:T$84,$AJ128,1)*($AH128)</f>
        <v>0.3</v>
      </c>
      <c r="U128" s="992" cm="1">
        <f t="array" ref="U128">INDEX(U$75:U$84,$AI128,1)*(1-$AH128)+INDEX(U$75:U$84,$AJ128,1)*($AH128)</f>
        <v>10</v>
      </c>
      <c r="V128" s="998" cm="1">
        <f t="array" ref="V128">INDEX(V$75:V$84,$AI128,1)*(1-$AH128)+INDEX(V$75:V$84,$AJ128,1)*($AH128)</f>
        <v>0</v>
      </c>
      <c r="W128" s="407"/>
      <c r="X128" s="407"/>
      <c r="Y128" s="407"/>
      <c r="Z128" s="407"/>
      <c r="AA128" s="407"/>
      <c r="AB128" s="407"/>
      <c r="AC128" s="407"/>
      <c r="AD128" s="407"/>
      <c r="AE128" s="407"/>
      <c r="AF128" s="407"/>
      <c r="AG128" s="407"/>
      <c r="AH128" s="407" cm="1">
        <f t="array" ref="AH128">IF(OR((INDEX($K$75:$K$84,$AI128,1)-INDEX($K$75:$K$84,$AJ128,1))=0,$K128&lt;INDEX($K$75:$K$84,$AJ128,1)),0,(INDEX($K$75:$K$84,$AI128,1)-$K128)/(INDEX($K$75:$K$84,$AI128,1)-INDEX($K$75:$K$84,$AJ128,1)))</f>
        <v>0.5714285714285714</v>
      </c>
      <c r="AI128" s="407">
        <f t="shared" si="11"/>
        <v>6</v>
      </c>
      <c r="AJ128" s="407">
        <f t="shared" si="6"/>
        <v>5</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4</v>
      </c>
      <c r="K129" s="615">
        <f>Periods!K26</f>
        <v>43753</v>
      </c>
      <c r="L129" s="616">
        <f t="shared" ca="1" si="9"/>
        <v>36</v>
      </c>
      <c r="M129" s="439"/>
      <c r="N129" s="407"/>
      <c r="O129" s="997" cm="1">
        <f t="array" ref="O129">INDEX(O$75:O$84,$AI129,1)*(1-$AH129)+INDEX(O$75:O$84,$AJ129,1)*($AH129)</f>
        <v>688.09523809523807</v>
      </c>
      <c r="P129" s="997" cm="1">
        <f t="array" ref="P129">INDEX(P$75:P$84,$AI129,1)*(1-$AH129)+INDEX(P$75:P$84,$AJ129,1)*($AH129)</f>
        <v>2464.2857142857147</v>
      </c>
      <c r="Q129" s="998" cm="1">
        <f t="array" ref="Q129">INDEX(Q$75:Q$84,$AI129,1)*(1-$AH129)+INDEX(Q$75:Q$84,$AJ129,1)*($AH129)</f>
        <v>0.59797619047619055</v>
      </c>
      <c r="R129" s="998" cm="1">
        <f t="array" ref="R129">INDEX(R$75:R$84,$AI129,1)*(1-$AH129)+INDEX(R$75:R$84,$AJ129,1)*($AH129)</f>
        <v>0.70297619047619053</v>
      </c>
      <c r="S129" s="992" cm="1">
        <f t="array" ref="S129">INDEX([0]!i_pasture_stage_p6z,$J129+1,ROUNDDOWN((ROW($J129)-ROW($J$75))/i_p6_len,0)+1)</f>
        <v>1</v>
      </c>
      <c r="T129" s="998" cm="1">
        <f t="array" ref="T129">INDEX(T$75:T$84,$AI129,1)*(1-$AH129)+INDEX(T$75:T$84,$AJ129,1)*($AH129)</f>
        <v>0.3</v>
      </c>
      <c r="U129" s="992" cm="1">
        <f t="array" ref="U129">INDEX(U$75:U$84,$AI129,1)*(1-$AH129)+INDEX(U$75:U$84,$AJ129,1)*($AH129)</f>
        <v>10</v>
      </c>
      <c r="V129" s="998" cm="1">
        <f t="array" ref="V129">INDEX(V$75:V$84,$AI129,1)*(1-$AH129)+INDEX(V$75:V$84,$AJ129,1)*($AH129)</f>
        <v>0</v>
      </c>
      <c r="W129" s="407"/>
      <c r="X129" s="407"/>
      <c r="Y129" s="407"/>
      <c r="Z129" s="407"/>
      <c r="AA129" s="407"/>
      <c r="AB129" s="407"/>
      <c r="AC129" s="407"/>
      <c r="AD129" s="407"/>
      <c r="AE129" s="407"/>
      <c r="AF129" s="407"/>
      <c r="AG129" s="407"/>
      <c r="AH129" s="407" cm="1">
        <f t="array" ref="AH129">IF(OR((INDEX($K$75:$K$84,$AI129,1)-INDEX($K$75:$K$84,$AJ129,1))=0,$K129&lt;INDEX($K$75:$K$84,$AJ129,1)),0,(INDEX($K$75:$K$84,$AI129,1)-$K129)/(INDEX($K$75:$K$84,$AI129,1)-INDEX($K$75:$K$84,$AJ129,1)))</f>
        <v>0.80952380952380953</v>
      </c>
      <c r="AI129" s="407">
        <f t="shared" si="11"/>
        <v>7</v>
      </c>
      <c r="AJ129" s="407">
        <f t="shared" si="6"/>
        <v>6</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5</v>
      </c>
      <c r="K130" s="615">
        <f>Periods!K27</f>
        <v>43789</v>
      </c>
      <c r="L130" s="616">
        <f t="shared" ca="1" si="9"/>
        <v>63</v>
      </c>
      <c r="M130" s="439"/>
      <c r="N130" s="407"/>
      <c r="O130" s="997" cm="1">
        <f t="array" ref="O130">INDEX(O$75:O$84,$AI130,1)*(1-$AH130)+INDEX(O$75:O$84,$AJ130,1)*($AH130)</f>
        <v>289.28571428571428</v>
      </c>
      <c r="P130" s="997" cm="1">
        <f t="array" ref="P130">INDEX(P$75:P$84,$AI130,1)*(1-$AH130)+INDEX(P$75:P$84,$AJ130,1)*($AH130)</f>
        <v>1267.8571428571429</v>
      </c>
      <c r="Q130" s="998" cm="1">
        <f t="array" ref="Q130">INDEX(Q$75:Q$84,$AI130,1)*(1-$AH130)+INDEX(Q$75:Q$84,$AJ130,1)*($AH130)</f>
        <v>0.54121428571428565</v>
      </c>
      <c r="R130" s="998" cm="1">
        <f t="array" ref="R130">INDEX(R$75:R$84,$AI130,1)*(1-$AH130)+INDEX(R$75:R$84,$AJ130,1)*($AH130)</f>
        <v>0.63535714285714284</v>
      </c>
      <c r="S130" s="992" cm="1">
        <f t="array" ref="S130">INDEX([0]!i_pasture_stage_p6z,$J130+1,ROUNDDOWN((ROW($J130)-ROW($J$75))/i_p6_len,0)+1)</f>
        <v>1</v>
      </c>
      <c r="T130" s="998" cm="1">
        <f t="array" ref="T130">INDEX(T$75:T$84,$AI130,1)*(1-$AH130)+INDEX(T$75:T$84,$AJ130,1)*($AH130)</f>
        <v>0.3</v>
      </c>
      <c r="U130" s="992" cm="1">
        <f t="array" ref="U130">INDEX(U$75:U$84,$AI130,1)*(1-$AH130)+INDEX(U$75:U$84,$AJ130,1)*($AH130)</f>
        <v>10</v>
      </c>
      <c r="V130" s="998" cm="1">
        <f t="array" ref="V130">INDEX(V$75:V$84,$AI130,1)*(1-$AH130)+INDEX(V$75:V$84,$AJ130,1)*($AH130)</f>
        <v>0</v>
      </c>
      <c r="W130" s="407"/>
      <c r="X130" s="407"/>
      <c r="Y130" s="407"/>
      <c r="Z130" s="407"/>
      <c r="AA130" s="407"/>
      <c r="AB130" s="407"/>
      <c r="AC130" s="407"/>
      <c r="AD130" s="407"/>
      <c r="AE130" s="407"/>
      <c r="AF130" s="407"/>
      <c r="AG130" s="407"/>
      <c r="AH130" s="407" cm="1">
        <f t="array" ref="AH130">IF(OR((INDEX($K$75:$K$84,$AI130,1)-INDEX($K$75:$K$84,$AJ130,1))=0,$K130&lt;INDEX($K$75:$K$84,$AJ130,1)),0,(INDEX($K$75:$K$84,$AI130,1)-$K130)/(INDEX($K$75:$K$84,$AI130,1)-INDEX($K$75:$K$84,$AJ130,1)))</f>
        <v>0.45714285714285713</v>
      </c>
      <c r="AI130" s="407">
        <f t="shared" si="11"/>
        <v>8</v>
      </c>
      <c r="AJ130" s="407">
        <f t="shared" si="6"/>
        <v>7</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6</v>
      </c>
      <c r="K131" s="615">
        <f>Periods!K28</f>
        <v>43852</v>
      </c>
      <c r="L131" s="616">
        <f t="shared" ca="1" si="9"/>
        <v>39</v>
      </c>
      <c r="M131" s="439"/>
      <c r="N131" s="407"/>
      <c r="O131" s="997" cm="1">
        <f t="array" ref="O131">INDEX(O$75:O$84,$AI131,1)*(1-$AH131)+INDEX(O$75:O$84,$AJ131,1)*($AH131)</f>
        <v>185.39823008849558</v>
      </c>
      <c r="P131" s="997" cm="1">
        <f t="array" ref="P131">INDEX(P$75:P$84,$AI131,1)*(1-$AH131)+INDEX(P$75:P$84,$AJ131,1)*($AH131)</f>
        <v>831.41592920353992</v>
      </c>
      <c r="Q131" s="998" cm="1">
        <f t="array" ref="Q131">INDEX(Q$75:Q$84,$AI131,1)*(1-$AH131)+INDEX(Q$75:Q$84,$AJ131,1)*($AH131)</f>
        <v>0.52022123893805305</v>
      </c>
      <c r="R131" s="998" cm="1">
        <f t="array" ref="R131">INDEX(R$75:R$84,$AI131,1)*(1-$AH131)+INDEX(R$75:R$84,$AJ131,1)*($AH131)</f>
        <v>0.59482300884955752</v>
      </c>
      <c r="S131" s="992" cm="1">
        <f t="array" ref="S131">INDEX([0]!i_pasture_stage_p6z,$J131+1,ROUNDDOWN((ROW($J131)-ROW($J$75))/i_p6_len,0)+1)</f>
        <v>1</v>
      </c>
      <c r="T131" s="998" cm="1">
        <f t="array" ref="T131">INDEX(T$75:T$84,$AI131,1)*(1-$AH131)+INDEX(T$75:T$84,$AJ131,1)*($AH131)</f>
        <v>0.3</v>
      </c>
      <c r="U131" s="992" cm="1">
        <f t="array" ref="U131">INDEX(U$75:U$84,$AI131,1)*(1-$AH131)+INDEX(U$75:U$84,$AJ131,1)*($AH131)</f>
        <v>10</v>
      </c>
      <c r="V131" s="998" cm="1">
        <f t="array" ref="V131">INDEX(V$75:V$84,$AI131,1)*(1-$AH131)+INDEX(V$75:V$84,$AJ131,1)*($AH131)</f>
        <v>2.079646017699115E-2</v>
      </c>
      <c r="W131" s="407"/>
      <c r="X131" s="407"/>
      <c r="Y131" s="407"/>
      <c r="Z131" s="407"/>
      <c r="AA131" s="407"/>
      <c r="AB131" s="407"/>
      <c r="AC131" s="407"/>
      <c r="AD131" s="407"/>
      <c r="AE131" s="407"/>
      <c r="AF131" s="407"/>
      <c r="AG131" s="407"/>
      <c r="AH131" s="407" cm="1">
        <f t="array" ref="AH131">IF(OR((INDEX($K$75:$K$84,$AI131,1)-INDEX($K$75:$K$84,$AJ131,1))=0,$K131&lt;INDEX($K$75:$K$84,$AJ131,1)),0,(INDEX($K$75:$K$84,$AI131,1)-$K131)/(INDEX($K$75:$K$84,$AI131,1)-INDEX($K$75:$K$84,$AJ131,1)))</f>
        <v>0.58407079646017701</v>
      </c>
      <c r="AI131" s="407">
        <f t="shared" si="11"/>
        <v>9</v>
      </c>
      <c r="AJ131" s="407">
        <f t="shared" si="6"/>
        <v>8</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7</v>
      </c>
      <c r="K132" s="615">
        <f>Periods!K29</f>
        <v>43891</v>
      </c>
      <c r="L132" s="616">
        <f t="shared" ca="1" si="9"/>
        <v>31</v>
      </c>
      <c r="M132" s="439"/>
      <c r="N132" s="407"/>
      <c r="O132" s="997" cm="1">
        <f t="array" ref="O132">INDEX(O$75:O$84,$AI132,1)*(1-$AH132)+INDEX(O$75:O$84,$AJ132,1)*($AH132)</f>
        <v>194.02654867256638</v>
      </c>
      <c r="P132" s="997" cm="1">
        <f t="array" ref="P132">INDEX(P$75:P$84,$AI132,1)*(1-$AH132)+INDEX(P$75:P$84,$AJ132,1)*($AH132)</f>
        <v>753.7610619469026</v>
      </c>
      <c r="Q132" s="998" cm="1">
        <f t="array" ref="Q132">INDEX(Q$75:Q$84,$AI132,1)*(1-$AH132)+INDEX(Q$75:Q$84,$AJ132,1)*($AH132)</f>
        <v>0.51418141592920352</v>
      </c>
      <c r="R132" s="998" cm="1">
        <f t="array" ref="R132">INDEX(R$75:R$84,$AI132,1)*(1-$AH132)+INDEX(R$75:R$84,$AJ132,1)*($AH132)</f>
        <v>0.58015486725663723</v>
      </c>
      <c r="S132" s="992" cm="1">
        <f t="array" ref="S132">INDEX([0]!i_pasture_stage_p6z,$J132+1,ROUNDDOWN((ROW($J132)-ROW($J$75))/i_p6_len,0)+1)</f>
        <v>1</v>
      </c>
      <c r="T132" s="998" cm="1">
        <f t="array" ref="T132">INDEX(T$75:T$84,$AI132,1)*(1-$AH132)+INDEX(T$75:T$84,$AJ132,1)*($AH132)</f>
        <v>0.3</v>
      </c>
      <c r="U132" s="992" cm="1">
        <f t="array" ref="U132">INDEX(U$75:U$84,$AI132,1)*(1-$AH132)+INDEX(U$75:U$84,$AJ132,1)*($AH132)</f>
        <v>10</v>
      </c>
      <c r="V132" s="998" cm="1">
        <f t="array" ref="V132">INDEX(V$75:V$84,$AI132,1)*(1-$AH132)+INDEX(V$75:V$84,$AJ132,1)*($AH132)</f>
        <v>3.8053097345132743E-2</v>
      </c>
      <c r="W132" s="407"/>
      <c r="X132" s="407"/>
      <c r="Y132" s="407"/>
      <c r="Z132" s="407"/>
      <c r="AA132" s="407"/>
      <c r="AB132" s="407"/>
      <c r="AC132" s="407"/>
      <c r="AD132" s="407"/>
      <c r="AE132" s="407"/>
      <c r="AF132" s="407"/>
      <c r="AG132" s="407"/>
      <c r="AH132" s="407" cm="1">
        <f t="array" ref="AH132">IF(OR((INDEX($K$75:$K$84,$AI132,1)-INDEX($K$75:$K$84,$AJ132,1))=0,$K132&lt;INDEX($K$75:$K$84,$AJ132,1)),0,(INDEX($K$75:$K$84,$AI132,1)-$K132)/(INDEX($K$75:$K$84,$AI132,1)-INDEX($K$75:$K$84,$AJ132,1)))</f>
        <v>0.23893805309734514</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8</v>
      </c>
      <c r="K133" s="615">
        <f>Periods!K30</f>
        <v>43922</v>
      </c>
      <c r="L133" s="616">
        <f t="shared" ca="1" si="9"/>
        <v>14</v>
      </c>
      <c r="M133" s="439"/>
      <c r="N133" s="407"/>
      <c r="O133" s="997" cm="1">
        <f t="array" ref="O133">INDEX(O$75:O$84,$AI133,1)*(1-$AH133)+INDEX(O$75:O$84,$AJ133,1)*($AH133)</f>
        <v>200</v>
      </c>
      <c r="P133" s="997" cm="1">
        <f t="array" ref="P133">INDEX(P$75:P$84,$AI133,1)*(1-$AH133)+INDEX(P$75:P$84,$AJ133,1)*($AH133)</f>
        <v>671.42857142857144</v>
      </c>
      <c r="Q133" s="998" cm="1">
        <f t="array" ref="Q133">INDEX(Q$75:Q$84,$AI133,1)*(1-$AH133)+INDEX(Q$75:Q$84,$AJ133,1)*($AH133)</f>
        <v>0.50857142857142856</v>
      </c>
      <c r="R133" s="998" cm="1">
        <f t="array" ref="R133">INDEX(R$75:R$84,$AI133,1)*(1-$AH133)+INDEX(R$75:R$84,$AJ133,1)*($AH133)</f>
        <v>0.56571428571428584</v>
      </c>
      <c r="S133" s="992" cm="1">
        <f t="array" ref="S133">INDEX([0]!i_pasture_stage_p6z,$J133+1,ROUNDDOWN((ROW($J133)-ROW($J$75))/i_p6_len,0)+1)</f>
        <v>1</v>
      </c>
      <c r="T133" s="998" cm="1">
        <f t="array" ref="T133">INDEX(T$75:T$84,$AI133,1)*(1-$AH133)+INDEX(T$75:T$84,$AJ133,1)*($AH133)</f>
        <v>0.3</v>
      </c>
      <c r="U133" s="992" cm="1">
        <f t="array" ref="U133">INDEX(U$75:U$84,$AI133,1)*(1-$AH133)+INDEX(U$75:U$84,$AJ133,1)*($AH133)</f>
        <v>10</v>
      </c>
      <c r="V133" s="998" cm="1">
        <f t="array" ref="V133">INDEX(V$75:V$84,$AI133,1)*(1-$AH133)+INDEX(V$75:V$84,$AJ133,1)*($AH133)</f>
        <v>6.4285714285714293E-2</v>
      </c>
      <c r="W133" s="407"/>
      <c r="X133" s="407"/>
      <c r="Y133" s="407"/>
      <c r="Z133" s="407"/>
      <c r="AA133" s="407"/>
      <c r="AB133" s="407"/>
      <c r="AC133" s="407"/>
      <c r="AD133" s="407"/>
      <c r="AE133" s="407"/>
      <c r="AF133" s="407"/>
      <c r="AG133" s="407"/>
      <c r="AH133" s="407" cm="1">
        <f t="array" ref="AH133">IF(OR((INDEX($K$75:$K$84,$AI133,1)-INDEX($K$75:$K$84,$AJ133,1))=0,$K133&lt;INDEX($K$75:$K$84,$AJ133,1)),0,(INDEX($K$75:$K$84,$AI133,1)-$K133)/(INDEX($K$75:$K$84,$AI133,1)-INDEX($K$75:$K$84,$AJ133,1)))</f>
        <v>0.8571428571428571</v>
      </c>
      <c r="AI133" s="407">
        <f t="shared" si="11"/>
        <v>10</v>
      </c>
      <c r="AJ133" s="407">
        <f t="shared" si="6"/>
        <v>9</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75"/>
      <c r="J134" s="475">
        <v>9</v>
      </c>
      <c r="K134" s="652">
        <f>Periods!K31</f>
        <v>43936</v>
      </c>
      <c r="L134" s="671">
        <f t="shared" ca="1" si="9"/>
        <v>1</v>
      </c>
      <c r="M134" s="653"/>
      <c r="N134" s="476"/>
      <c r="O134" s="999" cm="1">
        <f t="array" ref="O134">INDEX(O$75:O$84,$AI134,1)*(1-$AH134)+INDEX(O$75:O$84,$AJ134,1)*($AH134)</f>
        <v>200</v>
      </c>
      <c r="P134" s="999" cm="1">
        <f t="array" ref="P134">INDEX(P$75:P$84,$AI134,1)*(1-$AH134)+INDEX(P$75:P$84,$AJ134,1)*($AH134)</f>
        <v>571.42857142857133</v>
      </c>
      <c r="Q134" s="1000" cm="1">
        <f t="array" ref="Q134">INDEX(Q$75:Q$84,$AI134,1)*(1-$AH134)+INDEX(Q$75:Q$84,$AJ134,1)*($AH134)</f>
        <v>0.50357142857142856</v>
      </c>
      <c r="R134" s="1000" cm="1">
        <f t="array" ref="R134">INDEX(R$75:R$84,$AI134,1)*(1-$AH134)+INDEX(R$75:R$84,$AJ134,1)*($AH134)</f>
        <v>0.55071428571428571</v>
      </c>
      <c r="S134" s="993" cm="1">
        <f t="array" ref="S134">INDEX([0]!i_pasture_stage_p6z,$J134+1,ROUNDDOWN((ROW($J134)-ROW($J$75))/i_p6_len,0)+1)</f>
        <v>1</v>
      </c>
      <c r="T134" s="1000" cm="1">
        <f t="array" ref="T134">INDEX(T$75:T$84,$AI134,1)*(1-$AH134)+INDEX(T$75:T$84,$AJ134,1)*($AH134)</f>
        <v>0.3</v>
      </c>
      <c r="U134" s="993" cm="1">
        <f t="array" ref="U134">INDEX(U$75:U$84,$AI134,1)*(1-$AH134)+INDEX(U$75:U$84,$AJ134,1)*($AH134)</f>
        <v>10</v>
      </c>
      <c r="V134" s="1000" cm="1">
        <f t="array" ref="V134">INDEX(V$75:V$84,$AI134,1)*(1-$AH134)+INDEX(V$75:V$84,$AJ134,1)*($AH134)</f>
        <v>0.11428571428571428</v>
      </c>
      <c r="W134" s="476"/>
      <c r="X134" s="476"/>
      <c r="Y134" s="476"/>
      <c r="Z134" s="476"/>
      <c r="AA134" s="476"/>
      <c r="AB134" s="476"/>
      <c r="AC134" s="476"/>
      <c r="AD134" s="476"/>
      <c r="AE134" s="476"/>
      <c r="AF134" s="476"/>
      <c r="AG134" s="476"/>
      <c r="AH134" s="407" cm="1">
        <f t="array" ref="AH134">IF(OR((INDEX($K$75:$K$84,$AI134,1)-INDEX($K$75:$K$84,$AJ134,1))=0,$K134&lt;INDEX($K$75:$K$84,$AJ134,1)),0,(INDEX($K$75:$K$84,$AI134,1)-$K134)/(INDEX($K$75:$K$84,$AI134,1)-INDEX($K$75:$K$84,$AJ134,1)))</f>
        <v>0.35714285714285715</v>
      </c>
      <c r="AI134" s="407">
        <f t="shared" si="11"/>
        <v>10</v>
      </c>
      <c r="AJ134" s="407">
        <f t="shared" si="6"/>
        <v>9</v>
      </c>
      <c r="AK134" s="407"/>
      <c r="AL134" s="407"/>
      <c r="AM134" s="407"/>
      <c r="AN134" s="407"/>
      <c r="AO134" s="402"/>
      <c r="AP134" s="387"/>
      <c r="AQ134" s="375"/>
      <c r="AR134" s="375"/>
      <c r="AS134" s="375"/>
    </row>
    <row r="135" spans="1:45" outlineLevel="2" collapsed="1" x14ac:dyDescent="0.25">
      <c r="A135" s="375"/>
      <c r="B135" s="384"/>
      <c r="C135" s="377">
        <f t="shared" ref="C135" si="13">INT($C$40)+2</f>
        <v>3</v>
      </c>
      <c r="D135" s="402"/>
      <c r="E135" s="459"/>
      <c r="F135" s="459"/>
      <c r="G135" s="402"/>
      <c r="H135" s="423"/>
      <c r="I135" s="659" t="s">
        <v>790</v>
      </c>
      <c r="J135" s="659">
        <v>0</v>
      </c>
      <c r="K135" s="660">
        <f>Periods!L21</f>
        <v>43572</v>
      </c>
      <c r="L135" s="672">
        <f t="shared" ca="1" si="9"/>
        <v>21</v>
      </c>
      <c r="M135" s="661"/>
      <c r="N135" s="662"/>
      <c r="O135" s="995" cm="1">
        <f t="array" ref="O135">INDEX(O$75:O$84,$AI135,1)*(1-$AH135)+INDEX(O$75:O$84,$AJ135,1)*($AH135)</f>
        <v>200</v>
      </c>
      <c r="P135" s="995" cm="1">
        <f t="array" ref="P135">INDEX(P$75:P$84,$AI135,1)*(1-$AH135)+INDEX(P$75:P$84,$AJ135,1)*($AH135)</f>
        <v>500</v>
      </c>
      <c r="Q135" s="996" cm="1">
        <f t="array" ref="Q135">INDEX(Q$75:Q$84,$AI135,1)*(1-$AH135)+INDEX(Q$75:Q$84,$AJ135,1)*($AH135)</f>
        <v>0.5</v>
      </c>
      <c r="R135" s="996" cm="1">
        <f t="array" ref="R135">INDEX(R$75:R$84,$AI135,1)*(1-$AH135)+INDEX(R$75:R$84,$AJ135,1)*($AH135)</f>
        <v>0.54</v>
      </c>
      <c r="S135" s="994" cm="1">
        <f t="array" ref="S135">INDEX([0]!i_pasture_stage_p6z,$J135+1,ROUNDDOWN((ROW($J135)-ROW($J$75))/i_p6_len,0)+1)</f>
        <v>0</v>
      </c>
      <c r="T135" s="996" cm="1">
        <f t="array" ref="T135">INDEX(T$75:T$84,$AI135,1)*(1-$AH135)+INDEX(T$75:T$84,$AJ135,1)*($AH135)</f>
        <v>0.3</v>
      </c>
      <c r="U135" s="994" cm="1">
        <f t="array" ref="U135">INDEX(U$75:U$84,$AI135,1)*(1-$AH135)+INDEX(U$75:U$84,$AJ135,1)*($AH135)</f>
        <v>10</v>
      </c>
      <c r="V135" s="996" cm="1">
        <f t="array" ref="V135">INDEX(V$75:V$84,$AI135,1)*(1-$AH135)+INDEX(V$75:V$84,$AJ135,1)*($AH135)</f>
        <v>0.15</v>
      </c>
      <c r="W135" s="662"/>
      <c r="X135" s="662"/>
      <c r="Y135" s="662"/>
      <c r="Z135" s="662"/>
      <c r="AA135" s="662"/>
      <c r="AB135" s="662"/>
      <c r="AC135" s="662"/>
      <c r="AD135" s="662"/>
      <c r="AE135" s="662"/>
      <c r="AF135" s="662"/>
      <c r="AG135" s="662"/>
      <c r="AH135" s="407" cm="1">
        <f t="array" ref="AH135">IF(OR((INDEX($K$75:$K$84,$AI135,1)-INDEX($K$75:$K$84,$AJ135,1))=0,$K135&lt;INDEX($K$75:$K$84,$AJ135,1)),0,(INDEX($K$75:$K$84,$AI135,1)-$K135)/(INDEX($K$75:$K$84,$AI135,1)-INDEX($K$75:$K$84,$AJ135,1)))</f>
        <v>0</v>
      </c>
      <c r="AI135" s="407">
        <f t="shared" si="11"/>
        <v>10</v>
      </c>
      <c r="AJ135" s="407">
        <f t="shared" si="6"/>
        <v>9</v>
      </c>
      <c r="AK135" s="407"/>
      <c r="AL135" s="407"/>
      <c r="AM135" s="407"/>
      <c r="AN135" s="407"/>
      <c r="AO135" s="402"/>
      <c r="AP135" s="387"/>
      <c r="AQ135" s="375"/>
      <c r="AR135" s="375"/>
      <c r="AS135" s="375"/>
    </row>
    <row r="136" spans="1:45" hidden="1" outlineLevel="3" collapsed="1" x14ac:dyDescent="0.25">
      <c r="A136" s="375"/>
      <c r="B136" s="384"/>
      <c r="C136" s="377">
        <f t="shared" si="5"/>
        <v>4</v>
      </c>
      <c r="D136" s="402"/>
      <c r="E136" s="459"/>
      <c r="F136" s="459"/>
      <c r="G136" s="402"/>
      <c r="H136" s="423"/>
      <c r="I136" s="423"/>
      <c r="J136" s="423">
        <v>1</v>
      </c>
      <c r="K136" s="615">
        <f>Periods!L22</f>
        <v>43593</v>
      </c>
      <c r="L136" s="616">
        <f t="shared" ca="1" si="9"/>
        <v>91</v>
      </c>
      <c r="M136" s="439"/>
      <c r="N136" s="407"/>
      <c r="O136" s="997" cm="1">
        <f t="array" ref="O136">INDEX(O$75:O$84,$AI136,1)*(1-$AH136)+INDEX(O$75:O$84,$AJ136,1)*($AH136)</f>
        <v>200</v>
      </c>
      <c r="P136" s="997" cm="1">
        <f t="array" ref="P136">INDEX(P$75:P$84,$AI136,1)*(1-$AH136)+INDEX(P$75:P$84,$AJ136,1)*($AH136)</f>
        <v>352</v>
      </c>
      <c r="Q136" s="998" cm="1">
        <f t="array" ref="Q136">INDEX(Q$75:Q$84,$AI136,1)*(1-$AH136)+INDEX(Q$75:Q$84,$AJ136,1)*($AH136)</f>
        <v>0.81</v>
      </c>
      <c r="R136" s="998" cm="1">
        <f t="array" ref="R136">INDEX(R$75:R$84,$AI136,1)*(1-$AH136)+INDEX(R$75:R$84,$AJ136,1)*($AH136)</f>
        <v>0.81</v>
      </c>
      <c r="S136" s="992" cm="1">
        <f t="array" ref="S136">INDEX([0]!i_pasture_stage_p6z,$J136+1,ROUNDDOWN((ROW($J136)-ROW($J$75))/i_p6_len,0)+1)</f>
        <v>0</v>
      </c>
      <c r="T136" s="998" cm="1">
        <f t="array" ref="T136">INDEX(T$75:T$84,$AI136,1)*(1-$AH136)+INDEX(T$75:T$84,$AJ136,1)*($AH136)</f>
        <v>0.3</v>
      </c>
      <c r="U136" s="992" cm="1">
        <f t="array" ref="U136">INDEX(U$75:U$84,$AI136,1)*(1-$AH136)+INDEX(U$75:U$84,$AJ136,1)*($AH136)</f>
        <v>10</v>
      </c>
      <c r="V136" s="998" cm="1">
        <f t="array" ref="V136">INDEX(V$75:V$84,$AI136,1)*(1-$AH136)+INDEX(V$75:V$84,$AJ136,1)*($AH136)</f>
        <v>0.1</v>
      </c>
      <c r="W136" s="407"/>
      <c r="X136" s="407"/>
      <c r="Y136" s="407"/>
      <c r="Z136" s="407"/>
      <c r="AA136" s="407"/>
      <c r="AB136" s="407"/>
      <c r="AC136" s="407"/>
      <c r="AD136" s="407"/>
      <c r="AE136" s="407"/>
      <c r="AF136" s="407"/>
      <c r="AG136" s="407"/>
      <c r="AH136" s="407" cm="1">
        <f t="array" ref="AH136">IF(OR((INDEX($K$75:$K$84,$AI136,1)-INDEX($K$75:$K$84,$AJ136,1))=0,$K136&lt;INDEX($K$75:$K$84,$AJ136,1)),0,(INDEX($K$75:$K$84,$AI136,1)-$K136)/(INDEX($K$75:$K$84,$AI136,1)-INDEX($K$75:$K$84,$AJ136,1)))</f>
        <v>0</v>
      </c>
      <c r="AI136" s="407">
        <f t="shared" si="11"/>
        <v>1</v>
      </c>
      <c r="AJ136" s="407">
        <f t="shared" si="6"/>
        <v>1</v>
      </c>
      <c r="AK136" s="407"/>
      <c r="AL136" s="407"/>
      <c r="AM136" s="407"/>
      <c r="AN136" s="407"/>
      <c r="AO136" s="402"/>
      <c r="AP136" s="387"/>
      <c r="AQ136" s="375"/>
      <c r="AR136" s="375"/>
      <c r="AS136" s="375"/>
    </row>
    <row r="137" spans="1:45" hidden="1" outlineLevel="3" x14ac:dyDescent="0.25">
      <c r="A137" s="375"/>
      <c r="B137" s="384"/>
      <c r="C137" s="377">
        <f t="shared" si="5"/>
        <v>4</v>
      </c>
      <c r="D137" s="402"/>
      <c r="E137" s="459"/>
      <c r="F137" s="459"/>
      <c r="G137" s="402"/>
      <c r="H137" s="423"/>
      <c r="I137" s="423"/>
      <c r="J137" s="423">
        <v>2</v>
      </c>
      <c r="K137" s="615">
        <f>Periods!L24</f>
        <v>43684</v>
      </c>
      <c r="L137" s="616">
        <f t="shared" ca="1" si="9"/>
        <v>49</v>
      </c>
      <c r="M137" s="439"/>
      <c r="N137" s="407"/>
      <c r="O137" s="997" cm="1">
        <f t="array" ref="O137">INDEX(O$75:O$84,$AI137,1)*(1-$AH137)+INDEX(O$75:O$84,$AJ137,1)*($AH137)</f>
        <v>367.85714285714289</v>
      </c>
      <c r="P137" s="997" cm="1">
        <f t="array" ref="P137">INDEX(P$75:P$84,$AI137,1)*(1-$AH137)+INDEX(P$75:P$84,$AJ137,1)*($AH137)</f>
        <v>2843.4642857142858</v>
      </c>
      <c r="Q137" s="998" cm="1">
        <f t="array" ref="Q137">INDEX(Q$75:Q$84,$AI137,1)*(1-$AH137)+INDEX(Q$75:Q$84,$AJ137,1)*($AH137)</f>
        <v>0.78642857142857148</v>
      </c>
      <c r="R137" s="998" cm="1">
        <f t="array" ref="R137">INDEX(R$75:R$84,$AI137,1)*(1-$AH137)+INDEX(R$75:R$84,$AJ137,1)*($AH137)</f>
        <v>0.79321428571428576</v>
      </c>
      <c r="S137" s="992" cm="1">
        <f t="array" ref="S137">INDEX([0]!i_pasture_stage_p6z,$J137+1,ROUNDDOWN((ROW($J137)-ROW($J$75))/i_p6_len,0)+1)</f>
        <v>1</v>
      </c>
      <c r="T137" s="998" cm="1">
        <f t="array" ref="T137">INDEX(T$75:T$84,$AI137,1)*(1-$AH137)+INDEX(T$75:T$84,$AJ137,1)*($AH137)</f>
        <v>0.3</v>
      </c>
      <c r="U137" s="992" cm="1">
        <f t="array" ref="U137">INDEX(U$75:U$84,$AI137,1)*(1-$AH137)+INDEX(U$75:U$84,$AJ137,1)*($AH137)</f>
        <v>10</v>
      </c>
      <c r="V137" s="998" cm="1">
        <f t="array" ref="V137">INDEX(V$75:V$84,$AI137,1)*(1-$AH137)+INDEX(V$75:V$84,$AJ137,1)*($AH137)</f>
        <v>0</v>
      </c>
      <c r="W137" s="407"/>
      <c r="X137" s="407"/>
      <c r="Y137" s="407"/>
      <c r="Z137" s="407"/>
      <c r="AA137" s="407"/>
      <c r="AB137" s="407"/>
      <c r="AC137" s="407"/>
      <c r="AD137" s="407"/>
      <c r="AE137" s="407"/>
      <c r="AF137" s="407"/>
      <c r="AG137" s="407"/>
      <c r="AH137" s="407" cm="1">
        <f t="array" ref="AH137">IF(OR((INDEX($K$75:$K$84,$AI137,1)-INDEX($K$75:$K$84,$AJ137,1))=0,$K137&lt;INDEX($K$75:$K$84,$AJ137,1)),0,(INDEX($K$75:$K$84,$AI137,1)-$K137)/(INDEX($K$75:$K$84,$AI137,1)-INDEX($K$75:$K$84,$AJ137,1)))</f>
        <v>0.6607142857142857</v>
      </c>
      <c r="AI137" s="407">
        <f t="shared" si="11"/>
        <v>5</v>
      </c>
      <c r="AJ137" s="407">
        <f t="shared" si="6"/>
        <v>4</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3</v>
      </c>
      <c r="K138" s="615">
        <f>Periods!L25</f>
        <v>43733</v>
      </c>
      <c r="L138" s="616">
        <f t="shared" ca="1" si="9"/>
        <v>20</v>
      </c>
      <c r="M138" s="439"/>
      <c r="N138" s="407"/>
      <c r="O138" s="997" cm="1">
        <f t="array" ref="O138">INDEX(O$75:O$84,$AI138,1)*(1-$AH138)+INDEX(O$75:O$84,$AJ138,1)*($AH138)</f>
        <v>607.14285714285711</v>
      </c>
      <c r="P138" s="997" cm="1">
        <f t="array" ref="P138">INDEX(P$75:P$84,$AI138,1)*(1-$AH138)+INDEX(P$75:P$84,$AJ138,1)*($AH138)</f>
        <v>3191.7142857142858</v>
      </c>
      <c r="Q138" s="998" cm="1">
        <f t="array" ref="Q138">INDEX(Q$75:Q$84,$AI138,1)*(1-$AH138)+INDEX(Q$75:Q$84,$AJ138,1)*($AH138)</f>
        <v>0.69464285714285712</v>
      </c>
      <c r="R138" s="998" cm="1">
        <f t="array" ref="R138">INDEX(R$75:R$84,$AI138,1)*(1-$AH138)+INDEX(R$75:R$84,$AJ138,1)*($AH138)</f>
        <v>0.75107142857142861</v>
      </c>
      <c r="S138" s="992" cm="1">
        <f t="array" ref="S138">INDEX([0]!i_pasture_stage_p6z,$J138+1,ROUNDDOWN((ROW($J138)-ROW($J$75))/i_p6_len,0)+1)</f>
        <v>1</v>
      </c>
      <c r="T138" s="998" cm="1">
        <f t="array" ref="T138">INDEX(T$75:T$84,$AI138,1)*(1-$AH138)+INDEX(T$75:T$84,$AJ138,1)*($AH138)</f>
        <v>0.3</v>
      </c>
      <c r="U138" s="992" cm="1">
        <f t="array" ref="U138">INDEX(U$75:U$84,$AI138,1)*(1-$AH138)+INDEX(U$75:U$84,$AJ138,1)*($AH138)</f>
        <v>10</v>
      </c>
      <c r="V138" s="998" cm="1">
        <f t="array" ref="V138">INDEX(V$75:V$84,$AI138,1)*(1-$AH138)+INDEX(V$75:V$84,$AJ138,1)*($AH138)</f>
        <v>0</v>
      </c>
      <c r="W138" s="407"/>
      <c r="X138" s="407"/>
      <c r="Y138" s="407"/>
      <c r="Z138" s="407"/>
      <c r="AA138" s="407"/>
      <c r="AB138" s="407"/>
      <c r="AC138" s="407"/>
      <c r="AD138" s="407"/>
      <c r="AE138" s="407"/>
      <c r="AF138" s="407"/>
      <c r="AG138" s="407"/>
      <c r="AH138" s="407" cm="1">
        <f t="array" ref="AH138">IF(OR((INDEX($K$75:$K$84,$AI138,1)-INDEX($K$75:$K$84,$AJ138,1))=0,$K138&lt;INDEX($K$75:$K$84,$AJ138,1)),0,(INDEX($K$75:$K$84,$AI138,1)-$K138)/(INDEX($K$75:$K$84,$AI138,1)-INDEX($K$75:$K$84,$AJ138,1)))</f>
        <v>0.5714285714285714</v>
      </c>
      <c r="AI138" s="407">
        <f t="shared" si="11"/>
        <v>6</v>
      </c>
      <c r="AJ138" s="407">
        <f t="shared" si="6"/>
        <v>5</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4</v>
      </c>
      <c r="K139" s="615">
        <f>Periods!L26</f>
        <v>43753</v>
      </c>
      <c r="L139" s="616">
        <f t="shared" ref="L139:L170" ca="1" si="14">IF(K140-K139&gt;0,K140-K139,OFFSET(K140,-i_p6_len,0)+365-K139)</f>
        <v>22</v>
      </c>
      <c r="M139" s="439"/>
      <c r="N139" s="407"/>
      <c r="O139" s="997" cm="1">
        <f t="array" ref="O139">INDEX(O$75:O$84,$AI139,1)*(1-$AH139)+INDEX(O$75:O$84,$AJ139,1)*($AH139)</f>
        <v>688.09523809523807</v>
      </c>
      <c r="P139" s="997" cm="1">
        <f t="array" ref="P139">INDEX(P$75:P$84,$AI139,1)*(1-$AH139)+INDEX(P$75:P$84,$AJ139,1)*($AH139)</f>
        <v>2464.2857142857147</v>
      </c>
      <c r="Q139" s="998" cm="1">
        <f t="array" ref="Q139">INDEX(Q$75:Q$84,$AI139,1)*(1-$AH139)+INDEX(Q$75:Q$84,$AJ139,1)*($AH139)</f>
        <v>0.59797619047619055</v>
      </c>
      <c r="R139" s="998" cm="1">
        <f t="array" ref="R139">INDEX(R$75:R$84,$AI139,1)*(1-$AH139)+INDEX(R$75:R$84,$AJ139,1)*($AH139)</f>
        <v>0.70297619047619053</v>
      </c>
      <c r="S139" s="992" cm="1">
        <f t="array" ref="S139">INDEX([0]!i_pasture_stage_p6z,$J139+1,ROUNDDOWN((ROW($J139)-ROW($J$75))/i_p6_len,0)+1)</f>
        <v>1</v>
      </c>
      <c r="T139" s="998" cm="1">
        <f t="array" ref="T139">INDEX(T$75:T$84,$AI139,1)*(1-$AH139)+INDEX(T$75:T$84,$AJ139,1)*($AH139)</f>
        <v>0.3</v>
      </c>
      <c r="U139" s="992" cm="1">
        <f t="array" ref="U139">INDEX(U$75:U$84,$AI139,1)*(1-$AH139)+INDEX(U$75:U$84,$AJ139,1)*($AH139)</f>
        <v>10</v>
      </c>
      <c r="V139" s="998" cm="1">
        <f t="array" ref="V139">INDEX(V$75:V$84,$AI139,1)*(1-$AH139)+INDEX(V$75:V$84,$AJ139,1)*($AH139)</f>
        <v>0</v>
      </c>
      <c r="W139" s="407"/>
      <c r="X139" s="407"/>
      <c r="Y139" s="407"/>
      <c r="Z139" s="407"/>
      <c r="AA139" s="407"/>
      <c r="AB139" s="407"/>
      <c r="AC139" s="407"/>
      <c r="AD139" s="407"/>
      <c r="AE139" s="407"/>
      <c r="AF139" s="407"/>
      <c r="AG139" s="407"/>
      <c r="AH139" s="407" cm="1">
        <f t="array" ref="AH139">IF(OR((INDEX($K$75:$K$84,$AI139,1)-INDEX($K$75:$K$84,$AJ139,1))=0,$K139&lt;INDEX($K$75:$K$84,$AJ139,1)),0,(INDEX($K$75:$K$84,$AI139,1)-$K139)/(INDEX($K$75:$K$84,$AI139,1)-INDEX($K$75:$K$84,$AJ139,1)))</f>
        <v>0.80952380952380953</v>
      </c>
      <c r="AI139" s="407">
        <f t="shared" si="11"/>
        <v>7</v>
      </c>
      <c r="AJ139" s="407">
        <f t="shared" si="6"/>
        <v>6</v>
      </c>
      <c r="AK139" s="407"/>
      <c r="AL139" s="407"/>
      <c r="AM139" s="407"/>
      <c r="AN139" s="407"/>
      <c r="AO139" s="402"/>
      <c r="AP139" s="387"/>
      <c r="AQ139" s="375"/>
      <c r="AR139" s="375"/>
      <c r="AS139" s="375"/>
    </row>
    <row r="140" spans="1:45" hidden="1" outlineLevel="3" x14ac:dyDescent="0.25">
      <c r="A140" s="375"/>
      <c r="B140" s="384"/>
      <c r="C140" s="377">
        <f t="shared" ref="C140:C174" si="15">INT($C$40)+3</f>
        <v>4</v>
      </c>
      <c r="D140" s="402"/>
      <c r="E140" s="459"/>
      <c r="F140" s="459"/>
      <c r="G140" s="402"/>
      <c r="H140" s="423"/>
      <c r="I140" s="423"/>
      <c r="J140" s="423">
        <v>5</v>
      </c>
      <c r="K140" s="615">
        <f>Periods!L27</f>
        <v>43775</v>
      </c>
      <c r="L140" s="616">
        <f t="shared" ca="1" si="14"/>
        <v>77</v>
      </c>
      <c r="M140" s="439"/>
      <c r="N140" s="407"/>
      <c r="O140" s="997" cm="1">
        <f t="array" ref="O140">INDEX(O$75:O$84,$AI140,1)*(1-$AH140)+INDEX(O$75:O$84,$AJ140,1)*($AH140)</f>
        <v>389.28571428571428</v>
      </c>
      <c r="P140" s="997" cm="1">
        <f t="array" ref="P140">INDEX(P$75:P$84,$AI140,1)*(1-$AH140)+INDEX(P$75:P$84,$AJ140,1)*($AH140)</f>
        <v>1567.8571428571427</v>
      </c>
      <c r="Q140" s="998" cm="1">
        <f t="array" ref="Q140">INDEX(Q$75:Q$84,$AI140,1)*(1-$AH140)+INDEX(Q$75:Q$84,$AJ140,1)*($AH140)</f>
        <v>0.55321428571428566</v>
      </c>
      <c r="R140" s="998" cm="1">
        <f t="array" ref="R140">INDEX(R$75:R$84,$AI140,1)*(1-$AH140)+INDEX(R$75:R$84,$AJ140,1)*($AH140)</f>
        <v>0.65535714285714286</v>
      </c>
      <c r="S140" s="992" cm="1">
        <f t="array" ref="S140">INDEX([0]!i_pasture_stage_p6z,$J140+1,ROUNDDOWN((ROW($J140)-ROW($J$75))/i_p6_len,0)+1)</f>
        <v>1</v>
      </c>
      <c r="T140" s="998" cm="1">
        <f t="array" ref="T140">INDEX(T$75:T$84,$AI140,1)*(1-$AH140)+INDEX(T$75:T$84,$AJ140,1)*($AH140)</f>
        <v>0.3</v>
      </c>
      <c r="U140" s="992" cm="1">
        <f t="array" ref="U140">INDEX(U$75:U$84,$AI140,1)*(1-$AH140)+INDEX(U$75:U$84,$AJ140,1)*($AH140)</f>
        <v>10</v>
      </c>
      <c r="V140" s="998" cm="1">
        <f t="array" ref="V140">INDEX(V$75:V$84,$AI140,1)*(1-$AH140)+INDEX(V$75:V$84,$AJ140,1)*($AH140)</f>
        <v>0</v>
      </c>
      <c r="W140" s="407"/>
      <c r="X140" s="407"/>
      <c r="Y140" s="407"/>
      <c r="Z140" s="407"/>
      <c r="AA140" s="407"/>
      <c r="AB140" s="407"/>
      <c r="AC140" s="407"/>
      <c r="AD140" s="407"/>
      <c r="AE140" s="407"/>
      <c r="AF140" s="407"/>
      <c r="AG140" s="407"/>
      <c r="AH140" s="407" cm="1">
        <f t="array" ref="AH140">IF(OR((INDEX($K$75:$K$84,$AI140,1)-INDEX($K$75:$K$84,$AJ140,1))=0,$K140&lt;INDEX($K$75:$K$84,$AJ140,1)),0,(INDEX($K$75:$K$84,$AI140,1)-$K140)/(INDEX($K$75:$K$84,$AI140,1)-INDEX($K$75:$K$84,$AJ140,1)))</f>
        <v>0.8571428571428571</v>
      </c>
      <c r="AI140" s="407">
        <f t="shared" si="11"/>
        <v>8</v>
      </c>
      <c r="AJ140" s="407">
        <f t="shared" si="6"/>
        <v>7</v>
      </c>
      <c r="AK140" s="407"/>
      <c r="AL140" s="407"/>
      <c r="AM140" s="407"/>
      <c r="AN140" s="407"/>
      <c r="AO140" s="402"/>
      <c r="AP140" s="387"/>
      <c r="AQ140" s="375"/>
      <c r="AR140" s="375"/>
      <c r="AS140" s="375"/>
    </row>
    <row r="141" spans="1:45" hidden="1" outlineLevel="3" x14ac:dyDescent="0.25">
      <c r="A141" s="375"/>
      <c r="B141" s="384"/>
      <c r="C141" s="377">
        <f t="shared" si="15"/>
        <v>4</v>
      </c>
      <c r="D141" s="402"/>
      <c r="E141" s="459"/>
      <c r="F141" s="459"/>
      <c r="G141" s="402"/>
      <c r="H141" s="423"/>
      <c r="I141" s="423"/>
      <c r="J141" s="423">
        <v>6</v>
      </c>
      <c r="K141" s="615">
        <f>Periods!L28</f>
        <v>43852</v>
      </c>
      <c r="L141" s="616">
        <f t="shared" ca="1" si="14"/>
        <v>39</v>
      </c>
      <c r="M141" s="439"/>
      <c r="N141" s="407"/>
      <c r="O141" s="997" cm="1">
        <f t="array" ref="O141">INDEX(O$75:O$84,$AI141,1)*(1-$AH141)+INDEX(O$75:O$84,$AJ141,1)*($AH141)</f>
        <v>185.39823008849558</v>
      </c>
      <c r="P141" s="997" cm="1">
        <f t="array" ref="P141">INDEX(P$75:P$84,$AI141,1)*(1-$AH141)+INDEX(P$75:P$84,$AJ141,1)*($AH141)</f>
        <v>831.41592920353992</v>
      </c>
      <c r="Q141" s="998" cm="1">
        <f t="array" ref="Q141">INDEX(Q$75:Q$84,$AI141,1)*(1-$AH141)+INDEX(Q$75:Q$84,$AJ141,1)*($AH141)</f>
        <v>0.52022123893805305</v>
      </c>
      <c r="R141" s="998" cm="1">
        <f t="array" ref="R141">INDEX(R$75:R$84,$AI141,1)*(1-$AH141)+INDEX(R$75:R$84,$AJ141,1)*($AH141)</f>
        <v>0.59482300884955752</v>
      </c>
      <c r="S141" s="992" cm="1">
        <f t="array" ref="S141">INDEX([0]!i_pasture_stage_p6z,$J141+1,ROUNDDOWN((ROW($J141)-ROW($J$75))/i_p6_len,0)+1)</f>
        <v>1</v>
      </c>
      <c r="T141" s="998" cm="1">
        <f t="array" ref="T141">INDEX(T$75:T$84,$AI141,1)*(1-$AH141)+INDEX(T$75:T$84,$AJ141,1)*($AH141)</f>
        <v>0.3</v>
      </c>
      <c r="U141" s="992" cm="1">
        <f t="array" ref="U141">INDEX(U$75:U$84,$AI141,1)*(1-$AH141)+INDEX(U$75:U$84,$AJ141,1)*($AH141)</f>
        <v>10</v>
      </c>
      <c r="V141" s="998" cm="1">
        <f t="array" ref="V141">INDEX(V$75:V$84,$AI141,1)*(1-$AH141)+INDEX(V$75:V$84,$AJ141,1)*($AH141)</f>
        <v>2.079646017699115E-2</v>
      </c>
      <c r="W141" s="407"/>
      <c r="X141" s="407"/>
      <c r="Y141" s="407"/>
      <c r="Z141" s="407"/>
      <c r="AA141" s="407"/>
      <c r="AB141" s="407"/>
      <c r="AC141" s="407"/>
      <c r="AD141" s="407"/>
      <c r="AE141" s="407"/>
      <c r="AF141" s="407"/>
      <c r="AG141" s="407"/>
      <c r="AH141" s="407" cm="1">
        <f t="array" ref="AH141">IF(OR((INDEX($K$75:$K$84,$AI141,1)-INDEX($K$75:$K$84,$AJ141,1))=0,$K141&lt;INDEX($K$75:$K$84,$AJ141,1)),0,(INDEX($K$75:$K$84,$AI141,1)-$K141)/(INDEX($K$75:$K$84,$AI141,1)-INDEX($K$75:$K$84,$AJ141,1)))</f>
        <v>0.58407079646017701</v>
      </c>
      <c r="AI141" s="407">
        <f t="shared" si="11"/>
        <v>9</v>
      </c>
      <c r="AJ141" s="407">
        <f t="shared" si="6"/>
        <v>8</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7</v>
      </c>
      <c r="K142" s="615">
        <f>Periods!L29</f>
        <v>43891</v>
      </c>
      <c r="L142" s="616">
        <f t="shared" ca="1" si="14"/>
        <v>31</v>
      </c>
      <c r="M142" s="439"/>
      <c r="N142" s="407"/>
      <c r="O142" s="997" cm="1">
        <f t="array" ref="O142">INDEX(O$75:O$84,$AI142,1)*(1-$AH142)+INDEX(O$75:O$84,$AJ142,1)*($AH142)</f>
        <v>194.02654867256638</v>
      </c>
      <c r="P142" s="997" cm="1">
        <f t="array" ref="P142">INDEX(P$75:P$84,$AI142,1)*(1-$AH142)+INDEX(P$75:P$84,$AJ142,1)*($AH142)</f>
        <v>753.7610619469026</v>
      </c>
      <c r="Q142" s="998" cm="1">
        <f t="array" ref="Q142">INDEX(Q$75:Q$84,$AI142,1)*(1-$AH142)+INDEX(Q$75:Q$84,$AJ142,1)*($AH142)</f>
        <v>0.51418141592920352</v>
      </c>
      <c r="R142" s="998" cm="1">
        <f t="array" ref="R142">INDEX(R$75:R$84,$AI142,1)*(1-$AH142)+INDEX(R$75:R$84,$AJ142,1)*($AH142)</f>
        <v>0.58015486725663723</v>
      </c>
      <c r="S142" s="992" cm="1">
        <f t="array" ref="S142">INDEX([0]!i_pasture_stage_p6z,$J142+1,ROUNDDOWN((ROW($J142)-ROW($J$75))/i_p6_len,0)+1)</f>
        <v>1</v>
      </c>
      <c r="T142" s="998" cm="1">
        <f t="array" ref="T142">INDEX(T$75:T$84,$AI142,1)*(1-$AH142)+INDEX(T$75:T$84,$AJ142,1)*($AH142)</f>
        <v>0.3</v>
      </c>
      <c r="U142" s="992" cm="1">
        <f t="array" ref="U142">INDEX(U$75:U$84,$AI142,1)*(1-$AH142)+INDEX(U$75:U$84,$AJ142,1)*($AH142)</f>
        <v>10</v>
      </c>
      <c r="V142" s="998" cm="1">
        <f t="array" ref="V142">INDEX(V$75:V$84,$AI142,1)*(1-$AH142)+INDEX(V$75:V$84,$AJ142,1)*($AH142)</f>
        <v>3.8053097345132743E-2</v>
      </c>
      <c r="W142" s="407"/>
      <c r="X142" s="407"/>
      <c r="Y142" s="407"/>
      <c r="Z142" s="407"/>
      <c r="AA142" s="407"/>
      <c r="AB142" s="407"/>
      <c r="AC142" s="407"/>
      <c r="AD142" s="407"/>
      <c r="AE142" s="407"/>
      <c r="AF142" s="407"/>
      <c r="AG142" s="407"/>
      <c r="AH142" s="407" cm="1">
        <f t="array" ref="AH142">IF(OR((INDEX($K$75:$K$84,$AI142,1)-INDEX($K$75:$K$84,$AJ142,1))=0,$K142&lt;INDEX($K$75:$K$84,$AJ142,1)),0,(INDEX($K$75:$K$84,$AI142,1)-$K142)/(INDEX($K$75:$K$84,$AI142,1)-INDEX($K$75:$K$84,$AJ142,1)))</f>
        <v>0.23893805309734514</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8</v>
      </c>
      <c r="K143" s="615">
        <f>Periods!L30</f>
        <v>43922</v>
      </c>
      <c r="L143" s="616">
        <f t="shared" ca="1" si="14"/>
        <v>14</v>
      </c>
      <c r="M143" s="439"/>
      <c r="N143" s="407"/>
      <c r="O143" s="997" cm="1">
        <f t="array" ref="O143">INDEX(O$75:O$84,$AI143,1)*(1-$AH143)+INDEX(O$75:O$84,$AJ143,1)*($AH143)</f>
        <v>200</v>
      </c>
      <c r="P143" s="997" cm="1">
        <f t="array" ref="P143">INDEX(P$75:P$84,$AI143,1)*(1-$AH143)+INDEX(P$75:P$84,$AJ143,1)*($AH143)</f>
        <v>671.42857142857144</v>
      </c>
      <c r="Q143" s="998" cm="1">
        <f t="array" ref="Q143">INDEX(Q$75:Q$84,$AI143,1)*(1-$AH143)+INDEX(Q$75:Q$84,$AJ143,1)*($AH143)</f>
        <v>0.50857142857142856</v>
      </c>
      <c r="R143" s="998" cm="1">
        <f t="array" ref="R143">INDEX(R$75:R$84,$AI143,1)*(1-$AH143)+INDEX(R$75:R$84,$AJ143,1)*($AH143)</f>
        <v>0.56571428571428584</v>
      </c>
      <c r="S143" s="992" cm="1">
        <f t="array" ref="S143">INDEX([0]!i_pasture_stage_p6z,$J143+1,ROUNDDOWN((ROW($J143)-ROW($J$75))/i_p6_len,0)+1)</f>
        <v>1</v>
      </c>
      <c r="T143" s="998" cm="1">
        <f t="array" ref="T143">INDEX(T$75:T$84,$AI143,1)*(1-$AH143)+INDEX(T$75:T$84,$AJ143,1)*($AH143)</f>
        <v>0.3</v>
      </c>
      <c r="U143" s="992" cm="1">
        <f t="array" ref="U143">INDEX(U$75:U$84,$AI143,1)*(1-$AH143)+INDEX(U$75:U$84,$AJ143,1)*($AH143)</f>
        <v>10</v>
      </c>
      <c r="V143" s="998" cm="1">
        <f t="array" ref="V143">INDEX(V$75:V$84,$AI143,1)*(1-$AH143)+INDEX(V$75:V$84,$AJ143,1)*($AH143)</f>
        <v>6.4285714285714293E-2</v>
      </c>
      <c r="W143" s="407"/>
      <c r="X143" s="407"/>
      <c r="Y143" s="407"/>
      <c r="Z143" s="407"/>
      <c r="AA143" s="407"/>
      <c r="AB143" s="407"/>
      <c r="AC143" s="407"/>
      <c r="AD143" s="407"/>
      <c r="AE143" s="407"/>
      <c r="AF143" s="407"/>
      <c r="AG143" s="407"/>
      <c r="AH143" s="407" cm="1">
        <f t="array" ref="AH143">IF(OR((INDEX($K$75:$K$84,$AI143,1)-INDEX($K$75:$K$84,$AJ143,1))=0,$K143&lt;INDEX($K$75:$K$84,$AJ143,1)),0,(INDEX($K$75:$K$84,$AI143,1)-$K143)/(INDEX($K$75:$K$84,$AI143,1)-INDEX($K$75:$K$84,$AJ143,1)))</f>
        <v>0.8571428571428571</v>
      </c>
      <c r="AI143" s="407">
        <f t="shared" si="11"/>
        <v>10</v>
      </c>
      <c r="AJ143" s="407">
        <f t="shared" si="6"/>
        <v>9</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75"/>
      <c r="J144" s="475">
        <v>9</v>
      </c>
      <c r="K144" s="652">
        <f>Periods!L31</f>
        <v>43936</v>
      </c>
      <c r="L144" s="671">
        <f t="shared" ca="1" si="14"/>
        <v>1</v>
      </c>
      <c r="M144" s="653"/>
      <c r="N144" s="476"/>
      <c r="O144" s="999" cm="1">
        <f t="array" ref="O144">INDEX(O$75:O$84,$AI144,1)*(1-$AH144)+INDEX(O$75:O$84,$AJ144,1)*($AH144)</f>
        <v>200</v>
      </c>
      <c r="P144" s="999" cm="1">
        <f t="array" ref="P144">INDEX(P$75:P$84,$AI144,1)*(1-$AH144)+INDEX(P$75:P$84,$AJ144,1)*($AH144)</f>
        <v>571.42857142857133</v>
      </c>
      <c r="Q144" s="1000" cm="1">
        <f t="array" ref="Q144">INDEX(Q$75:Q$84,$AI144,1)*(1-$AH144)+INDEX(Q$75:Q$84,$AJ144,1)*($AH144)</f>
        <v>0.50357142857142856</v>
      </c>
      <c r="R144" s="1000" cm="1">
        <f t="array" ref="R144">INDEX(R$75:R$84,$AI144,1)*(1-$AH144)+INDEX(R$75:R$84,$AJ144,1)*($AH144)</f>
        <v>0.55071428571428571</v>
      </c>
      <c r="S144" s="993" cm="1">
        <f t="array" ref="S144">INDEX([0]!i_pasture_stage_p6z,$J144+1,ROUNDDOWN((ROW($J144)-ROW($J$75))/i_p6_len,0)+1)</f>
        <v>1</v>
      </c>
      <c r="T144" s="1000" cm="1">
        <f t="array" ref="T144">INDEX(T$75:T$84,$AI144,1)*(1-$AH144)+INDEX(T$75:T$84,$AJ144,1)*($AH144)</f>
        <v>0.3</v>
      </c>
      <c r="U144" s="993" cm="1">
        <f t="array" ref="U144">INDEX(U$75:U$84,$AI144,1)*(1-$AH144)+INDEX(U$75:U$84,$AJ144,1)*($AH144)</f>
        <v>10</v>
      </c>
      <c r="V144" s="1000" cm="1">
        <f t="array" ref="V144">INDEX(V$75:V$84,$AI144,1)*(1-$AH144)+INDEX(V$75:V$84,$AJ144,1)*($AH144)</f>
        <v>0.11428571428571428</v>
      </c>
      <c r="W144" s="476"/>
      <c r="X144" s="476"/>
      <c r="Y144" s="476"/>
      <c r="Z144" s="476"/>
      <c r="AA144" s="476"/>
      <c r="AB144" s="476"/>
      <c r="AC144" s="476"/>
      <c r="AD144" s="476"/>
      <c r="AE144" s="476"/>
      <c r="AF144" s="476"/>
      <c r="AG144" s="476"/>
      <c r="AH144" s="407" cm="1">
        <f t="array" ref="AH144">IF(OR((INDEX($K$75:$K$84,$AI144,1)-INDEX($K$75:$K$84,$AJ144,1))=0,$K144&lt;INDEX($K$75:$K$84,$AJ144,1)),0,(INDEX($K$75:$K$84,$AI144,1)-$K144)/(INDEX($K$75:$K$84,$AI144,1)-INDEX($K$75:$K$84,$AJ144,1)))</f>
        <v>0.35714285714285715</v>
      </c>
      <c r="AI144" s="407">
        <f t="shared" si="11"/>
        <v>10</v>
      </c>
      <c r="AJ144" s="407">
        <f t="shared" si="6"/>
        <v>9</v>
      </c>
      <c r="AK144" s="407"/>
      <c r="AL144" s="407"/>
      <c r="AM144" s="407"/>
      <c r="AN144" s="407"/>
      <c r="AO144" s="402"/>
      <c r="AP144" s="387"/>
      <c r="AQ144" s="375"/>
      <c r="AR144" s="375"/>
      <c r="AS144" s="375"/>
    </row>
    <row r="145" spans="1:45" outlineLevel="2" collapsed="1" x14ac:dyDescent="0.25">
      <c r="A145" s="375"/>
      <c r="B145" s="384"/>
      <c r="C145" s="377">
        <f t="shared" ref="C145" si="16">INT($C$40)+2</f>
        <v>3</v>
      </c>
      <c r="D145" s="402"/>
      <c r="E145" s="459"/>
      <c r="F145" s="459"/>
      <c r="G145" s="402"/>
      <c r="H145" s="423"/>
      <c r="I145" s="659" t="s">
        <v>791</v>
      </c>
      <c r="J145" s="659">
        <v>0</v>
      </c>
      <c r="K145" s="660">
        <f>Periods!M21</f>
        <v>43572</v>
      </c>
      <c r="L145" s="672">
        <f t="shared" ca="1" si="14"/>
        <v>21</v>
      </c>
      <c r="M145" s="661"/>
      <c r="N145" s="662"/>
      <c r="O145" s="995" cm="1">
        <f t="array" ref="O145">INDEX(O$75:O$84,$AI145,1)*(1-$AH145)+INDEX(O$75:O$84,$AJ145,1)*($AH145)</f>
        <v>200</v>
      </c>
      <c r="P145" s="995" cm="1">
        <f t="array" ref="P145">INDEX(P$75:P$84,$AI145,1)*(1-$AH145)+INDEX(P$75:P$84,$AJ145,1)*($AH145)</f>
        <v>500</v>
      </c>
      <c r="Q145" s="996" cm="1">
        <f t="array" ref="Q145">INDEX(Q$75:Q$84,$AI145,1)*(1-$AH145)+INDEX(Q$75:Q$84,$AJ145,1)*($AH145)</f>
        <v>0.5</v>
      </c>
      <c r="R145" s="996" cm="1">
        <f t="array" ref="R145">INDEX(R$75:R$84,$AI145,1)*(1-$AH145)+INDEX(R$75:R$84,$AJ145,1)*($AH145)</f>
        <v>0.54</v>
      </c>
      <c r="S145" s="994" cm="1">
        <f t="array" ref="S145">INDEX([0]!i_pasture_stage_p6z,$J145+1,ROUNDDOWN((ROW($J145)-ROW($J$75))/i_p6_len,0)+1)</f>
        <v>0</v>
      </c>
      <c r="T145" s="996" cm="1">
        <f t="array" ref="T145">INDEX(T$75:T$84,$AI145,1)*(1-$AH145)+INDEX(T$75:T$84,$AJ145,1)*($AH145)</f>
        <v>0.3</v>
      </c>
      <c r="U145" s="994" cm="1">
        <f t="array" ref="U145">INDEX(U$75:U$84,$AI145,1)*(1-$AH145)+INDEX(U$75:U$84,$AJ145,1)*($AH145)</f>
        <v>10</v>
      </c>
      <c r="V145" s="996" cm="1">
        <f t="array" ref="V145">INDEX(V$75:V$84,$AI145,1)*(1-$AH145)+INDEX(V$75:V$84,$AJ145,1)*($AH145)</f>
        <v>0.15</v>
      </c>
      <c r="W145" s="662"/>
      <c r="X145" s="662"/>
      <c r="Y145" s="662"/>
      <c r="Z145" s="662"/>
      <c r="AA145" s="662"/>
      <c r="AB145" s="662"/>
      <c r="AC145" s="662"/>
      <c r="AD145" s="662"/>
      <c r="AE145" s="662"/>
      <c r="AF145" s="662"/>
      <c r="AG145" s="662"/>
      <c r="AH145" s="407" cm="1">
        <f t="array" ref="AH145">IF(OR((INDEX($K$75:$K$84,$AI145,1)-INDEX($K$75:$K$84,$AJ145,1))=0,$K145&lt;INDEX($K$75:$K$84,$AJ145,1)),0,(INDEX($K$75:$K$84,$AI145,1)-$K145)/(INDEX($K$75:$K$84,$AI145,1)-INDEX($K$75:$K$84,$AJ145,1)))</f>
        <v>0</v>
      </c>
      <c r="AI145" s="407">
        <f t="shared" si="11"/>
        <v>10</v>
      </c>
      <c r="AJ145" s="407">
        <f t="shared" si="6"/>
        <v>9</v>
      </c>
      <c r="AK145" s="407"/>
      <c r="AL145" s="407"/>
      <c r="AM145" s="407"/>
      <c r="AN145" s="407"/>
      <c r="AO145" s="402"/>
      <c r="AP145" s="387"/>
      <c r="AQ145" s="375"/>
      <c r="AR145" s="375"/>
      <c r="AS145" s="375"/>
    </row>
    <row r="146" spans="1:45" hidden="1" outlineLevel="3" collapsed="1" x14ac:dyDescent="0.25">
      <c r="A146" s="375"/>
      <c r="B146" s="384"/>
      <c r="C146" s="377">
        <f t="shared" si="15"/>
        <v>4</v>
      </c>
      <c r="D146" s="402"/>
      <c r="E146" s="459"/>
      <c r="F146" s="459"/>
      <c r="G146" s="402"/>
      <c r="H146" s="423"/>
      <c r="I146" s="423"/>
      <c r="J146" s="423">
        <v>1</v>
      </c>
      <c r="K146" s="615">
        <f>Periods!M22</f>
        <v>43593</v>
      </c>
      <c r="L146" s="616">
        <f t="shared" ca="1" si="14"/>
        <v>91</v>
      </c>
      <c r="M146" s="439"/>
      <c r="N146" s="407"/>
      <c r="O146" s="997" cm="1">
        <f t="array" ref="O146">INDEX(O$75:O$84,$AI146,1)*(1-$AH146)+INDEX(O$75:O$84,$AJ146,1)*($AH146)</f>
        <v>200</v>
      </c>
      <c r="P146" s="997" cm="1">
        <f t="array" ref="P146">INDEX(P$75:P$84,$AI146,1)*(1-$AH146)+INDEX(P$75:P$84,$AJ146,1)*($AH146)</f>
        <v>500</v>
      </c>
      <c r="Q146" s="998" cm="1">
        <f t="array" ref="Q146">INDEX(Q$75:Q$84,$AI146,1)*(1-$AH146)+INDEX(Q$75:Q$84,$AJ146,1)*($AH146)</f>
        <v>0.5</v>
      </c>
      <c r="R146" s="998" cm="1">
        <f t="array" ref="R146">INDEX(R$75:R$84,$AI146,1)*(1-$AH146)+INDEX(R$75:R$84,$AJ146,1)*($AH146)</f>
        <v>0.54</v>
      </c>
      <c r="S146" s="992" cm="1">
        <f t="array" ref="S146">INDEX([0]!i_pasture_stage_p6z,$J146+1,ROUNDDOWN((ROW($J146)-ROW($J$75))/i_p6_len,0)+1)</f>
        <v>0</v>
      </c>
      <c r="T146" s="998" cm="1">
        <f t="array" ref="T146">INDEX(T$75:T$84,$AI146,1)*(1-$AH146)+INDEX(T$75:T$84,$AJ146,1)*($AH146)</f>
        <v>0.3</v>
      </c>
      <c r="U146" s="992" cm="1">
        <f t="array" ref="U146">INDEX(U$75:U$84,$AI146,1)*(1-$AH146)+INDEX(U$75:U$84,$AJ146,1)*($AH146)</f>
        <v>10</v>
      </c>
      <c r="V146" s="998" cm="1">
        <f t="array" ref="V146">INDEX(V$75:V$84,$AI146,1)*(1-$AH146)+INDEX(V$75:V$84,$AJ146,1)*($AH146)</f>
        <v>0.15</v>
      </c>
      <c r="W146" s="407"/>
      <c r="X146" s="407"/>
      <c r="Y146" s="407"/>
      <c r="Z146" s="407"/>
      <c r="AA146" s="407"/>
      <c r="AB146" s="407"/>
      <c r="AC146" s="407"/>
      <c r="AD146" s="407"/>
      <c r="AE146" s="407"/>
      <c r="AF146" s="407"/>
      <c r="AG146" s="407"/>
      <c r="AH146" s="407" cm="1">
        <f t="array" ref="AH146">IF(OR((INDEX($K$75:$K$84,$AI146,1)-INDEX($K$75:$K$84,$AJ146,1))=0,$K146&lt;INDEX($K$75:$K$84,$AJ146,1)),0,(INDEX($K$75:$K$84,$AI146,1)-$K146)/(INDEX($K$75:$K$84,$AI146,1)-INDEX($K$75:$K$84,$AJ146,1)))</f>
        <v>0</v>
      </c>
      <c r="AI146" s="407">
        <f t="shared" si="11"/>
        <v>10</v>
      </c>
      <c r="AJ146" s="407">
        <f t="shared" si="6"/>
        <v>9</v>
      </c>
      <c r="AK146" s="407"/>
      <c r="AL146" s="407"/>
      <c r="AM146" s="407"/>
      <c r="AN146" s="407"/>
      <c r="AO146" s="402"/>
      <c r="AP146" s="387"/>
      <c r="AQ146" s="375"/>
      <c r="AR146" s="375"/>
      <c r="AS146" s="375"/>
    </row>
    <row r="147" spans="1:45" hidden="1" outlineLevel="3" x14ac:dyDescent="0.25">
      <c r="A147" s="375"/>
      <c r="B147" s="384"/>
      <c r="C147" s="377">
        <f t="shared" si="15"/>
        <v>4</v>
      </c>
      <c r="D147" s="402"/>
      <c r="E147" s="459"/>
      <c r="F147" s="459"/>
      <c r="G147" s="402"/>
      <c r="H147" s="423"/>
      <c r="I147" s="423"/>
      <c r="J147" s="423">
        <v>2</v>
      </c>
      <c r="K147" s="615">
        <f>Periods!M24</f>
        <v>43684</v>
      </c>
      <c r="L147" s="616">
        <f t="shared" ca="1" si="14"/>
        <v>49</v>
      </c>
      <c r="M147" s="439"/>
      <c r="N147" s="407"/>
      <c r="O147" s="997" cm="1">
        <f t="array" ref="O147">INDEX(O$75:O$84,$AI147,1)*(1-$AH147)+INDEX(O$75:O$84,$AJ147,1)*($AH147)</f>
        <v>367.85714285714289</v>
      </c>
      <c r="P147" s="997" cm="1">
        <f t="array" ref="P147">INDEX(P$75:P$84,$AI147,1)*(1-$AH147)+INDEX(P$75:P$84,$AJ147,1)*($AH147)</f>
        <v>2843.4642857142858</v>
      </c>
      <c r="Q147" s="998" cm="1">
        <f t="array" ref="Q147">INDEX(Q$75:Q$84,$AI147,1)*(1-$AH147)+INDEX(Q$75:Q$84,$AJ147,1)*($AH147)</f>
        <v>0.78642857142857148</v>
      </c>
      <c r="R147" s="998" cm="1">
        <f t="array" ref="R147">INDEX(R$75:R$84,$AI147,1)*(1-$AH147)+INDEX(R$75:R$84,$AJ147,1)*($AH147)</f>
        <v>0.79321428571428576</v>
      </c>
      <c r="S147" s="992" cm="1">
        <f t="array" ref="S147">INDEX([0]!i_pasture_stage_p6z,$J147+1,ROUNDDOWN((ROW($J147)-ROW($J$75))/i_p6_len,0)+1)</f>
        <v>1</v>
      </c>
      <c r="T147" s="998" cm="1">
        <f t="array" ref="T147">INDEX(T$75:T$84,$AI147,1)*(1-$AH147)+INDEX(T$75:T$84,$AJ147,1)*($AH147)</f>
        <v>0.3</v>
      </c>
      <c r="U147" s="992" cm="1">
        <f t="array" ref="U147">INDEX(U$75:U$84,$AI147,1)*(1-$AH147)+INDEX(U$75:U$84,$AJ147,1)*($AH147)</f>
        <v>10</v>
      </c>
      <c r="V147" s="998" cm="1">
        <f t="array" ref="V147">INDEX(V$75:V$84,$AI147,1)*(1-$AH147)+INDEX(V$75:V$84,$AJ147,1)*($AH147)</f>
        <v>0</v>
      </c>
      <c r="W147" s="407"/>
      <c r="X147" s="407"/>
      <c r="Y147" s="407"/>
      <c r="Z147" s="407"/>
      <c r="AA147" s="407"/>
      <c r="AB147" s="407"/>
      <c r="AC147" s="407"/>
      <c r="AD147" s="407"/>
      <c r="AE147" s="407"/>
      <c r="AF147" s="407"/>
      <c r="AG147" s="407"/>
      <c r="AH147" s="407" cm="1">
        <f t="array" ref="AH147">IF(OR((INDEX($K$75:$K$84,$AI147,1)-INDEX($K$75:$K$84,$AJ147,1))=0,$K147&lt;INDEX($K$75:$K$84,$AJ147,1)),0,(INDEX($K$75:$K$84,$AI147,1)-$K147)/(INDEX($K$75:$K$84,$AI147,1)-INDEX($K$75:$K$84,$AJ147,1)))</f>
        <v>0.6607142857142857</v>
      </c>
      <c r="AI147" s="407">
        <f t="shared" si="11"/>
        <v>5</v>
      </c>
      <c r="AJ147" s="407">
        <f t="shared" si="6"/>
        <v>4</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3</v>
      </c>
      <c r="K148" s="615">
        <f>Periods!M25</f>
        <v>43733</v>
      </c>
      <c r="L148" s="616">
        <f t="shared" ca="1" si="14"/>
        <v>20</v>
      </c>
      <c r="M148" s="439"/>
      <c r="N148" s="407"/>
      <c r="O148" s="997" cm="1">
        <f t="array" ref="O148">INDEX(O$75:O$84,$AI148,1)*(1-$AH148)+INDEX(O$75:O$84,$AJ148,1)*($AH148)</f>
        <v>607.14285714285711</v>
      </c>
      <c r="P148" s="997" cm="1">
        <f t="array" ref="P148">INDEX(P$75:P$84,$AI148,1)*(1-$AH148)+INDEX(P$75:P$84,$AJ148,1)*($AH148)</f>
        <v>3191.7142857142858</v>
      </c>
      <c r="Q148" s="998" cm="1">
        <f t="array" ref="Q148">INDEX(Q$75:Q$84,$AI148,1)*(1-$AH148)+INDEX(Q$75:Q$84,$AJ148,1)*($AH148)</f>
        <v>0.69464285714285712</v>
      </c>
      <c r="R148" s="998" cm="1">
        <f t="array" ref="R148">INDEX(R$75:R$84,$AI148,1)*(1-$AH148)+INDEX(R$75:R$84,$AJ148,1)*($AH148)</f>
        <v>0.75107142857142861</v>
      </c>
      <c r="S148" s="992" cm="1">
        <f t="array" ref="S148">INDEX([0]!i_pasture_stage_p6z,$J148+1,ROUNDDOWN((ROW($J148)-ROW($J$75))/i_p6_len,0)+1)</f>
        <v>1</v>
      </c>
      <c r="T148" s="998" cm="1">
        <f t="array" ref="T148">INDEX(T$75:T$84,$AI148,1)*(1-$AH148)+INDEX(T$75:T$84,$AJ148,1)*($AH148)</f>
        <v>0.3</v>
      </c>
      <c r="U148" s="992" cm="1">
        <f t="array" ref="U148">INDEX(U$75:U$84,$AI148,1)*(1-$AH148)+INDEX(U$75:U$84,$AJ148,1)*($AH148)</f>
        <v>10</v>
      </c>
      <c r="V148" s="998" cm="1">
        <f t="array" ref="V148">INDEX(V$75:V$84,$AI148,1)*(1-$AH148)+INDEX(V$75:V$84,$AJ148,1)*($AH148)</f>
        <v>0</v>
      </c>
      <c r="W148" s="407"/>
      <c r="X148" s="407"/>
      <c r="Y148" s="407"/>
      <c r="Z148" s="407"/>
      <c r="AA148" s="407"/>
      <c r="AB148" s="407"/>
      <c r="AC148" s="407"/>
      <c r="AD148" s="407"/>
      <c r="AE148" s="407"/>
      <c r="AF148" s="407"/>
      <c r="AG148" s="407"/>
      <c r="AH148" s="407" cm="1">
        <f t="array" ref="AH148">IF(OR((INDEX($K$75:$K$84,$AI148,1)-INDEX($K$75:$K$84,$AJ148,1))=0,$K148&lt;INDEX($K$75:$K$84,$AJ148,1)),0,(INDEX($K$75:$K$84,$AI148,1)-$K148)/(INDEX($K$75:$K$84,$AI148,1)-INDEX($K$75:$K$84,$AJ148,1)))</f>
        <v>0.5714285714285714</v>
      </c>
      <c r="AI148" s="407">
        <f t="shared" si="11"/>
        <v>6</v>
      </c>
      <c r="AJ148" s="407">
        <f t="shared" si="6"/>
        <v>5</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4</v>
      </c>
      <c r="K149" s="615">
        <f>Periods!M26</f>
        <v>43753</v>
      </c>
      <c r="L149" s="616">
        <f t="shared" ca="1" si="14"/>
        <v>44</v>
      </c>
      <c r="M149" s="439"/>
      <c r="N149" s="407"/>
      <c r="O149" s="997" cm="1">
        <f t="array" ref="O149">INDEX(O$75:O$84,$AI149,1)*(1-$AH149)+INDEX(O$75:O$84,$AJ149,1)*($AH149)</f>
        <v>688.09523809523807</v>
      </c>
      <c r="P149" s="997" cm="1">
        <f t="array" ref="P149">INDEX(P$75:P$84,$AI149,1)*(1-$AH149)+INDEX(P$75:P$84,$AJ149,1)*($AH149)</f>
        <v>2464.2857142857147</v>
      </c>
      <c r="Q149" s="998" cm="1">
        <f t="array" ref="Q149">INDEX(Q$75:Q$84,$AI149,1)*(1-$AH149)+INDEX(Q$75:Q$84,$AJ149,1)*($AH149)</f>
        <v>0.59797619047619055</v>
      </c>
      <c r="R149" s="998" cm="1">
        <f t="array" ref="R149">INDEX(R$75:R$84,$AI149,1)*(1-$AH149)+INDEX(R$75:R$84,$AJ149,1)*($AH149)</f>
        <v>0.70297619047619053</v>
      </c>
      <c r="S149" s="992" cm="1">
        <f t="array" ref="S149">INDEX([0]!i_pasture_stage_p6z,$J149+1,ROUNDDOWN((ROW($J149)-ROW($J$75))/i_p6_len,0)+1)</f>
        <v>1</v>
      </c>
      <c r="T149" s="998" cm="1">
        <f t="array" ref="T149">INDEX(T$75:T$84,$AI149,1)*(1-$AH149)+INDEX(T$75:T$84,$AJ149,1)*($AH149)</f>
        <v>0.3</v>
      </c>
      <c r="U149" s="992" cm="1">
        <f t="array" ref="U149">INDEX(U$75:U$84,$AI149,1)*(1-$AH149)+INDEX(U$75:U$84,$AJ149,1)*($AH149)</f>
        <v>10</v>
      </c>
      <c r="V149" s="998" cm="1">
        <f t="array" ref="V149">INDEX(V$75:V$84,$AI149,1)*(1-$AH149)+INDEX(V$75:V$84,$AJ149,1)*($AH149)</f>
        <v>0</v>
      </c>
      <c r="W149" s="407"/>
      <c r="X149" s="407"/>
      <c r="Y149" s="407"/>
      <c r="Z149" s="407"/>
      <c r="AA149" s="407"/>
      <c r="AB149" s="407"/>
      <c r="AC149" s="407"/>
      <c r="AD149" s="407"/>
      <c r="AE149" s="407"/>
      <c r="AF149" s="407"/>
      <c r="AG149" s="407"/>
      <c r="AH149" s="407" cm="1">
        <f t="array" ref="AH149">IF(OR((INDEX($K$75:$K$84,$AI149,1)-INDEX($K$75:$K$84,$AJ149,1))=0,$K149&lt;INDEX($K$75:$K$84,$AJ149,1)),0,(INDEX($K$75:$K$84,$AI149,1)-$K149)/(INDEX($K$75:$K$84,$AI149,1)-INDEX($K$75:$K$84,$AJ149,1)))</f>
        <v>0.80952380952380953</v>
      </c>
      <c r="AI149" s="407">
        <f t="shared" ref="AI149:AI174" si="17">MIN(i_p6_len,IF($K149&lt;INDEX(i_break_date,ROUNDDOWN((ROW($I149)-ROW($I$75))/i_p6_len,0)+1,1),i_p6_len,IFERROR(IFERROR(MATCH($K149,$K$75:$K$84,0),MATCH($K149,$K$75:$K$84,1)+1),1)))</f>
        <v>7</v>
      </c>
      <c r="AJ149" s="407">
        <f t="shared" si="6"/>
        <v>6</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5</v>
      </c>
      <c r="K150" s="615">
        <f>Periods!M27</f>
        <v>43797</v>
      </c>
      <c r="L150" s="616">
        <f t="shared" ca="1" si="14"/>
        <v>55</v>
      </c>
      <c r="M150" s="439"/>
      <c r="N150" s="407"/>
      <c r="O150" s="997" cm="1">
        <f t="array" ref="O150">INDEX(O$75:O$84,$AI150,1)*(1-$AH150)+INDEX(O$75:O$84,$AJ150,1)*($AH150)</f>
        <v>232.14285714285714</v>
      </c>
      <c r="P150" s="997" cm="1">
        <f t="array" ref="P150">INDEX(P$75:P$84,$AI150,1)*(1-$AH150)+INDEX(P$75:P$84,$AJ150,1)*($AH150)</f>
        <v>1096.4285714285713</v>
      </c>
      <c r="Q150" s="998" cm="1">
        <f t="array" ref="Q150">INDEX(Q$75:Q$84,$AI150,1)*(1-$AH150)+INDEX(Q$75:Q$84,$AJ150,1)*($AH150)</f>
        <v>0.53435714285714286</v>
      </c>
      <c r="R150" s="998" cm="1">
        <f t="array" ref="R150">INDEX(R$75:R$84,$AI150,1)*(1-$AH150)+INDEX(R$75:R$84,$AJ150,1)*($AH150)</f>
        <v>0.62392857142857139</v>
      </c>
      <c r="S150" s="992" cm="1">
        <f t="array" ref="S150">INDEX([0]!i_pasture_stage_p6z,$J150+1,ROUNDDOWN((ROW($J150)-ROW($J$75))/i_p6_len,0)+1)</f>
        <v>1</v>
      </c>
      <c r="T150" s="998" cm="1">
        <f t="array" ref="T150">INDEX(T$75:T$84,$AI150,1)*(1-$AH150)+INDEX(T$75:T$84,$AJ150,1)*($AH150)</f>
        <v>0.3</v>
      </c>
      <c r="U150" s="992" cm="1">
        <f t="array" ref="U150">INDEX(U$75:U$84,$AI150,1)*(1-$AH150)+INDEX(U$75:U$84,$AJ150,1)*($AH150)</f>
        <v>10</v>
      </c>
      <c r="V150" s="998" cm="1">
        <f t="array" ref="V150">INDEX(V$75:V$84,$AI150,1)*(1-$AH150)+INDEX(V$75:V$84,$AJ150,1)*($AH150)</f>
        <v>0</v>
      </c>
      <c r="W150" s="407"/>
      <c r="X150" s="407"/>
      <c r="Y150" s="407"/>
      <c r="Z150" s="407"/>
      <c r="AA150" s="407"/>
      <c r="AB150" s="407"/>
      <c r="AC150" s="407"/>
      <c r="AD150" s="407"/>
      <c r="AE150" s="407"/>
      <c r="AF150" s="407"/>
      <c r="AG150" s="407"/>
      <c r="AH150" s="407" cm="1">
        <f t="array" ref="AH150">IF(OR((INDEX($K$75:$K$84,$AI150,1)-INDEX($K$75:$K$84,$AJ150,1))=0,$K150&lt;INDEX($K$75:$K$84,$AJ150,1)),0,(INDEX($K$75:$K$84,$AI150,1)-$K150)/(INDEX($K$75:$K$84,$AI150,1)-INDEX($K$75:$K$84,$AJ150,1)))</f>
        <v>0.22857142857142856</v>
      </c>
      <c r="AI150" s="407">
        <f t="shared" si="17"/>
        <v>8</v>
      </c>
      <c r="AJ150" s="407">
        <f t="shared" ref="AJ150:AJ174" si="18">MAX(1,AI150-1)</f>
        <v>7</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6</v>
      </c>
      <c r="K151" s="615">
        <f>Periods!M28</f>
        <v>43852</v>
      </c>
      <c r="L151" s="616">
        <f t="shared" ca="1" si="14"/>
        <v>39</v>
      </c>
      <c r="M151" s="439"/>
      <c r="N151" s="407"/>
      <c r="O151" s="997" cm="1">
        <f t="array" ref="O151">INDEX(O$75:O$84,$AI151,1)*(1-$AH151)+INDEX(O$75:O$84,$AJ151,1)*($AH151)</f>
        <v>185.39823008849558</v>
      </c>
      <c r="P151" s="997" cm="1">
        <f t="array" ref="P151">INDEX(P$75:P$84,$AI151,1)*(1-$AH151)+INDEX(P$75:P$84,$AJ151,1)*($AH151)</f>
        <v>831.41592920353992</v>
      </c>
      <c r="Q151" s="998" cm="1">
        <f t="array" ref="Q151">INDEX(Q$75:Q$84,$AI151,1)*(1-$AH151)+INDEX(Q$75:Q$84,$AJ151,1)*($AH151)</f>
        <v>0.52022123893805305</v>
      </c>
      <c r="R151" s="998" cm="1">
        <f t="array" ref="R151">INDEX(R$75:R$84,$AI151,1)*(1-$AH151)+INDEX(R$75:R$84,$AJ151,1)*($AH151)</f>
        <v>0.59482300884955752</v>
      </c>
      <c r="S151" s="992" cm="1">
        <f t="array" ref="S151">INDEX([0]!i_pasture_stage_p6z,$J151+1,ROUNDDOWN((ROW($J151)-ROW($J$75))/i_p6_len,0)+1)</f>
        <v>1</v>
      </c>
      <c r="T151" s="998" cm="1">
        <f t="array" ref="T151">INDEX(T$75:T$84,$AI151,1)*(1-$AH151)+INDEX(T$75:T$84,$AJ151,1)*($AH151)</f>
        <v>0.3</v>
      </c>
      <c r="U151" s="992" cm="1">
        <f t="array" ref="U151">INDEX(U$75:U$84,$AI151,1)*(1-$AH151)+INDEX(U$75:U$84,$AJ151,1)*($AH151)</f>
        <v>10</v>
      </c>
      <c r="V151" s="998" cm="1">
        <f t="array" ref="V151">INDEX(V$75:V$84,$AI151,1)*(1-$AH151)+INDEX(V$75:V$84,$AJ151,1)*($AH151)</f>
        <v>2.079646017699115E-2</v>
      </c>
      <c r="W151" s="407"/>
      <c r="X151" s="407"/>
      <c r="Y151" s="407"/>
      <c r="Z151" s="407"/>
      <c r="AA151" s="407"/>
      <c r="AB151" s="407"/>
      <c r="AC151" s="407"/>
      <c r="AD151" s="407"/>
      <c r="AE151" s="407"/>
      <c r="AF151" s="407"/>
      <c r="AG151" s="407"/>
      <c r="AH151" s="407" cm="1">
        <f t="array" ref="AH151">IF(OR((INDEX($K$75:$K$84,$AI151,1)-INDEX($K$75:$K$84,$AJ151,1))=0,$K151&lt;INDEX($K$75:$K$84,$AJ151,1)),0,(INDEX($K$75:$K$84,$AI151,1)-$K151)/(INDEX($K$75:$K$84,$AI151,1)-INDEX($K$75:$K$84,$AJ151,1)))</f>
        <v>0.58407079646017701</v>
      </c>
      <c r="AI151" s="407">
        <f t="shared" si="17"/>
        <v>9</v>
      </c>
      <c r="AJ151" s="407">
        <f t="shared" si="18"/>
        <v>8</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7</v>
      </c>
      <c r="K152" s="615">
        <f>Periods!M29</f>
        <v>43891</v>
      </c>
      <c r="L152" s="616">
        <f t="shared" ca="1" si="14"/>
        <v>31</v>
      </c>
      <c r="M152" s="439"/>
      <c r="N152" s="407"/>
      <c r="O152" s="997" cm="1">
        <f t="array" ref="O152">INDEX(O$75:O$84,$AI152,1)*(1-$AH152)+INDEX(O$75:O$84,$AJ152,1)*($AH152)</f>
        <v>194.02654867256638</v>
      </c>
      <c r="P152" s="997" cm="1">
        <f t="array" ref="P152">INDEX(P$75:P$84,$AI152,1)*(1-$AH152)+INDEX(P$75:P$84,$AJ152,1)*($AH152)</f>
        <v>753.7610619469026</v>
      </c>
      <c r="Q152" s="998" cm="1">
        <f t="array" ref="Q152">INDEX(Q$75:Q$84,$AI152,1)*(1-$AH152)+INDEX(Q$75:Q$84,$AJ152,1)*($AH152)</f>
        <v>0.51418141592920352</v>
      </c>
      <c r="R152" s="998" cm="1">
        <f t="array" ref="R152">INDEX(R$75:R$84,$AI152,1)*(1-$AH152)+INDEX(R$75:R$84,$AJ152,1)*($AH152)</f>
        <v>0.58015486725663723</v>
      </c>
      <c r="S152" s="992" cm="1">
        <f t="array" ref="S152">INDEX([0]!i_pasture_stage_p6z,$J152+1,ROUNDDOWN((ROW($J152)-ROW($J$75))/i_p6_len,0)+1)</f>
        <v>1</v>
      </c>
      <c r="T152" s="998" cm="1">
        <f t="array" ref="T152">INDEX(T$75:T$84,$AI152,1)*(1-$AH152)+INDEX(T$75:T$84,$AJ152,1)*($AH152)</f>
        <v>0.3</v>
      </c>
      <c r="U152" s="992" cm="1">
        <f t="array" ref="U152">INDEX(U$75:U$84,$AI152,1)*(1-$AH152)+INDEX(U$75:U$84,$AJ152,1)*($AH152)</f>
        <v>10</v>
      </c>
      <c r="V152" s="998" cm="1">
        <f t="array" ref="V152">INDEX(V$75:V$84,$AI152,1)*(1-$AH152)+INDEX(V$75:V$84,$AJ152,1)*($AH152)</f>
        <v>3.8053097345132743E-2</v>
      </c>
      <c r="W152" s="407"/>
      <c r="X152" s="407"/>
      <c r="Y152" s="407"/>
      <c r="Z152" s="407"/>
      <c r="AA152" s="407"/>
      <c r="AB152" s="407"/>
      <c r="AC152" s="407"/>
      <c r="AD152" s="407"/>
      <c r="AE152" s="407"/>
      <c r="AF152" s="407"/>
      <c r="AG152" s="407"/>
      <c r="AH152" s="407" cm="1">
        <f t="array" ref="AH152">IF(OR((INDEX($K$75:$K$84,$AI152,1)-INDEX($K$75:$K$84,$AJ152,1))=0,$K152&lt;INDEX($K$75:$K$84,$AJ152,1)),0,(INDEX($K$75:$K$84,$AI152,1)-$K152)/(INDEX($K$75:$K$84,$AI152,1)-INDEX($K$75:$K$84,$AJ152,1)))</f>
        <v>0.23893805309734514</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8</v>
      </c>
      <c r="K153" s="615">
        <f>Periods!M30</f>
        <v>43922</v>
      </c>
      <c r="L153" s="616">
        <f t="shared" ca="1" si="14"/>
        <v>14</v>
      </c>
      <c r="M153" s="439"/>
      <c r="N153" s="407"/>
      <c r="O153" s="997" cm="1">
        <f t="array" ref="O153">INDEX(O$75:O$84,$AI153,1)*(1-$AH153)+INDEX(O$75:O$84,$AJ153,1)*($AH153)</f>
        <v>200</v>
      </c>
      <c r="P153" s="997" cm="1">
        <f t="array" ref="P153">INDEX(P$75:P$84,$AI153,1)*(1-$AH153)+INDEX(P$75:P$84,$AJ153,1)*($AH153)</f>
        <v>671.42857142857144</v>
      </c>
      <c r="Q153" s="998" cm="1">
        <f t="array" ref="Q153">INDEX(Q$75:Q$84,$AI153,1)*(1-$AH153)+INDEX(Q$75:Q$84,$AJ153,1)*($AH153)</f>
        <v>0.50857142857142856</v>
      </c>
      <c r="R153" s="998" cm="1">
        <f t="array" ref="R153">INDEX(R$75:R$84,$AI153,1)*(1-$AH153)+INDEX(R$75:R$84,$AJ153,1)*($AH153)</f>
        <v>0.56571428571428584</v>
      </c>
      <c r="S153" s="992" cm="1">
        <f t="array" ref="S153">INDEX([0]!i_pasture_stage_p6z,$J153+1,ROUNDDOWN((ROW($J153)-ROW($J$75))/i_p6_len,0)+1)</f>
        <v>1</v>
      </c>
      <c r="T153" s="998" cm="1">
        <f t="array" ref="T153">INDEX(T$75:T$84,$AI153,1)*(1-$AH153)+INDEX(T$75:T$84,$AJ153,1)*($AH153)</f>
        <v>0.3</v>
      </c>
      <c r="U153" s="992" cm="1">
        <f t="array" ref="U153">INDEX(U$75:U$84,$AI153,1)*(1-$AH153)+INDEX(U$75:U$84,$AJ153,1)*($AH153)</f>
        <v>10</v>
      </c>
      <c r="V153" s="998" cm="1">
        <f t="array" ref="V153">INDEX(V$75:V$84,$AI153,1)*(1-$AH153)+INDEX(V$75:V$84,$AJ153,1)*($AH153)</f>
        <v>6.4285714285714293E-2</v>
      </c>
      <c r="W153" s="407"/>
      <c r="X153" s="407"/>
      <c r="Y153" s="407"/>
      <c r="Z153" s="407"/>
      <c r="AA153" s="407"/>
      <c r="AB153" s="407"/>
      <c r="AC153" s="407"/>
      <c r="AD153" s="407"/>
      <c r="AE153" s="407"/>
      <c r="AF153" s="407"/>
      <c r="AG153" s="407"/>
      <c r="AH153" s="407" cm="1">
        <f t="array" ref="AH153">IF(OR((INDEX($K$75:$K$84,$AI153,1)-INDEX($K$75:$K$84,$AJ153,1))=0,$K153&lt;INDEX($K$75:$K$84,$AJ153,1)),0,(INDEX($K$75:$K$84,$AI153,1)-$K153)/(INDEX($K$75:$K$84,$AI153,1)-INDEX($K$75:$K$84,$AJ153,1)))</f>
        <v>0.8571428571428571</v>
      </c>
      <c r="AI153" s="407">
        <f t="shared" si="17"/>
        <v>10</v>
      </c>
      <c r="AJ153" s="407">
        <f t="shared" si="18"/>
        <v>9</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75"/>
      <c r="J154" s="475">
        <v>9</v>
      </c>
      <c r="K154" s="652">
        <f>Periods!M31</f>
        <v>43936</v>
      </c>
      <c r="L154" s="671">
        <f t="shared" ca="1" si="14"/>
        <v>1</v>
      </c>
      <c r="M154" s="653"/>
      <c r="N154" s="476"/>
      <c r="O154" s="999" cm="1">
        <f t="array" ref="O154">INDEX(O$75:O$84,$AI154,1)*(1-$AH154)+INDEX(O$75:O$84,$AJ154,1)*($AH154)</f>
        <v>200</v>
      </c>
      <c r="P154" s="999" cm="1">
        <f t="array" ref="P154">INDEX(P$75:P$84,$AI154,1)*(1-$AH154)+INDEX(P$75:P$84,$AJ154,1)*($AH154)</f>
        <v>571.42857142857133</v>
      </c>
      <c r="Q154" s="1000" cm="1">
        <f t="array" ref="Q154">INDEX(Q$75:Q$84,$AI154,1)*(1-$AH154)+INDEX(Q$75:Q$84,$AJ154,1)*($AH154)</f>
        <v>0.50357142857142856</v>
      </c>
      <c r="R154" s="1000" cm="1">
        <f t="array" ref="R154">INDEX(R$75:R$84,$AI154,1)*(1-$AH154)+INDEX(R$75:R$84,$AJ154,1)*($AH154)</f>
        <v>0.55071428571428571</v>
      </c>
      <c r="S154" s="993" cm="1">
        <f t="array" ref="S154">INDEX([0]!i_pasture_stage_p6z,$J154+1,ROUNDDOWN((ROW($J154)-ROW($J$75))/i_p6_len,0)+1)</f>
        <v>1</v>
      </c>
      <c r="T154" s="1000" cm="1">
        <f t="array" ref="T154">INDEX(T$75:T$84,$AI154,1)*(1-$AH154)+INDEX(T$75:T$84,$AJ154,1)*($AH154)</f>
        <v>0.3</v>
      </c>
      <c r="U154" s="993" cm="1">
        <f t="array" ref="U154">INDEX(U$75:U$84,$AI154,1)*(1-$AH154)+INDEX(U$75:U$84,$AJ154,1)*($AH154)</f>
        <v>10</v>
      </c>
      <c r="V154" s="1000" cm="1">
        <f t="array" ref="V154">INDEX(V$75:V$84,$AI154,1)*(1-$AH154)+INDEX(V$75:V$84,$AJ154,1)*($AH154)</f>
        <v>0.11428571428571428</v>
      </c>
      <c r="W154" s="476"/>
      <c r="X154" s="476"/>
      <c r="Y154" s="476"/>
      <c r="Z154" s="476"/>
      <c r="AA154" s="476"/>
      <c r="AB154" s="476"/>
      <c r="AC154" s="476"/>
      <c r="AD154" s="476"/>
      <c r="AE154" s="476"/>
      <c r="AF154" s="476"/>
      <c r="AG154" s="476"/>
      <c r="AH154" s="407" cm="1">
        <f t="array" ref="AH154">IF(OR((INDEX($K$75:$K$84,$AI154,1)-INDEX($K$75:$K$84,$AJ154,1))=0,$K154&lt;INDEX($K$75:$K$84,$AJ154,1)),0,(INDEX($K$75:$K$84,$AI154,1)-$K154)/(INDEX($K$75:$K$84,$AI154,1)-INDEX($K$75:$K$84,$AJ154,1)))</f>
        <v>0.35714285714285715</v>
      </c>
      <c r="AI154" s="407">
        <f t="shared" si="17"/>
        <v>10</v>
      </c>
      <c r="AJ154" s="407">
        <f t="shared" si="18"/>
        <v>9</v>
      </c>
      <c r="AK154" s="407"/>
      <c r="AL154" s="407"/>
      <c r="AM154" s="407"/>
      <c r="AN154" s="407"/>
      <c r="AO154" s="402"/>
      <c r="AP154" s="387"/>
      <c r="AQ154" s="375"/>
      <c r="AR154" s="375"/>
      <c r="AS154" s="375"/>
    </row>
    <row r="155" spans="1:45" outlineLevel="2" collapsed="1" x14ac:dyDescent="0.25">
      <c r="A155" s="375"/>
      <c r="B155" s="384"/>
      <c r="C155" s="377">
        <f t="shared" ref="C155" si="19">INT($C$40)+2</f>
        <v>3</v>
      </c>
      <c r="D155" s="402"/>
      <c r="E155" s="459"/>
      <c r="F155" s="459"/>
      <c r="G155" s="402"/>
      <c r="H155" s="423"/>
      <c r="I155" s="659" t="s">
        <v>792</v>
      </c>
      <c r="J155" s="659">
        <v>0</v>
      </c>
      <c r="K155" s="660">
        <f>Periods!N21</f>
        <v>43572</v>
      </c>
      <c r="L155" s="672">
        <f t="shared" ca="1" si="14"/>
        <v>21</v>
      </c>
      <c r="M155" s="661"/>
      <c r="N155" s="662"/>
      <c r="O155" s="995" cm="1">
        <f t="array" ref="O155">INDEX(O$75:O$84,$AI155,1)*(1-$AH155)+INDEX(O$75:O$84,$AJ155,1)*($AH155)</f>
        <v>200</v>
      </c>
      <c r="P155" s="995" cm="1">
        <f t="array" ref="P155">INDEX(P$75:P$84,$AI155,1)*(1-$AH155)+INDEX(P$75:P$84,$AJ155,1)*($AH155)</f>
        <v>500</v>
      </c>
      <c r="Q155" s="996" cm="1">
        <f t="array" ref="Q155">INDEX(Q$75:Q$84,$AI155,1)*(1-$AH155)+INDEX(Q$75:Q$84,$AJ155,1)*($AH155)</f>
        <v>0.5</v>
      </c>
      <c r="R155" s="996" cm="1">
        <f t="array" ref="R155">INDEX(R$75:R$84,$AI155,1)*(1-$AH155)+INDEX(R$75:R$84,$AJ155,1)*($AH155)</f>
        <v>0.54</v>
      </c>
      <c r="S155" s="994" cm="1">
        <f t="array" ref="S155">INDEX([0]!i_pasture_stage_p6z,$J155+1,ROUNDDOWN((ROW($J155)-ROW($J$75))/i_p6_len,0)+1)</f>
        <v>0</v>
      </c>
      <c r="T155" s="996" cm="1">
        <f t="array" ref="T155">INDEX(T$75:T$84,$AI155,1)*(1-$AH155)+INDEX(T$75:T$84,$AJ155,1)*($AH155)</f>
        <v>0.3</v>
      </c>
      <c r="U155" s="994" cm="1">
        <f t="array" ref="U155">INDEX(U$75:U$84,$AI155,1)*(1-$AH155)+INDEX(U$75:U$84,$AJ155,1)*($AH155)</f>
        <v>10</v>
      </c>
      <c r="V155" s="996" cm="1">
        <f t="array" ref="V155">INDEX(V$75:V$84,$AI155,1)*(1-$AH155)+INDEX(V$75:V$84,$AJ155,1)*($AH155)</f>
        <v>0.15</v>
      </c>
      <c r="W155" s="662"/>
      <c r="X155" s="662"/>
      <c r="Y155" s="662"/>
      <c r="Z155" s="662"/>
      <c r="AA155" s="662"/>
      <c r="AB155" s="662"/>
      <c r="AC155" s="662"/>
      <c r="AD155" s="662"/>
      <c r="AE155" s="662"/>
      <c r="AF155" s="662"/>
      <c r="AG155" s="662"/>
      <c r="AH155" s="407" cm="1">
        <f t="array" ref="AH155">IF(OR((INDEX($K$75:$K$84,$AI155,1)-INDEX($K$75:$K$84,$AJ155,1))=0,$K155&lt;INDEX($K$75:$K$84,$AJ155,1)),0,(INDEX($K$75:$K$84,$AI155,1)-$K155)/(INDEX($K$75:$K$84,$AI155,1)-INDEX($K$75:$K$84,$AJ155,1)))</f>
        <v>0</v>
      </c>
      <c r="AI155" s="407">
        <f t="shared" si="17"/>
        <v>10</v>
      </c>
      <c r="AJ155" s="407">
        <f t="shared" si="18"/>
        <v>9</v>
      </c>
      <c r="AK155" s="407"/>
      <c r="AL155" s="407"/>
      <c r="AM155" s="407"/>
      <c r="AN155" s="407"/>
      <c r="AO155" s="402"/>
      <c r="AP155" s="387"/>
      <c r="AQ155" s="375"/>
      <c r="AR155" s="375"/>
      <c r="AS155" s="375"/>
    </row>
    <row r="156" spans="1:45" hidden="1" outlineLevel="3" collapsed="1" x14ac:dyDescent="0.25">
      <c r="A156" s="375"/>
      <c r="B156" s="384"/>
      <c r="C156" s="377">
        <f t="shared" si="15"/>
        <v>4</v>
      </c>
      <c r="D156" s="402"/>
      <c r="E156" s="459"/>
      <c r="F156" s="459"/>
      <c r="G156" s="402"/>
      <c r="H156" s="423"/>
      <c r="I156" s="423"/>
      <c r="J156" s="423">
        <v>1</v>
      </c>
      <c r="K156" s="615">
        <f>Periods!N22</f>
        <v>43593</v>
      </c>
      <c r="L156" s="616">
        <f t="shared" ca="1" si="14"/>
        <v>91</v>
      </c>
      <c r="M156" s="439"/>
      <c r="N156" s="407"/>
      <c r="O156" s="997" cm="1">
        <f t="array" ref="O156">INDEX(O$75:O$84,$AI156,1)*(1-$AH156)+INDEX(O$75:O$84,$AJ156,1)*($AH156)</f>
        <v>200</v>
      </c>
      <c r="P156" s="997" cm="1">
        <f t="array" ref="P156">INDEX(P$75:P$84,$AI156,1)*(1-$AH156)+INDEX(P$75:P$84,$AJ156,1)*($AH156)</f>
        <v>500</v>
      </c>
      <c r="Q156" s="998" cm="1">
        <f t="array" ref="Q156">INDEX(Q$75:Q$84,$AI156,1)*(1-$AH156)+INDEX(Q$75:Q$84,$AJ156,1)*($AH156)</f>
        <v>0.5</v>
      </c>
      <c r="R156" s="998" cm="1">
        <f t="array" ref="R156">INDEX(R$75:R$84,$AI156,1)*(1-$AH156)+INDEX(R$75:R$84,$AJ156,1)*($AH156)</f>
        <v>0.54</v>
      </c>
      <c r="S156" s="992" cm="1">
        <f t="array" ref="S156">INDEX([0]!i_pasture_stage_p6z,$J156+1,ROUNDDOWN((ROW($J156)-ROW($J$75))/i_p6_len,0)+1)</f>
        <v>0</v>
      </c>
      <c r="T156" s="998" cm="1">
        <f t="array" ref="T156">INDEX(T$75:T$84,$AI156,1)*(1-$AH156)+INDEX(T$75:T$84,$AJ156,1)*($AH156)</f>
        <v>0.3</v>
      </c>
      <c r="U156" s="992" cm="1">
        <f t="array" ref="U156">INDEX(U$75:U$84,$AI156,1)*(1-$AH156)+INDEX(U$75:U$84,$AJ156,1)*($AH156)</f>
        <v>10</v>
      </c>
      <c r="V156" s="998" cm="1">
        <f t="array" ref="V156">INDEX(V$75:V$84,$AI156,1)*(1-$AH156)+INDEX(V$75:V$84,$AJ156,1)*($AH156)</f>
        <v>0.15</v>
      </c>
      <c r="W156" s="407"/>
      <c r="X156" s="407"/>
      <c r="Y156" s="407"/>
      <c r="Z156" s="407"/>
      <c r="AA156" s="407"/>
      <c r="AB156" s="407"/>
      <c r="AC156" s="407"/>
      <c r="AD156" s="407"/>
      <c r="AE156" s="407"/>
      <c r="AF156" s="407"/>
      <c r="AG156" s="407"/>
      <c r="AH156" s="407" cm="1">
        <f t="array" ref="AH156">IF(OR((INDEX($K$75:$K$84,$AI156,1)-INDEX($K$75:$K$84,$AJ156,1))=0,$K156&lt;INDEX($K$75:$K$84,$AJ156,1)),0,(INDEX($K$75:$K$84,$AI156,1)-$K156)/(INDEX($K$75:$K$84,$AI156,1)-INDEX($K$75:$K$84,$AJ156,1)))</f>
        <v>0</v>
      </c>
      <c r="AI156" s="407">
        <f t="shared" si="17"/>
        <v>10</v>
      </c>
      <c r="AJ156" s="407">
        <f t="shared" si="18"/>
        <v>9</v>
      </c>
      <c r="AK156" s="407"/>
      <c r="AL156" s="407"/>
      <c r="AM156" s="407"/>
      <c r="AN156" s="407"/>
      <c r="AO156" s="402"/>
      <c r="AP156" s="387"/>
      <c r="AQ156" s="375"/>
      <c r="AR156" s="375"/>
      <c r="AS156" s="375"/>
    </row>
    <row r="157" spans="1:45" hidden="1" outlineLevel="3" x14ac:dyDescent="0.25">
      <c r="A157" s="375"/>
      <c r="B157" s="384"/>
      <c r="C157" s="377">
        <f t="shared" si="15"/>
        <v>4</v>
      </c>
      <c r="D157" s="402"/>
      <c r="E157" s="459"/>
      <c r="F157" s="459"/>
      <c r="G157" s="402"/>
      <c r="H157" s="423"/>
      <c r="I157" s="423"/>
      <c r="J157" s="423">
        <v>2</v>
      </c>
      <c r="K157" s="615">
        <f>Periods!N24</f>
        <v>43684</v>
      </c>
      <c r="L157" s="616">
        <f t="shared" ca="1" si="14"/>
        <v>49</v>
      </c>
      <c r="M157" s="439"/>
      <c r="N157" s="407"/>
      <c r="O157" s="997" cm="1">
        <f t="array" ref="O157">INDEX(O$75:O$84,$AI157,1)*(1-$AH157)+INDEX(O$75:O$84,$AJ157,1)*($AH157)</f>
        <v>367.85714285714289</v>
      </c>
      <c r="P157" s="997" cm="1">
        <f t="array" ref="P157">INDEX(P$75:P$84,$AI157,1)*(1-$AH157)+INDEX(P$75:P$84,$AJ157,1)*($AH157)</f>
        <v>2843.4642857142858</v>
      </c>
      <c r="Q157" s="998" cm="1">
        <f t="array" ref="Q157">INDEX(Q$75:Q$84,$AI157,1)*(1-$AH157)+INDEX(Q$75:Q$84,$AJ157,1)*($AH157)</f>
        <v>0.78642857142857148</v>
      </c>
      <c r="R157" s="998" cm="1">
        <f t="array" ref="R157">INDEX(R$75:R$84,$AI157,1)*(1-$AH157)+INDEX(R$75:R$84,$AJ157,1)*($AH157)</f>
        <v>0.79321428571428576</v>
      </c>
      <c r="S157" s="992" cm="1">
        <f t="array" ref="S157">INDEX([0]!i_pasture_stage_p6z,$J157+1,ROUNDDOWN((ROW($J157)-ROW($J$75))/i_p6_len,0)+1)</f>
        <v>1</v>
      </c>
      <c r="T157" s="998" cm="1">
        <f t="array" ref="T157">INDEX(T$75:T$84,$AI157,1)*(1-$AH157)+INDEX(T$75:T$84,$AJ157,1)*($AH157)</f>
        <v>0.3</v>
      </c>
      <c r="U157" s="992" cm="1">
        <f t="array" ref="U157">INDEX(U$75:U$84,$AI157,1)*(1-$AH157)+INDEX(U$75:U$84,$AJ157,1)*($AH157)</f>
        <v>10</v>
      </c>
      <c r="V157" s="998" cm="1">
        <f t="array" ref="V157">INDEX(V$75:V$84,$AI157,1)*(1-$AH157)+INDEX(V$75:V$84,$AJ157,1)*($AH157)</f>
        <v>0</v>
      </c>
      <c r="W157" s="407"/>
      <c r="X157" s="407"/>
      <c r="Y157" s="407"/>
      <c r="Z157" s="407"/>
      <c r="AA157" s="407"/>
      <c r="AB157" s="407"/>
      <c r="AC157" s="407"/>
      <c r="AD157" s="407"/>
      <c r="AE157" s="407"/>
      <c r="AF157" s="407"/>
      <c r="AG157" s="407"/>
      <c r="AH157" s="407" cm="1">
        <f t="array" ref="AH157">IF(OR((INDEX($K$75:$K$84,$AI157,1)-INDEX($K$75:$K$84,$AJ157,1))=0,$K157&lt;INDEX($K$75:$K$84,$AJ157,1)),0,(INDEX($K$75:$K$84,$AI157,1)-$K157)/(INDEX($K$75:$K$84,$AI157,1)-INDEX($K$75:$K$84,$AJ157,1)))</f>
        <v>0.6607142857142857</v>
      </c>
      <c r="AI157" s="407">
        <f t="shared" si="17"/>
        <v>5</v>
      </c>
      <c r="AJ157" s="407">
        <f t="shared" si="18"/>
        <v>4</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3</v>
      </c>
      <c r="K158" s="615">
        <f>Periods!N25</f>
        <v>43733</v>
      </c>
      <c r="L158" s="616">
        <f t="shared" ca="1" si="14"/>
        <v>20</v>
      </c>
      <c r="M158" s="439"/>
      <c r="N158" s="407"/>
      <c r="O158" s="997" cm="1">
        <f t="array" ref="O158">INDEX(O$75:O$84,$AI158,1)*(1-$AH158)+INDEX(O$75:O$84,$AJ158,1)*($AH158)</f>
        <v>607.14285714285711</v>
      </c>
      <c r="P158" s="997" cm="1">
        <f t="array" ref="P158">INDEX(P$75:P$84,$AI158,1)*(1-$AH158)+INDEX(P$75:P$84,$AJ158,1)*($AH158)</f>
        <v>3191.7142857142858</v>
      </c>
      <c r="Q158" s="998" cm="1">
        <f t="array" ref="Q158">INDEX(Q$75:Q$84,$AI158,1)*(1-$AH158)+INDEX(Q$75:Q$84,$AJ158,1)*($AH158)</f>
        <v>0.69464285714285712</v>
      </c>
      <c r="R158" s="998" cm="1">
        <f t="array" ref="R158">INDEX(R$75:R$84,$AI158,1)*(1-$AH158)+INDEX(R$75:R$84,$AJ158,1)*($AH158)</f>
        <v>0.75107142857142861</v>
      </c>
      <c r="S158" s="992" cm="1">
        <f t="array" ref="S158">INDEX([0]!i_pasture_stage_p6z,$J158+1,ROUNDDOWN((ROW($J158)-ROW($J$75))/i_p6_len,0)+1)</f>
        <v>1</v>
      </c>
      <c r="T158" s="998" cm="1">
        <f t="array" ref="T158">INDEX(T$75:T$84,$AI158,1)*(1-$AH158)+INDEX(T$75:T$84,$AJ158,1)*($AH158)</f>
        <v>0.3</v>
      </c>
      <c r="U158" s="992" cm="1">
        <f t="array" ref="U158">INDEX(U$75:U$84,$AI158,1)*(1-$AH158)+INDEX(U$75:U$84,$AJ158,1)*($AH158)</f>
        <v>10</v>
      </c>
      <c r="V158" s="998" cm="1">
        <f t="array" ref="V158">INDEX(V$75:V$84,$AI158,1)*(1-$AH158)+INDEX(V$75:V$84,$AJ158,1)*($AH158)</f>
        <v>0</v>
      </c>
      <c r="W158" s="407"/>
      <c r="X158" s="407"/>
      <c r="Y158" s="407"/>
      <c r="Z158" s="407"/>
      <c r="AA158" s="407"/>
      <c r="AB158" s="407"/>
      <c r="AC158" s="407"/>
      <c r="AD158" s="407"/>
      <c r="AE158" s="407"/>
      <c r="AF158" s="407"/>
      <c r="AG158" s="407"/>
      <c r="AH158" s="407" cm="1">
        <f t="array" ref="AH158">IF(OR((INDEX($K$75:$K$84,$AI158,1)-INDEX($K$75:$K$84,$AJ158,1))=0,$K158&lt;INDEX($K$75:$K$84,$AJ158,1)),0,(INDEX($K$75:$K$84,$AI158,1)-$K158)/(INDEX($K$75:$K$84,$AI158,1)-INDEX($K$75:$K$84,$AJ158,1)))</f>
        <v>0.5714285714285714</v>
      </c>
      <c r="AI158" s="407">
        <f t="shared" si="17"/>
        <v>6</v>
      </c>
      <c r="AJ158" s="407">
        <f t="shared" si="18"/>
        <v>5</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4</v>
      </c>
      <c r="K159" s="615">
        <f>Periods!N26</f>
        <v>43753</v>
      </c>
      <c r="L159" s="616">
        <f t="shared" ca="1" si="14"/>
        <v>17</v>
      </c>
      <c r="M159" s="439"/>
      <c r="N159" s="407"/>
      <c r="O159" s="997" cm="1">
        <f t="array" ref="O159">INDEX(O$75:O$84,$AI159,1)*(1-$AH159)+INDEX(O$75:O$84,$AJ159,1)*($AH159)</f>
        <v>688.09523809523807</v>
      </c>
      <c r="P159" s="997" cm="1">
        <f t="array" ref="P159">INDEX(P$75:P$84,$AI159,1)*(1-$AH159)+INDEX(P$75:P$84,$AJ159,1)*($AH159)</f>
        <v>2464.2857142857147</v>
      </c>
      <c r="Q159" s="998" cm="1">
        <f t="array" ref="Q159">INDEX(Q$75:Q$84,$AI159,1)*(1-$AH159)+INDEX(Q$75:Q$84,$AJ159,1)*($AH159)</f>
        <v>0.59797619047619055</v>
      </c>
      <c r="R159" s="998" cm="1">
        <f t="array" ref="R159">INDEX(R$75:R$84,$AI159,1)*(1-$AH159)+INDEX(R$75:R$84,$AJ159,1)*($AH159)</f>
        <v>0.70297619047619053</v>
      </c>
      <c r="S159" s="992" cm="1">
        <f t="array" ref="S159">INDEX([0]!i_pasture_stage_p6z,$J159+1,ROUNDDOWN((ROW($J159)-ROW($J$75))/i_p6_len,0)+1)</f>
        <v>1</v>
      </c>
      <c r="T159" s="998" cm="1">
        <f t="array" ref="T159">INDEX(T$75:T$84,$AI159,1)*(1-$AH159)+INDEX(T$75:T$84,$AJ159,1)*($AH159)</f>
        <v>0.3</v>
      </c>
      <c r="U159" s="992" cm="1">
        <f t="array" ref="U159">INDEX(U$75:U$84,$AI159,1)*(1-$AH159)+INDEX(U$75:U$84,$AJ159,1)*($AH159)</f>
        <v>10</v>
      </c>
      <c r="V159" s="998" cm="1">
        <f t="array" ref="V159">INDEX(V$75:V$84,$AI159,1)*(1-$AH159)+INDEX(V$75:V$84,$AJ159,1)*($AH159)</f>
        <v>0</v>
      </c>
      <c r="W159" s="407"/>
      <c r="X159" s="407"/>
      <c r="Y159" s="407"/>
      <c r="Z159" s="407"/>
      <c r="AA159" s="407"/>
      <c r="AB159" s="407"/>
      <c r="AC159" s="407"/>
      <c r="AD159" s="407"/>
      <c r="AE159" s="407"/>
      <c r="AF159" s="407"/>
      <c r="AG159" s="407"/>
      <c r="AH159" s="407" cm="1">
        <f t="array" ref="AH159">IF(OR((INDEX($K$75:$K$84,$AI159,1)-INDEX($K$75:$K$84,$AJ159,1))=0,$K159&lt;INDEX($K$75:$K$84,$AJ159,1)),0,(INDEX($K$75:$K$84,$AI159,1)-$K159)/(INDEX($K$75:$K$84,$AI159,1)-INDEX($K$75:$K$84,$AJ159,1)))</f>
        <v>0.80952380952380953</v>
      </c>
      <c r="AI159" s="407">
        <f t="shared" si="17"/>
        <v>7</v>
      </c>
      <c r="AJ159" s="407">
        <f t="shared" si="18"/>
        <v>6</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5</v>
      </c>
      <c r="K160" s="615">
        <f>Periods!N27</f>
        <v>43770</v>
      </c>
      <c r="L160" s="616">
        <f t="shared" ca="1" si="14"/>
        <v>82</v>
      </c>
      <c r="M160" s="439"/>
      <c r="N160" s="407"/>
      <c r="O160" s="997" cm="1">
        <f t="array" ref="O160">INDEX(O$75:O$84,$AI160,1)*(1-$AH160)+INDEX(O$75:O$84,$AJ160,1)*($AH160)</f>
        <v>425</v>
      </c>
      <c r="P160" s="997" cm="1">
        <f t="array" ref="P160">INDEX(P$75:P$84,$AI160,1)*(1-$AH160)+INDEX(P$75:P$84,$AJ160,1)*($AH160)</f>
        <v>1675</v>
      </c>
      <c r="Q160" s="998" cm="1">
        <f t="array" ref="Q160">INDEX(Q$75:Q$84,$AI160,1)*(1-$AH160)+INDEX(Q$75:Q$84,$AJ160,1)*($AH160)</f>
        <v>0.5575</v>
      </c>
      <c r="R160" s="998" cm="1">
        <f t="array" ref="R160">INDEX(R$75:R$84,$AI160,1)*(1-$AH160)+INDEX(R$75:R$84,$AJ160,1)*($AH160)</f>
        <v>0.66249999999999998</v>
      </c>
      <c r="S160" s="992" cm="1">
        <f t="array" ref="S160">INDEX([0]!i_pasture_stage_p6z,$J160+1,ROUNDDOWN((ROW($J160)-ROW($J$75))/i_p6_len,0)+1)</f>
        <v>1</v>
      </c>
      <c r="T160" s="998" cm="1">
        <f t="array" ref="T160">INDEX(T$75:T$84,$AI160,1)*(1-$AH160)+INDEX(T$75:T$84,$AJ160,1)*($AH160)</f>
        <v>0.3</v>
      </c>
      <c r="U160" s="992" cm="1">
        <f t="array" ref="U160">INDEX(U$75:U$84,$AI160,1)*(1-$AH160)+INDEX(U$75:U$84,$AJ160,1)*($AH160)</f>
        <v>10</v>
      </c>
      <c r="V160" s="998" cm="1">
        <f t="array" ref="V160">INDEX(V$75:V$84,$AI160,1)*(1-$AH160)+INDEX(V$75:V$84,$AJ160,1)*($AH160)</f>
        <v>0</v>
      </c>
      <c r="W160" s="407"/>
      <c r="X160" s="407"/>
      <c r="Y160" s="407"/>
      <c r="Z160" s="407"/>
      <c r="AA160" s="407"/>
      <c r="AB160" s="407"/>
      <c r="AC160" s="407"/>
      <c r="AD160" s="407"/>
      <c r="AE160" s="407"/>
      <c r="AF160" s="407"/>
      <c r="AG160" s="407"/>
      <c r="AH160" s="407" cm="1">
        <f t="array" ref="AH160">IF(OR((INDEX($K$75:$K$84,$AI160,1)-INDEX($K$75:$K$84,$AJ160,1))=0,$K160&lt;INDEX($K$75:$K$84,$AJ160,1)),0,(INDEX($K$75:$K$84,$AI160,1)-$K160)/(INDEX($K$75:$K$84,$AI160,1)-INDEX($K$75:$K$84,$AJ160,1)))</f>
        <v>0</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6</v>
      </c>
      <c r="K161" s="615">
        <f>Periods!N28</f>
        <v>43852</v>
      </c>
      <c r="L161" s="616">
        <f t="shared" ca="1" si="14"/>
        <v>39</v>
      </c>
      <c r="M161" s="439"/>
      <c r="N161" s="407"/>
      <c r="O161" s="997" cm="1">
        <f t="array" ref="O161">INDEX(O$75:O$84,$AI161,1)*(1-$AH161)+INDEX(O$75:O$84,$AJ161,1)*($AH161)</f>
        <v>185.39823008849558</v>
      </c>
      <c r="P161" s="997" cm="1">
        <f t="array" ref="P161">INDEX(P$75:P$84,$AI161,1)*(1-$AH161)+INDEX(P$75:P$84,$AJ161,1)*($AH161)</f>
        <v>831.41592920353992</v>
      </c>
      <c r="Q161" s="998" cm="1">
        <f t="array" ref="Q161">INDEX(Q$75:Q$84,$AI161,1)*(1-$AH161)+INDEX(Q$75:Q$84,$AJ161,1)*($AH161)</f>
        <v>0.52022123893805305</v>
      </c>
      <c r="R161" s="998" cm="1">
        <f t="array" ref="R161">INDEX(R$75:R$84,$AI161,1)*(1-$AH161)+INDEX(R$75:R$84,$AJ161,1)*($AH161)</f>
        <v>0.59482300884955752</v>
      </c>
      <c r="S161" s="992" cm="1">
        <f t="array" ref="S161">INDEX([0]!i_pasture_stage_p6z,$J161+1,ROUNDDOWN((ROW($J161)-ROW($J$75))/i_p6_len,0)+1)</f>
        <v>1</v>
      </c>
      <c r="T161" s="998" cm="1">
        <f t="array" ref="T161">INDEX(T$75:T$84,$AI161,1)*(1-$AH161)+INDEX(T$75:T$84,$AJ161,1)*($AH161)</f>
        <v>0.3</v>
      </c>
      <c r="U161" s="992" cm="1">
        <f t="array" ref="U161">INDEX(U$75:U$84,$AI161,1)*(1-$AH161)+INDEX(U$75:U$84,$AJ161,1)*($AH161)</f>
        <v>10</v>
      </c>
      <c r="V161" s="998" cm="1">
        <f t="array" ref="V161">INDEX(V$75:V$84,$AI161,1)*(1-$AH161)+INDEX(V$75:V$84,$AJ161,1)*($AH161)</f>
        <v>2.079646017699115E-2</v>
      </c>
      <c r="W161" s="407"/>
      <c r="X161" s="407"/>
      <c r="Y161" s="407"/>
      <c r="Z161" s="407"/>
      <c r="AA161" s="407"/>
      <c r="AB161" s="407"/>
      <c r="AC161" s="407"/>
      <c r="AD161" s="407"/>
      <c r="AE161" s="407"/>
      <c r="AF161" s="407"/>
      <c r="AG161" s="407"/>
      <c r="AH161" s="407" cm="1">
        <f t="array" ref="AH161">IF(OR((INDEX($K$75:$K$84,$AI161,1)-INDEX($K$75:$K$84,$AJ161,1))=0,$K161&lt;INDEX($K$75:$K$84,$AJ161,1)),0,(INDEX($K$75:$K$84,$AI161,1)-$K161)/(INDEX($K$75:$K$84,$AI161,1)-INDEX($K$75:$K$84,$AJ161,1)))</f>
        <v>0.58407079646017701</v>
      </c>
      <c r="AI161" s="407">
        <f t="shared" si="17"/>
        <v>9</v>
      </c>
      <c r="AJ161" s="407">
        <f t="shared" si="18"/>
        <v>8</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7</v>
      </c>
      <c r="K162" s="615">
        <f>Periods!N29</f>
        <v>43891</v>
      </c>
      <c r="L162" s="616">
        <f t="shared" ca="1" si="14"/>
        <v>31</v>
      </c>
      <c r="M162" s="439"/>
      <c r="N162" s="407"/>
      <c r="O162" s="997" cm="1">
        <f t="array" ref="O162">INDEX(O$75:O$84,$AI162,1)*(1-$AH162)+INDEX(O$75:O$84,$AJ162,1)*($AH162)</f>
        <v>194.02654867256638</v>
      </c>
      <c r="P162" s="997" cm="1">
        <f t="array" ref="P162">INDEX(P$75:P$84,$AI162,1)*(1-$AH162)+INDEX(P$75:P$84,$AJ162,1)*($AH162)</f>
        <v>753.7610619469026</v>
      </c>
      <c r="Q162" s="998" cm="1">
        <f t="array" ref="Q162">INDEX(Q$75:Q$84,$AI162,1)*(1-$AH162)+INDEX(Q$75:Q$84,$AJ162,1)*($AH162)</f>
        <v>0.51418141592920352</v>
      </c>
      <c r="R162" s="998" cm="1">
        <f t="array" ref="R162">INDEX(R$75:R$84,$AI162,1)*(1-$AH162)+INDEX(R$75:R$84,$AJ162,1)*($AH162)</f>
        <v>0.58015486725663723</v>
      </c>
      <c r="S162" s="992" cm="1">
        <f t="array" ref="S162">INDEX([0]!i_pasture_stage_p6z,$J162+1,ROUNDDOWN((ROW($J162)-ROW($J$75))/i_p6_len,0)+1)</f>
        <v>1</v>
      </c>
      <c r="T162" s="998" cm="1">
        <f t="array" ref="T162">INDEX(T$75:T$84,$AI162,1)*(1-$AH162)+INDEX(T$75:T$84,$AJ162,1)*($AH162)</f>
        <v>0.3</v>
      </c>
      <c r="U162" s="992" cm="1">
        <f t="array" ref="U162">INDEX(U$75:U$84,$AI162,1)*(1-$AH162)+INDEX(U$75:U$84,$AJ162,1)*($AH162)</f>
        <v>10</v>
      </c>
      <c r="V162" s="998" cm="1">
        <f t="array" ref="V162">INDEX(V$75:V$84,$AI162,1)*(1-$AH162)+INDEX(V$75:V$84,$AJ162,1)*($AH162)</f>
        <v>3.8053097345132743E-2</v>
      </c>
      <c r="W162" s="407"/>
      <c r="X162" s="407"/>
      <c r="Y162" s="407"/>
      <c r="Z162" s="407"/>
      <c r="AA162" s="407"/>
      <c r="AB162" s="407"/>
      <c r="AC162" s="407"/>
      <c r="AD162" s="407"/>
      <c r="AE162" s="407"/>
      <c r="AF162" s="407"/>
      <c r="AG162" s="407"/>
      <c r="AH162" s="407" cm="1">
        <f t="array" ref="AH162">IF(OR((INDEX($K$75:$K$84,$AI162,1)-INDEX($K$75:$K$84,$AJ162,1))=0,$K162&lt;INDEX($K$75:$K$84,$AJ162,1)),0,(INDEX($K$75:$K$84,$AI162,1)-$K162)/(INDEX($K$75:$K$84,$AI162,1)-INDEX($K$75:$K$84,$AJ162,1)))</f>
        <v>0.23893805309734514</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8</v>
      </c>
      <c r="K163" s="615">
        <f>Periods!N30</f>
        <v>43922</v>
      </c>
      <c r="L163" s="616">
        <f t="shared" ca="1" si="14"/>
        <v>14</v>
      </c>
      <c r="M163" s="439"/>
      <c r="N163" s="407"/>
      <c r="O163" s="997" cm="1">
        <f t="array" ref="O163">INDEX(O$75:O$84,$AI163,1)*(1-$AH163)+INDEX(O$75:O$84,$AJ163,1)*($AH163)</f>
        <v>200</v>
      </c>
      <c r="P163" s="997" cm="1">
        <f t="array" ref="P163">INDEX(P$75:P$84,$AI163,1)*(1-$AH163)+INDEX(P$75:P$84,$AJ163,1)*($AH163)</f>
        <v>671.42857142857144</v>
      </c>
      <c r="Q163" s="998" cm="1">
        <f t="array" ref="Q163">INDEX(Q$75:Q$84,$AI163,1)*(1-$AH163)+INDEX(Q$75:Q$84,$AJ163,1)*($AH163)</f>
        <v>0.50857142857142856</v>
      </c>
      <c r="R163" s="998" cm="1">
        <f t="array" ref="R163">INDEX(R$75:R$84,$AI163,1)*(1-$AH163)+INDEX(R$75:R$84,$AJ163,1)*($AH163)</f>
        <v>0.56571428571428584</v>
      </c>
      <c r="S163" s="992" cm="1">
        <f t="array" ref="S163">INDEX([0]!i_pasture_stage_p6z,$J163+1,ROUNDDOWN((ROW($J163)-ROW($J$75))/i_p6_len,0)+1)</f>
        <v>1</v>
      </c>
      <c r="T163" s="998" cm="1">
        <f t="array" ref="T163">INDEX(T$75:T$84,$AI163,1)*(1-$AH163)+INDEX(T$75:T$84,$AJ163,1)*($AH163)</f>
        <v>0.3</v>
      </c>
      <c r="U163" s="992" cm="1">
        <f t="array" ref="U163">INDEX(U$75:U$84,$AI163,1)*(1-$AH163)+INDEX(U$75:U$84,$AJ163,1)*($AH163)</f>
        <v>10</v>
      </c>
      <c r="V163" s="998" cm="1">
        <f t="array" ref="V163">INDEX(V$75:V$84,$AI163,1)*(1-$AH163)+INDEX(V$75:V$84,$AJ163,1)*($AH163)</f>
        <v>6.4285714285714293E-2</v>
      </c>
      <c r="W163" s="407"/>
      <c r="X163" s="407"/>
      <c r="Y163" s="407"/>
      <c r="Z163" s="407"/>
      <c r="AA163" s="407"/>
      <c r="AB163" s="407"/>
      <c r="AC163" s="407"/>
      <c r="AD163" s="407"/>
      <c r="AE163" s="407"/>
      <c r="AF163" s="407"/>
      <c r="AG163" s="407"/>
      <c r="AH163" s="407" cm="1">
        <f t="array" ref="AH163">IF(OR((INDEX($K$75:$K$84,$AI163,1)-INDEX($K$75:$K$84,$AJ163,1))=0,$K163&lt;INDEX($K$75:$K$84,$AJ163,1)),0,(INDEX($K$75:$K$84,$AI163,1)-$K163)/(INDEX($K$75:$K$84,$AI163,1)-INDEX($K$75:$K$84,$AJ163,1)))</f>
        <v>0.8571428571428571</v>
      </c>
      <c r="AI163" s="407">
        <f t="shared" si="17"/>
        <v>10</v>
      </c>
      <c r="AJ163" s="407">
        <f t="shared" si="18"/>
        <v>9</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75"/>
      <c r="J164" s="475">
        <v>9</v>
      </c>
      <c r="K164" s="652">
        <f>Periods!N31</f>
        <v>43936</v>
      </c>
      <c r="L164" s="671">
        <f t="shared" ca="1" si="14"/>
        <v>1</v>
      </c>
      <c r="M164" s="653"/>
      <c r="N164" s="476"/>
      <c r="O164" s="999" cm="1">
        <f t="array" ref="O164">INDEX(O$75:O$84,$AI164,1)*(1-$AH164)+INDEX(O$75:O$84,$AJ164,1)*($AH164)</f>
        <v>200</v>
      </c>
      <c r="P164" s="999" cm="1">
        <f t="array" ref="P164">INDEX(P$75:P$84,$AI164,1)*(1-$AH164)+INDEX(P$75:P$84,$AJ164,1)*($AH164)</f>
        <v>571.42857142857133</v>
      </c>
      <c r="Q164" s="1000" cm="1">
        <f t="array" ref="Q164">INDEX(Q$75:Q$84,$AI164,1)*(1-$AH164)+INDEX(Q$75:Q$84,$AJ164,1)*($AH164)</f>
        <v>0.50357142857142856</v>
      </c>
      <c r="R164" s="1000" cm="1">
        <f t="array" ref="R164">INDEX(R$75:R$84,$AI164,1)*(1-$AH164)+INDEX(R$75:R$84,$AJ164,1)*($AH164)</f>
        <v>0.55071428571428571</v>
      </c>
      <c r="S164" s="993" cm="1">
        <f t="array" ref="S164">INDEX([0]!i_pasture_stage_p6z,$J164+1,ROUNDDOWN((ROW($J164)-ROW($J$75))/i_p6_len,0)+1)</f>
        <v>1</v>
      </c>
      <c r="T164" s="1000" cm="1">
        <f t="array" ref="T164">INDEX(T$75:T$84,$AI164,1)*(1-$AH164)+INDEX(T$75:T$84,$AJ164,1)*($AH164)</f>
        <v>0.3</v>
      </c>
      <c r="U164" s="993" cm="1">
        <f t="array" ref="U164">INDEX(U$75:U$84,$AI164,1)*(1-$AH164)+INDEX(U$75:U$84,$AJ164,1)*($AH164)</f>
        <v>10</v>
      </c>
      <c r="V164" s="1000" cm="1">
        <f t="array" ref="V164">INDEX(V$75:V$84,$AI164,1)*(1-$AH164)+INDEX(V$75:V$84,$AJ164,1)*($AH164)</f>
        <v>0.11428571428571428</v>
      </c>
      <c r="W164" s="476"/>
      <c r="X164" s="476"/>
      <c r="Y164" s="476"/>
      <c r="Z164" s="476"/>
      <c r="AA164" s="476"/>
      <c r="AB164" s="476"/>
      <c r="AC164" s="476"/>
      <c r="AD164" s="476"/>
      <c r="AE164" s="476"/>
      <c r="AF164" s="476"/>
      <c r="AG164" s="476"/>
      <c r="AH164" s="407" cm="1">
        <f t="array" ref="AH164">IF(OR((INDEX($K$75:$K$84,$AI164,1)-INDEX($K$75:$K$84,$AJ164,1))=0,$K164&lt;INDEX($K$75:$K$84,$AJ164,1)),0,(INDEX($K$75:$K$84,$AI164,1)-$K164)/(INDEX($K$75:$K$84,$AI164,1)-INDEX($K$75:$K$84,$AJ164,1)))</f>
        <v>0.35714285714285715</v>
      </c>
      <c r="AI164" s="407">
        <f t="shared" si="17"/>
        <v>10</v>
      </c>
      <c r="AJ164" s="407">
        <f t="shared" si="18"/>
        <v>9</v>
      </c>
      <c r="AK164" s="407"/>
      <c r="AL164" s="407"/>
      <c r="AM164" s="407"/>
      <c r="AN164" s="407"/>
      <c r="AO164" s="402"/>
      <c r="AP164" s="387"/>
      <c r="AQ164" s="375"/>
      <c r="AR164" s="375"/>
      <c r="AS164" s="375"/>
    </row>
    <row r="165" spans="1:45" outlineLevel="2" collapsed="1" x14ac:dyDescent="0.25">
      <c r="A165" s="375"/>
      <c r="B165" s="384"/>
      <c r="C165" s="377">
        <f t="shared" ref="C165" si="20">INT($C$40)+2</f>
        <v>3</v>
      </c>
      <c r="D165" s="402"/>
      <c r="E165" s="459"/>
      <c r="F165" s="459"/>
      <c r="G165" s="402"/>
      <c r="H165" s="423"/>
      <c r="I165" s="659" t="s">
        <v>793</v>
      </c>
      <c r="J165" s="659">
        <v>0</v>
      </c>
      <c r="K165" s="660">
        <f>Periods!O21</f>
        <v>43572</v>
      </c>
      <c r="L165" s="672">
        <f t="shared" ca="1" si="14"/>
        <v>21</v>
      </c>
      <c r="M165" s="661"/>
      <c r="N165" s="662"/>
      <c r="O165" s="995" cm="1">
        <f t="array" ref="O165">INDEX(O$75:O$84,$AI165,1)*(1-$AH165)+INDEX(O$75:O$84,$AJ165,1)*($AH165)</f>
        <v>200</v>
      </c>
      <c r="P165" s="995" cm="1">
        <f t="array" ref="P165">INDEX(P$75:P$84,$AI165,1)*(1-$AH165)+INDEX(P$75:P$84,$AJ165,1)*($AH165)</f>
        <v>500</v>
      </c>
      <c r="Q165" s="996" cm="1">
        <f t="array" ref="Q165">INDEX(Q$75:Q$84,$AI165,1)*(1-$AH165)+INDEX(Q$75:Q$84,$AJ165,1)*($AH165)</f>
        <v>0.5</v>
      </c>
      <c r="R165" s="996" cm="1">
        <f t="array" ref="R165">INDEX(R$75:R$84,$AI165,1)*(1-$AH165)+INDEX(R$75:R$84,$AJ165,1)*($AH165)</f>
        <v>0.54</v>
      </c>
      <c r="S165" s="994" cm="1">
        <f t="array" ref="S165">INDEX([0]!i_pasture_stage_p6z,$J165+1,ROUNDDOWN((ROW($J165)-ROW($J$75))/i_p6_len,0)+1)</f>
        <v>0</v>
      </c>
      <c r="T165" s="996" cm="1">
        <f t="array" ref="T165">INDEX(T$75:T$84,$AI165,1)*(1-$AH165)+INDEX(T$75:T$84,$AJ165,1)*($AH165)</f>
        <v>0.3</v>
      </c>
      <c r="U165" s="994" cm="1">
        <f t="array" ref="U165">INDEX(U$75:U$84,$AI165,1)*(1-$AH165)+INDEX(U$75:U$84,$AJ165,1)*($AH165)</f>
        <v>10</v>
      </c>
      <c r="V165" s="996" cm="1">
        <f t="array" ref="V165">INDEX(V$75:V$84,$AI165,1)*(1-$AH165)+INDEX(V$75:V$84,$AJ165,1)*($AH165)</f>
        <v>0.15</v>
      </c>
      <c r="W165" s="662"/>
      <c r="X165" s="662"/>
      <c r="Y165" s="662"/>
      <c r="Z165" s="662"/>
      <c r="AA165" s="662"/>
      <c r="AB165" s="662"/>
      <c r="AC165" s="662"/>
      <c r="AD165" s="662"/>
      <c r="AE165" s="662"/>
      <c r="AF165" s="662"/>
      <c r="AG165" s="662"/>
      <c r="AH165" s="407" cm="1">
        <f t="array" ref="AH165">IF(OR((INDEX($K$75:$K$84,$AI165,1)-INDEX($K$75:$K$84,$AJ165,1))=0,$K165&lt;INDEX($K$75:$K$84,$AJ165,1)),0,(INDEX($K$75:$K$84,$AI165,1)-$K165)/(INDEX($K$75:$K$84,$AI165,1)-INDEX($K$75:$K$84,$AJ165,1)))</f>
        <v>0</v>
      </c>
      <c r="AI165" s="407">
        <f t="shared" si="17"/>
        <v>10</v>
      </c>
      <c r="AJ165" s="407">
        <f t="shared" si="18"/>
        <v>9</v>
      </c>
      <c r="AK165" s="407"/>
      <c r="AL165" s="407"/>
      <c r="AM165" s="407"/>
      <c r="AN165" s="407"/>
      <c r="AO165" s="402"/>
      <c r="AP165" s="387"/>
      <c r="AQ165" s="375"/>
      <c r="AR165" s="375"/>
      <c r="AS165" s="375"/>
    </row>
    <row r="166" spans="1:45" hidden="1" outlineLevel="3" collapsed="1" x14ac:dyDescent="0.25">
      <c r="A166" s="375"/>
      <c r="B166" s="384"/>
      <c r="C166" s="377">
        <f t="shared" si="15"/>
        <v>4</v>
      </c>
      <c r="D166" s="402"/>
      <c r="E166" s="459"/>
      <c r="F166" s="459"/>
      <c r="G166" s="402"/>
      <c r="H166" s="423"/>
      <c r="I166" s="423"/>
      <c r="J166" s="423">
        <v>1</v>
      </c>
      <c r="K166" s="615">
        <f>Periods!O22</f>
        <v>43593</v>
      </c>
      <c r="L166" s="616">
        <f t="shared" ca="1" si="14"/>
        <v>91</v>
      </c>
      <c r="M166" s="439"/>
      <c r="N166" s="407"/>
      <c r="O166" s="997" cm="1">
        <f t="array" ref="O166">INDEX(O$75:O$84,$AI166,1)*(1-$AH166)+INDEX(O$75:O$84,$AJ166,1)*($AH166)</f>
        <v>200</v>
      </c>
      <c r="P166" s="997" cm="1">
        <f t="array" ref="P166">INDEX(P$75:P$84,$AI166,1)*(1-$AH166)+INDEX(P$75:P$84,$AJ166,1)*($AH166)</f>
        <v>500</v>
      </c>
      <c r="Q166" s="998" cm="1">
        <f t="array" ref="Q166">INDEX(Q$75:Q$84,$AI166,1)*(1-$AH166)+INDEX(Q$75:Q$84,$AJ166,1)*($AH166)</f>
        <v>0.5</v>
      </c>
      <c r="R166" s="998" cm="1">
        <f t="array" ref="R166">INDEX(R$75:R$84,$AI166,1)*(1-$AH166)+INDEX(R$75:R$84,$AJ166,1)*($AH166)</f>
        <v>0.54</v>
      </c>
      <c r="S166" s="992" cm="1">
        <f t="array" ref="S166">INDEX([0]!i_pasture_stage_p6z,$J166+1,ROUNDDOWN((ROW($J166)-ROW($J$75))/i_p6_len,0)+1)</f>
        <v>0</v>
      </c>
      <c r="T166" s="998" cm="1">
        <f t="array" ref="T166">INDEX(T$75:T$84,$AI166,1)*(1-$AH166)+INDEX(T$75:T$84,$AJ166,1)*($AH166)</f>
        <v>0.3</v>
      </c>
      <c r="U166" s="992" cm="1">
        <f t="array" ref="U166">INDEX(U$75:U$84,$AI166,1)*(1-$AH166)+INDEX(U$75:U$84,$AJ166,1)*($AH166)</f>
        <v>10</v>
      </c>
      <c r="V166" s="998" cm="1">
        <f t="array" ref="V166">INDEX(V$75:V$84,$AI166,1)*(1-$AH166)+INDEX(V$75:V$84,$AJ166,1)*($AH166)</f>
        <v>0.15</v>
      </c>
      <c r="W166" s="407"/>
      <c r="X166" s="407"/>
      <c r="Y166" s="407"/>
      <c r="Z166" s="407"/>
      <c r="AA166" s="407"/>
      <c r="AB166" s="407"/>
      <c r="AC166" s="407"/>
      <c r="AD166" s="407"/>
      <c r="AE166" s="407"/>
      <c r="AF166" s="407"/>
      <c r="AG166" s="407"/>
      <c r="AH166" s="407" cm="1">
        <f t="array" ref="AH166">IF(OR((INDEX($K$75:$K$84,$AI166,1)-INDEX($K$75:$K$84,$AJ166,1))=0,$K166&lt;INDEX($K$75:$K$84,$AJ166,1)),0,(INDEX($K$75:$K$84,$AI166,1)-$K166)/(INDEX($K$75:$K$84,$AI166,1)-INDEX($K$75:$K$84,$AJ166,1)))</f>
        <v>0</v>
      </c>
      <c r="AI166" s="407">
        <f t="shared" si="17"/>
        <v>10</v>
      </c>
      <c r="AJ166" s="407">
        <f t="shared" si="18"/>
        <v>9</v>
      </c>
      <c r="AK166" s="407"/>
      <c r="AL166" s="407"/>
      <c r="AM166" s="407"/>
      <c r="AN166" s="407"/>
      <c r="AO166" s="402"/>
      <c r="AP166" s="387"/>
      <c r="AQ166" s="375"/>
      <c r="AR166" s="375"/>
      <c r="AS166" s="375"/>
    </row>
    <row r="167" spans="1:45" hidden="1" outlineLevel="3" x14ac:dyDescent="0.25">
      <c r="A167" s="375"/>
      <c r="B167" s="384"/>
      <c r="C167" s="377">
        <f t="shared" si="15"/>
        <v>4</v>
      </c>
      <c r="D167" s="402"/>
      <c r="E167" s="459"/>
      <c r="F167" s="459"/>
      <c r="G167" s="402"/>
      <c r="H167" s="423"/>
      <c r="I167" s="423"/>
      <c r="J167" s="423">
        <v>2</v>
      </c>
      <c r="K167" s="615">
        <f>Periods!O24</f>
        <v>43684</v>
      </c>
      <c r="L167" s="616">
        <f t="shared" ca="1" si="14"/>
        <v>49</v>
      </c>
      <c r="M167" s="439"/>
      <c r="N167" s="407"/>
      <c r="O167" s="997" cm="1">
        <f t="array" ref="O167">INDEX(O$75:O$84,$AI167,1)*(1-$AH167)+INDEX(O$75:O$84,$AJ167,1)*($AH167)</f>
        <v>367.85714285714289</v>
      </c>
      <c r="P167" s="997" cm="1">
        <f t="array" ref="P167">INDEX(P$75:P$84,$AI167,1)*(1-$AH167)+INDEX(P$75:P$84,$AJ167,1)*($AH167)</f>
        <v>2843.4642857142858</v>
      </c>
      <c r="Q167" s="998" cm="1">
        <f t="array" ref="Q167">INDEX(Q$75:Q$84,$AI167,1)*(1-$AH167)+INDEX(Q$75:Q$84,$AJ167,1)*($AH167)</f>
        <v>0.78642857142857148</v>
      </c>
      <c r="R167" s="998" cm="1">
        <f t="array" ref="R167">INDEX(R$75:R$84,$AI167,1)*(1-$AH167)+INDEX(R$75:R$84,$AJ167,1)*($AH167)</f>
        <v>0.79321428571428576</v>
      </c>
      <c r="S167" s="992" cm="1">
        <f t="array" ref="S167">INDEX([0]!i_pasture_stage_p6z,$J167+1,ROUNDDOWN((ROW($J167)-ROW($J$75))/i_p6_len,0)+1)</f>
        <v>1</v>
      </c>
      <c r="T167" s="998" cm="1">
        <f t="array" ref="T167">INDEX(T$75:T$84,$AI167,1)*(1-$AH167)+INDEX(T$75:T$84,$AJ167,1)*($AH167)</f>
        <v>0.3</v>
      </c>
      <c r="U167" s="992" cm="1">
        <f t="array" ref="U167">INDEX(U$75:U$84,$AI167,1)*(1-$AH167)+INDEX(U$75:U$84,$AJ167,1)*($AH167)</f>
        <v>10</v>
      </c>
      <c r="V167" s="998" cm="1">
        <f t="array" ref="V167">INDEX(V$75:V$84,$AI167,1)*(1-$AH167)+INDEX(V$75:V$84,$AJ167,1)*($AH167)</f>
        <v>0</v>
      </c>
      <c r="W167" s="407"/>
      <c r="X167" s="407"/>
      <c r="Y167" s="407"/>
      <c r="Z167" s="407"/>
      <c r="AA167" s="407"/>
      <c r="AB167" s="407"/>
      <c r="AC167" s="407"/>
      <c r="AD167" s="407"/>
      <c r="AE167" s="407"/>
      <c r="AF167" s="407"/>
      <c r="AG167" s="407"/>
      <c r="AH167" s="407" cm="1">
        <f t="array" ref="AH167">IF(OR((INDEX($K$75:$K$84,$AI167,1)-INDEX($K$75:$K$84,$AJ167,1))=0,$K167&lt;INDEX($K$75:$K$84,$AJ167,1)),0,(INDEX($K$75:$K$84,$AI167,1)-$K167)/(INDEX($K$75:$K$84,$AI167,1)-INDEX($K$75:$K$84,$AJ167,1)))</f>
        <v>0.6607142857142857</v>
      </c>
      <c r="AI167" s="407">
        <f t="shared" si="17"/>
        <v>5</v>
      </c>
      <c r="AJ167" s="407">
        <f t="shared" si="18"/>
        <v>4</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3</v>
      </c>
      <c r="K168" s="615">
        <f>Periods!O25</f>
        <v>43733</v>
      </c>
      <c r="L168" s="616">
        <f t="shared" ca="1" si="14"/>
        <v>20</v>
      </c>
      <c r="M168" s="439"/>
      <c r="N168" s="407"/>
      <c r="O168" s="997" cm="1">
        <f t="array" ref="O168">INDEX(O$75:O$84,$AI168,1)*(1-$AH168)+INDEX(O$75:O$84,$AJ168,1)*($AH168)</f>
        <v>607.14285714285711</v>
      </c>
      <c r="P168" s="997" cm="1">
        <f t="array" ref="P168">INDEX(P$75:P$84,$AI168,1)*(1-$AH168)+INDEX(P$75:P$84,$AJ168,1)*($AH168)</f>
        <v>3191.7142857142858</v>
      </c>
      <c r="Q168" s="998" cm="1">
        <f t="array" ref="Q168">INDEX(Q$75:Q$84,$AI168,1)*(1-$AH168)+INDEX(Q$75:Q$84,$AJ168,1)*($AH168)</f>
        <v>0.69464285714285712</v>
      </c>
      <c r="R168" s="998" cm="1">
        <f t="array" ref="R168">INDEX(R$75:R$84,$AI168,1)*(1-$AH168)+INDEX(R$75:R$84,$AJ168,1)*($AH168)</f>
        <v>0.75107142857142861</v>
      </c>
      <c r="S168" s="992" cm="1">
        <f t="array" ref="S168">INDEX([0]!i_pasture_stage_p6z,$J168+1,ROUNDDOWN((ROW($J168)-ROW($J$75))/i_p6_len,0)+1)</f>
        <v>1</v>
      </c>
      <c r="T168" s="998" cm="1">
        <f t="array" ref="T168">INDEX(T$75:T$84,$AI168,1)*(1-$AH168)+INDEX(T$75:T$84,$AJ168,1)*($AH168)</f>
        <v>0.3</v>
      </c>
      <c r="U168" s="992" cm="1">
        <f t="array" ref="U168">INDEX(U$75:U$84,$AI168,1)*(1-$AH168)+INDEX(U$75:U$84,$AJ168,1)*($AH168)</f>
        <v>10</v>
      </c>
      <c r="V168" s="998" cm="1">
        <f t="array" ref="V168">INDEX(V$75:V$84,$AI168,1)*(1-$AH168)+INDEX(V$75:V$84,$AJ168,1)*($AH168)</f>
        <v>0</v>
      </c>
      <c r="W168" s="407"/>
      <c r="X168" s="407"/>
      <c r="Y168" s="407"/>
      <c r="Z168" s="407"/>
      <c r="AA168" s="407"/>
      <c r="AB168" s="407"/>
      <c r="AC168" s="407"/>
      <c r="AD168" s="407"/>
      <c r="AE168" s="407"/>
      <c r="AF168" s="407"/>
      <c r="AG168" s="407"/>
      <c r="AH168" s="407" cm="1">
        <f t="array" ref="AH168">IF(OR((INDEX($K$75:$K$84,$AI168,1)-INDEX($K$75:$K$84,$AJ168,1))=0,$K168&lt;INDEX($K$75:$K$84,$AJ168,1)),0,(INDEX($K$75:$K$84,$AI168,1)-$K168)/(INDEX($K$75:$K$84,$AI168,1)-INDEX($K$75:$K$84,$AJ168,1)))</f>
        <v>0.5714285714285714</v>
      </c>
      <c r="AI168" s="407">
        <f t="shared" si="17"/>
        <v>6</v>
      </c>
      <c r="AJ168" s="407">
        <f t="shared" si="18"/>
        <v>5</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4</v>
      </c>
      <c r="K169" s="615">
        <f>Periods!O26</f>
        <v>43753</v>
      </c>
      <c r="L169" s="616">
        <f t="shared" ca="1" si="14"/>
        <v>17</v>
      </c>
      <c r="M169" s="439"/>
      <c r="N169" s="407"/>
      <c r="O169" s="997" cm="1">
        <f t="array" ref="O169">INDEX(O$75:O$84,$AI169,1)*(1-$AH169)+INDEX(O$75:O$84,$AJ169,1)*($AH169)</f>
        <v>688.09523809523807</v>
      </c>
      <c r="P169" s="997" cm="1">
        <f t="array" ref="P169">INDEX(P$75:P$84,$AI169,1)*(1-$AH169)+INDEX(P$75:P$84,$AJ169,1)*($AH169)</f>
        <v>2464.2857142857147</v>
      </c>
      <c r="Q169" s="998" cm="1">
        <f t="array" ref="Q169">INDEX(Q$75:Q$84,$AI169,1)*(1-$AH169)+INDEX(Q$75:Q$84,$AJ169,1)*($AH169)</f>
        <v>0.59797619047619055</v>
      </c>
      <c r="R169" s="998" cm="1">
        <f t="array" ref="R169">INDEX(R$75:R$84,$AI169,1)*(1-$AH169)+INDEX(R$75:R$84,$AJ169,1)*($AH169)</f>
        <v>0.70297619047619053</v>
      </c>
      <c r="S169" s="992" cm="1">
        <f t="array" ref="S169">INDEX([0]!i_pasture_stage_p6z,$J169+1,ROUNDDOWN((ROW($J169)-ROW($J$75))/i_p6_len,0)+1)</f>
        <v>1</v>
      </c>
      <c r="T169" s="998" cm="1">
        <f t="array" ref="T169">INDEX(T$75:T$84,$AI169,1)*(1-$AH169)+INDEX(T$75:T$84,$AJ169,1)*($AH169)</f>
        <v>0.3</v>
      </c>
      <c r="U169" s="992" cm="1">
        <f t="array" ref="U169">INDEX(U$75:U$84,$AI169,1)*(1-$AH169)+INDEX(U$75:U$84,$AJ169,1)*($AH169)</f>
        <v>10</v>
      </c>
      <c r="V169" s="998" cm="1">
        <f t="array" ref="V169">INDEX(V$75:V$84,$AI169,1)*(1-$AH169)+INDEX(V$75:V$84,$AJ169,1)*($AH169)</f>
        <v>0</v>
      </c>
      <c r="W169" s="407"/>
      <c r="X169" s="407"/>
      <c r="Y169" s="407"/>
      <c r="Z169" s="407"/>
      <c r="AA169" s="407"/>
      <c r="AB169" s="407"/>
      <c r="AC169" s="407"/>
      <c r="AD169" s="407"/>
      <c r="AE169" s="407"/>
      <c r="AF169" s="407"/>
      <c r="AG169" s="407"/>
      <c r="AH169" s="407" cm="1">
        <f t="array" ref="AH169">IF(OR((INDEX($K$75:$K$84,$AI169,1)-INDEX($K$75:$K$84,$AJ169,1))=0,$K169&lt;INDEX($K$75:$K$84,$AJ169,1)),0,(INDEX($K$75:$K$84,$AI169,1)-$K169)/(INDEX($K$75:$K$84,$AI169,1)-INDEX($K$75:$K$84,$AJ169,1)))</f>
        <v>0.80952380952380953</v>
      </c>
      <c r="AI169" s="407">
        <f t="shared" si="17"/>
        <v>7</v>
      </c>
      <c r="AJ169" s="407">
        <f t="shared" si="18"/>
        <v>6</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5</v>
      </c>
      <c r="K170" s="615">
        <f>Periods!O27</f>
        <v>43770</v>
      </c>
      <c r="L170" s="616">
        <f t="shared" ca="1" si="14"/>
        <v>82</v>
      </c>
      <c r="M170" s="439"/>
      <c r="N170" s="407"/>
      <c r="O170" s="997" cm="1">
        <f t="array" ref="O170">INDEX(O$75:O$84,$AI170,1)*(1-$AH170)+INDEX(O$75:O$84,$AJ170,1)*($AH170)</f>
        <v>425</v>
      </c>
      <c r="P170" s="997" cm="1">
        <f t="array" ref="P170">INDEX(P$75:P$84,$AI170,1)*(1-$AH170)+INDEX(P$75:P$84,$AJ170,1)*($AH170)</f>
        <v>1675</v>
      </c>
      <c r="Q170" s="998" cm="1">
        <f t="array" ref="Q170">INDEX(Q$75:Q$84,$AI170,1)*(1-$AH170)+INDEX(Q$75:Q$84,$AJ170,1)*($AH170)</f>
        <v>0.5575</v>
      </c>
      <c r="R170" s="998" cm="1">
        <f t="array" ref="R170">INDEX(R$75:R$84,$AI170,1)*(1-$AH170)+INDEX(R$75:R$84,$AJ170,1)*($AH170)</f>
        <v>0.66249999999999998</v>
      </c>
      <c r="S170" s="992" cm="1">
        <f t="array" ref="S170">INDEX([0]!i_pasture_stage_p6z,$J170+1,ROUNDDOWN((ROW($J170)-ROW($J$75))/i_p6_len,0)+1)</f>
        <v>1</v>
      </c>
      <c r="T170" s="998" cm="1">
        <f t="array" ref="T170">INDEX(T$75:T$84,$AI170,1)*(1-$AH170)+INDEX(T$75:T$84,$AJ170,1)*($AH170)</f>
        <v>0.3</v>
      </c>
      <c r="U170" s="992" cm="1">
        <f t="array" ref="U170">INDEX(U$75:U$84,$AI170,1)*(1-$AH170)+INDEX(U$75:U$84,$AJ170,1)*($AH170)</f>
        <v>10</v>
      </c>
      <c r="V170" s="998" cm="1">
        <f t="array" ref="V170">INDEX(V$75:V$84,$AI170,1)*(1-$AH170)+INDEX(V$75:V$84,$AJ170,1)*($AH170)</f>
        <v>0</v>
      </c>
      <c r="W170" s="407"/>
      <c r="X170" s="407"/>
      <c r="Y170" s="407"/>
      <c r="Z170" s="407"/>
      <c r="AA170" s="407"/>
      <c r="AB170" s="407"/>
      <c r="AC170" s="407"/>
      <c r="AD170" s="407"/>
      <c r="AE170" s="407"/>
      <c r="AF170" s="407"/>
      <c r="AG170" s="407"/>
      <c r="AH170" s="407" cm="1">
        <f t="array" ref="AH170">IF(OR((INDEX($K$75:$K$84,$AI170,1)-INDEX($K$75:$K$84,$AJ170,1))=0,$K170&lt;INDEX($K$75:$K$84,$AJ170,1)),0,(INDEX($K$75:$K$84,$AI170,1)-$K170)/(INDEX($K$75:$K$84,$AI170,1)-INDEX($K$75:$K$84,$AJ170,1)))</f>
        <v>0</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6</v>
      </c>
      <c r="K171" s="615">
        <f>Periods!O28</f>
        <v>43852</v>
      </c>
      <c r="L171" s="616">
        <f t="shared" ref="L171:L174" ca="1" si="21">IF(K172-K171&gt;0,K172-K171,OFFSET(K172,-i_p6_len,0)+365-K171)</f>
        <v>39</v>
      </c>
      <c r="M171" s="439"/>
      <c r="N171" s="407"/>
      <c r="O171" s="997" cm="1">
        <f t="array" ref="O171">INDEX(O$75:O$84,$AI171,1)*(1-$AH171)+INDEX(O$75:O$84,$AJ171,1)*($AH171)</f>
        <v>185.39823008849558</v>
      </c>
      <c r="P171" s="997" cm="1">
        <f t="array" ref="P171">INDEX(P$75:P$84,$AI171,1)*(1-$AH171)+INDEX(P$75:P$84,$AJ171,1)*($AH171)</f>
        <v>831.41592920353992</v>
      </c>
      <c r="Q171" s="998" cm="1">
        <f t="array" ref="Q171">INDEX(Q$75:Q$84,$AI171,1)*(1-$AH171)+INDEX(Q$75:Q$84,$AJ171,1)*($AH171)</f>
        <v>0.52022123893805305</v>
      </c>
      <c r="R171" s="998" cm="1">
        <f t="array" ref="R171">INDEX(R$75:R$84,$AI171,1)*(1-$AH171)+INDEX(R$75:R$84,$AJ171,1)*($AH171)</f>
        <v>0.59482300884955752</v>
      </c>
      <c r="S171" s="992" cm="1">
        <f t="array" ref="S171">INDEX([0]!i_pasture_stage_p6z,$J171+1,ROUNDDOWN((ROW($J171)-ROW($J$75))/i_p6_len,0)+1)</f>
        <v>1</v>
      </c>
      <c r="T171" s="998" cm="1">
        <f t="array" ref="T171">INDEX(T$75:T$84,$AI171,1)*(1-$AH171)+INDEX(T$75:T$84,$AJ171,1)*($AH171)</f>
        <v>0.3</v>
      </c>
      <c r="U171" s="992" cm="1">
        <f t="array" ref="U171">INDEX(U$75:U$84,$AI171,1)*(1-$AH171)+INDEX(U$75:U$84,$AJ171,1)*($AH171)</f>
        <v>10</v>
      </c>
      <c r="V171" s="998" cm="1">
        <f t="array" ref="V171">INDEX(V$75:V$84,$AI171,1)*(1-$AH171)+INDEX(V$75:V$84,$AJ171,1)*($AH171)</f>
        <v>2.079646017699115E-2</v>
      </c>
      <c r="W171" s="407"/>
      <c r="X171" s="407"/>
      <c r="Y171" s="407"/>
      <c r="Z171" s="407"/>
      <c r="AA171" s="407"/>
      <c r="AB171" s="407"/>
      <c r="AC171" s="407"/>
      <c r="AD171" s="407"/>
      <c r="AE171" s="407"/>
      <c r="AF171" s="407"/>
      <c r="AG171" s="407"/>
      <c r="AH171" s="407" cm="1">
        <f t="array" ref="AH171">IF(OR((INDEX($K$75:$K$84,$AI171,1)-INDEX($K$75:$K$84,$AJ171,1))=0,$K171&lt;INDEX($K$75:$K$84,$AJ171,1)),0,(INDEX($K$75:$K$84,$AI171,1)-$K171)/(INDEX($K$75:$K$84,$AI171,1)-INDEX($K$75:$K$84,$AJ171,1)))</f>
        <v>0.58407079646017701</v>
      </c>
      <c r="AI171" s="407">
        <f t="shared" si="17"/>
        <v>9</v>
      </c>
      <c r="AJ171" s="407">
        <f t="shared" si="18"/>
        <v>8</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7</v>
      </c>
      <c r="K172" s="615">
        <f>Periods!O29</f>
        <v>43891</v>
      </c>
      <c r="L172" s="616">
        <f t="shared" ca="1" si="21"/>
        <v>31</v>
      </c>
      <c r="M172" s="439"/>
      <c r="N172" s="407"/>
      <c r="O172" s="997" cm="1">
        <f t="array" ref="O172">INDEX(O$75:O$84,$AI172,1)*(1-$AH172)+INDEX(O$75:O$84,$AJ172,1)*($AH172)</f>
        <v>194.02654867256638</v>
      </c>
      <c r="P172" s="997" cm="1">
        <f t="array" ref="P172">INDEX(P$75:P$84,$AI172,1)*(1-$AH172)+INDEX(P$75:P$84,$AJ172,1)*($AH172)</f>
        <v>753.7610619469026</v>
      </c>
      <c r="Q172" s="998" cm="1">
        <f t="array" ref="Q172">INDEX(Q$75:Q$84,$AI172,1)*(1-$AH172)+INDEX(Q$75:Q$84,$AJ172,1)*($AH172)</f>
        <v>0.51418141592920352</v>
      </c>
      <c r="R172" s="998" cm="1">
        <f t="array" ref="R172">INDEX(R$75:R$84,$AI172,1)*(1-$AH172)+INDEX(R$75:R$84,$AJ172,1)*($AH172)</f>
        <v>0.58015486725663723</v>
      </c>
      <c r="S172" s="992" cm="1">
        <f t="array" ref="S172">INDEX([0]!i_pasture_stage_p6z,$J172+1,ROUNDDOWN((ROW($J172)-ROW($J$75))/i_p6_len,0)+1)</f>
        <v>1</v>
      </c>
      <c r="T172" s="998" cm="1">
        <f t="array" ref="T172">INDEX(T$75:T$84,$AI172,1)*(1-$AH172)+INDEX(T$75:T$84,$AJ172,1)*($AH172)</f>
        <v>0.3</v>
      </c>
      <c r="U172" s="992" cm="1">
        <f t="array" ref="U172">INDEX(U$75:U$84,$AI172,1)*(1-$AH172)+INDEX(U$75:U$84,$AJ172,1)*($AH172)</f>
        <v>10</v>
      </c>
      <c r="V172" s="998" cm="1">
        <f t="array" ref="V172">INDEX(V$75:V$84,$AI172,1)*(1-$AH172)+INDEX(V$75:V$84,$AJ172,1)*($AH172)</f>
        <v>3.8053097345132743E-2</v>
      </c>
      <c r="W172" s="407"/>
      <c r="X172" s="407"/>
      <c r="Y172" s="407"/>
      <c r="Z172" s="407"/>
      <c r="AA172" s="407"/>
      <c r="AB172" s="407"/>
      <c r="AC172" s="407"/>
      <c r="AD172" s="407"/>
      <c r="AE172" s="407"/>
      <c r="AF172" s="407"/>
      <c r="AG172" s="407"/>
      <c r="AH172" s="407" cm="1">
        <f t="array" ref="AH172">IF(OR((INDEX($K$75:$K$84,$AI172,1)-INDEX($K$75:$K$84,$AJ172,1))=0,$K172&lt;INDEX($K$75:$K$84,$AJ172,1)),0,(INDEX($K$75:$K$84,$AI172,1)-$K172)/(INDEX($K$75:$K$84,$AI172,1)-INDEX($K$75:$K$84,$AJ172,1)))</f>
        <v>0.23893805309734514</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8</v>
      </c>
      <c r="K173" s="615">
        <f>Periods!O30</f>
        <v>43922</v>
      </c>
      <c r="L173" s="616">
        <f t="shared" ca="1" si="21"/>
        <v>14</v>
      </c>
      <c r="M173" s="439"/>
      <c r="N173" s="407"/>
      <c r="O173" s="997" cm="1">
        <f t="array" ref="O173">INDEX(O$75:O$84,$AI173,1)*(1-$AH173)+INDEX(O$75:O$84,$AJ173,1)*($AH173)</f>
        <v>200</v>
      </c>
      <c r="P173" s="997" cm="1">
        <f t="array" ref="P173">INDEX(P$75:P$84,$AI173,1)*(1-$AH173)+INDEX(P$75:P$84,$AJ173,1)*($AH173)</f>
        <v>671.42857142857144</v>
      </c>
      <c r="Q173" s="998" cm="1">
        <f t="array" ref="Q173">INDEX(Q$75:Q$84,$AI173,1)*(1-$AH173)+INDEX(Q$75:Q$84,$AJ173,1)*($AH173)</f>
        <v>0.50857142857142856</v>
      </c>
      <c r="R173" s="998" cm="1">
        <f t="array" ref="R173">INDEX(R$75:R$84,$AI173,1)*(1-$AH173)+INDEX(R$75:R$84,$AJ173,1)*($AH173)</f>
        <v>0.56571428571428584</v>
      </c>
      <c r="S173" s="992" cm="1">
        <f t="array" ref="S173">INDEX([0]!i_pasture_stage_p6z,$J173+1,ROUNDDOWN((ROW($J173)-ROW($J$75))/i_p6_len,0)+1)</f>
        <v>1</v>
      </c>
      <c r="T173" s="998" cm="1">
        <f t="array" ref="T173">INDEX(T$75:T$84,$AI173,1)*(1-$AH173)+INDEX(T$75:T$84,$AJ173,1)*($AH173)</f>
        <v>0.3</v>
      </c>
      <c r="U173" s="992" cm="1">
        <f t="array" ref="U173">INDEX(U$75:U$84,$AI173,1)*(1-$AH173)+INDEX(U$75:U$84,$AJ173,1)*($AH173)</f>
        <v>10</v>
      </c>
      <c r="V173" s="998" cm="1">
        <f t="array" ref="V173">INDEX(V$75:V$84,$AI173,1)*(1-$AH173)+INDEX(V$75:V$84,$AJ173,1)*($AH173)</f>
        <v>6.4285714285714293E-2</v>
      </c>
      <c r="W173" s="407"/>
      <c r="X173" s="407"/>
      <c r="Y173" s="407"/>
      <c r="Z173" s="407"/>
      <c r="AA173" s="407"/>
      <c r="AB173" s="407"/>
      <c r="AC173" s="407"/>
      <c r="AD173" s="407"/>
      <c r="AE173" s="407"/>
      <c r="AF173" s="407"/>
      <c r="AG173" s="407"/>
      <c r="AH173" s="407" cm="1">
        <f t="array" ref="AH173">IF(OR((INDEX($K$75:$K$84,$AI173,1)-INDEX($K$75:$K$84,$AJ173,1))=0,$K173&lt;INDEX($K$75:$K$84,$AJ173,1)),0,(INDEX($K$75:$K$84,$AI173,1)-$K173)/(INDEX($K$75:$K$84,$AI173,1)-INDEX($K$75:$K$84,$AJ173,1)))</f>
        <v>0.8571428571428571</v>
      </c>
      <c r="AI173" s="407">
        <f t="shared" si="17"/>
        <v>10</v>
      </c>
      <c r="AJ173" s="407">
        <f t="shared" si="18"/>
        <v>9</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9</v>
      </c>
      <c r="K174" s="615">
        <f>Periods!O31</f>
        <v>43936</v>
      </c>
      <c r="L174" s="616">
        <f t="shared" ca="1" si="21"/>
        <v>1</v>
      </c>
      <c r="M174" s="442"/>
      <c r="N174" s="407"/>
      <c r="O174" s="997" cm="1">
        <f t="array" ref="O174">INDEX(O$75:O$84,$AI174,1)*(1-$AH174)+INDEX(O$75:O$84,$AJ174,1)*($AH174)</f>
        <v>200</v>
      </c>
      <c r="P174" s="997" cm="1">
        <f t="array" ref="P174">INDEX(P$75:P$84,$AI174,1)*(1-$AH174)+INDEX(P$75:P$84,$AJ174,1)*($AH174)</f>
        <v>571.42857142857133</v>
      </c>
      <c r="Q174" s="998" cm="1">
        <f t="array" ref="Q174">INDEX(Q$75:Q$84,$AI174,1)*(1-$AH174)+INDEX(Q$75:Q$84,$AJ174,1)*($AH174)</f>
        <v>0.50357142857142856</v>
      </c>
      <c r="R174" s="998" cm="1">
        <f t="array" ref="R174">INDEX(R$75:R$84,$AI174,1)*(1-$AH174)+INDEX(R$75:R$84,$AJ174,1)*($AH174)</f>
        <v>0.55071428571428571</v>
      </c>
      <c r="S174" s="992" cm="1">
        <f t="array" ref="S174">INDEX([0]!i_pasture_stage_p6z,$J174+1,ROUNDDOWN((ROW($J174)-ROW($J$75))/i_p6_len,0)+1)</f>
        <v>1</v>
      </c>
      <c r="T174" s="998" cm="1">
        <f t="array" ref="T174">INDEX(T$75:T$84,$AI174,1)*(1-$AH174)+INDEX(T$75:T$84,$AJ174,1)*($AH174)</f>
        <v>0.3</v>
      </c>
      <c r="U174" s="992" cm="1">
        <f t="array" ref="U174">INDEX(U$75:U$84,$AI174,1)*(1-$AH174)+INDEX(U$75:U$84,$AJ174,1)*($AH174)</f>
        <v>10</v>
      </c>
      <c r="V174" s="998" cm="1">
        <f t="array" ref="V174">INDEX(V$75:V$84,$AI174,1)*(1-$AH174)+INDEX(V$75:V$84,$AJ174,1)*($AH174)</f>
        <v>0.11428571428571428</v>
      </c>
      <c r="W174" s="407"/>
      <c r="X174" s="407"/>
      <c r="Y174" s="407"/>
      <c r="Z174" s="407"/>
      <c r="AA174" s="407"/>
      <c r="AB174" s="407"/>
      <c r="AC174" s="407"/>
      <c r="AD174" s="407"/>
      <c r="AE174" s="407"/>
      <c r="AF174" s="407"/>
      <c r="AG174" s="407"/>
      <c r="AH174" s="407" cm="1">
        <f t="array" ref="AH174">IF(OR((INDEX($K$75:$K$84,$AI174,1)-INDEX($K$75:$K$84,$AJ174,1))=0,$K174&lt;INDEX($K$75:$K$84,$AJ174,1)),0,(INDEX($K$75:$K$84,$AI174,1)-$K174)/(INDEX($K$75:$K$84,$AI174,1)-INDEX($K$75:$K$84,$AJ174,1)))</f>
        <v>0.35714285714285715</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INT($C$40)+2</f>
        <v>3</v>
      </c>
      <c r="D175" s="402"/>
      <c r="E175" s="459"/>
      <c r="F175" s="459"/>
      <c r="G175" s="402"/>
      <c r="H175" s="423"/>
      <c r="I175" s="423"/>
      <c r="J175" s="423"/>
      <c r="K175" s="615"/>
      <c r="L175" s="407"/>
      <c r="M175" s="407"/>
      <c r="N175" s="407"/>
      <c r="O175" s="407"/>
      <c r="P175" s="407"/>
      <c r="Q175" s="407"/>
      <c r="R175" s="407"/>
      <c r="S175" s="407"/>
      <c r="T175" s="407"/>
      <c r="U175" s="407"/>
      <c r="V175" s="407"/>
      <c r="W175" s="407"/>
      <c r="X175" s="407"/>
      <c r="Y175" s="407"/>
      <c r="Z175" s="407"/>
      <c r="AA175" s="407"/>
      <c r="AB175" s="407"/>
      <c r="AC175" s="407"/>
      <c r="AD175" s="407"/>
      <c r="AE175" s="407"/>
      <c r="AF175" s="407"/>
      <c r="AG175" s="407"/>
      <c r="AH175" s="407"/>
      <c r="AI175" s="407"/>
      <c r="AJ175" s="407"/>
      <c r="AK175" s="407"/>
      <c r="AL175" s="407"/>
      <c r="AM175" s="407"/>
      <c r="AN175" s="407"/>
      <c r="AO175" s="402"/>
      <c r="AP175" s="387"/>
      <c r="AQ175" s="375"/>
      <c r="AR175" s="375"/>
      <c r="AS175" s="375"/>
    </row>
    <row r="176" spans="1:45" ht="5.0999999999999996" customHeight="1" outlineLevel="2" x14ac:dyDescent="0.25">
      <c r="A176" s="375"/>
      <c r="B176" s="384"/>
      <c r="C176" s="377">
        <f>INT($C$40)+2.005</f>
        <v>3.0049999999999999</v>
      </c>
      <c r="D176" s="402"/>
      <c r="E176" s="402"/>
      <c r="F176" s="402"/>
      <c r="G176" s="402"/>
      <c r="H176" s="402"/>
      <c r="I176" s="402"/>
      <c r="J176" s="402"/>
      <c r="K176" s="438"/>
      <c r="L176" s="438"/>
      <c r="M176" s="438"/>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t="s">
        <v>440</v>
      </c>
      <c r="AP176" s="387"/>
      <c r="AQ176" s="375"/>
      <c r="AR176" s="375"/>
      <c r="AS176" s="375"/>
    </row>
    <row r="177" spans="1:45" ht="5.0999999999999996" customHeight="1" outlineLevel="3" x14ac:dyDescent="0.25">
      <c r="A177" s="375"/>
      <c r="B177" s="384"/>
      <c r="C177" s="377">
        <f>INT($C$40)+3.005</f>
        <v>4.0049999999999999</v>
      </c>
      <c r="D177" s="402" t="s">
        <v>436</v>
      </c>
      <c r="E177" s="402"/>
      <c r="F177" s="402"/>
      <c r="G177" s="402"/>
      <c r="H177" s="402"/>
      <c r="I177" s="402"/>
      <c r="J177" s="438"/>
      <c r="K177" s="438"/>
      <c r="L177" s="438"/>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387"/>
      <c r="AQ177" s="375"/>
      <c r="AR177" s="375"/>
      <c r="AS177" s="375"/>
    </row>
    <row r="178" spans="1:45" outlineLevel="2" x14ac:dyDescent="0.25">
      <c r="A178" s="375"/>
      <c r="B178" s="384"/>
      <c r="C178" s="377">
        <f>INT($C$40)+2</f>
        <v>3</v>
      </c>
      <c r="D178" s="402"/>
      <c r="E178" s="459"/>
      <c r="F178" s="459"/>
      <c r="G178" s="402"/>
      <c r="H178" s="423" t="s">
        <v>492</v>
      </c>
      <c r="I178" s="423"/>
      <c r="J178" s="425"/>
      <c r="K178" s="425">
        <f ca="1">SUM(L$71:L$176)</f>
        <v>3650</v>
      </c>
      <c r="L178" s="425"/>
      <c r="M178" s="407"/>
      <c r="N178" s="407"/>
      <c r="O178" s="407"/>
      <c r="P178" s="407"/>
      <c r="Q178" s="407"/>
      <c r="R178" s="407"/>
      <c r="S178" s="407"/>
      <c r="T178" s="407"/>
      <c r="U178" s="407"/>
      <c r="V178" s="407"/>
      <c r="W178" s="407"/>
      <c r="X178" s="407"/>
      <c r="Y178" s="407"/>
      <c r="Z178" s="407"/>
      <c r="AA178" s="407"/>
      <c r="AB178" s="407"/>
      <c r="AC178" s="407"/>
      <c r="AD178" s="407"/>
      <c r="AE178" s="407"/>
      <c r="AF178" s="407"/>
      <c r="AG178" s="407"/>
      <c r="AH178" s="407"/>
      <c r="AI178" s="407"/>
      <c r="AJ178" s="407"/>
      <c r="AK178" s="407"/>
      <c r="AL178" s="407"/>
      <c r="AM178" s="407"/>
      <c r="AN178" s="407"/>
      <c r="AO178" s="402"/>
      <c r="AP178" s="387"/>
      <c r="AQ178" s="375"/>
      <c r="AR178" s="375"/>
      <c r="AS178" s="375"/>
    </row>
    <row r="179" spans="1:45" ht="5.0999999999999996" customHeight="1" outlineLevel="2" x14ac:dyDescent="0.25">
      <c r="A179" s="375"/>
      <c r="B179" s="384"/>
      <c r="C179" s="377">
        <f>INT($C$40)+2.005</f>
        <v>3.0049999999999999</v>
      </c>
      <c r="D179" s="402"/>
      <c r="E179" s="402"/>
      <c r="F179" s="402"/>
      <c r="G179" s="402"/>
      <c r="H179" s="402"/>
      <c r="I179" s="402"/>
      <c r="J179" s="438"/>
      <c r="K179" s="438"/>
      <c r="L179" s="438"/>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t="s">
        <v>440</v>
      </c>
      <c r="AP179" s="387"/>
      <c r="AQ179" s="375"/>
      <c r="AR179" s="375"/>
      <c r="AS179" s="375"/>
    </row>
    <row r="180" spans="1:45" outlineLevel="1" x14ac:dyDescent="0.25">
      <c r="A180" s="375"/>
      <c r="B180" s="384"/>
      <c r="C180" s="377">
        <f>INT($C$40)+1</f>
        <v>2</v>
      </c>
      <c r="D180" s="402"/>
      <c r="E180" s="459"/>
      <c r="F180" s="459"/>
      <c r="G180" s="402"/>
      <c r="H180" s="419" t="s">
        <v>493</v>
      </c>
      <c r="I180" s="443"/>
      <c r="J180" s="436" t="s">
        <v>494</v>
      </c>
      <c r="K180" s="390" t="s">
        <v>495</v>
      </c>
      <c r="L180" s="390"/>
      <c r="M180" s="390"/>
      <c r="N180" s="436"/>
      <c r="O180" s="390" t="s">
        <v>496</v>
      </c>
      <c r="P180" s="390"/>
      <c r="Q180" s="390"/>
      <c r="R180" s="390"/>
      <c r="S180" s="390"/>
      <c r="T180" s="390"/>
      <c r="U180" s="390" t="s">
        <v>497</v>
      </c>
      <c r="V180" s="390"/>
      <c r="W180" s="390"/>
      <c r="X180" s="390"/>
      <c r="Y180" s="437"/>
      <c r="Z180" s="437"/>
      <c r="AA180" s="437"/>
      <c r="AB180" s="444"/>
      <c r="AC180" s="444"/>
      <c r="AD180" s="444"/>
      <c r="AE180" s="444"/>
      <c r="AF180" s="444"/>
      <c r="AG180" s="444"/>
      <c r="AH180" s="444"/>
      <c r="AI180" s="444"/>
      <c r="AJ180" s="444"/>
      <c r="AK180" s="444"/>
      <c r="AL180" s="444"/>
      <c r="AM180" s="444"/>
      <c r="AN180" s="444"/>
      <c r="AO180" s="402"/>
      <c r="AP180" s="387"/>
      <c r="AQ180" s="375"/>
      <c r="AR180" s="375"/>
      <c r="AS180" s="375"/>
    </row>
    <row r="181" spans="1:45" outlineLevel="1" x14ac:dyDescent="0.25">
      <c r="A181" s="375"/>
      <c r="B181" s="384"/>
      <c r="C181" s="377">
        <f>INT($C$40)+1</f>
        <v>2</v>
      </c>
      <c r="D181" s="402"/>
      <c r="E181" s="459"/>
      <c r="F181" s="459"/>
      <c r="G181" s="402"/>
      <c r="H181" s="419"/>
      <c r="I181" s="443"/>
      <c r="J181" s="436"/>
      <c r="K181" s="436">
        <v>6</v>
      </c>
      <c r="L181" s="436">
        <v>8</v>
      </c>
      <c r="M181" s="436">
        <v>12</v>
      </c>
      <c r="N181" s="436"/>
      <c r="O181" s="436" t="s">
        <v>498</v>
      </c>
      <c r="P181" s="436" t="s">
        <v>499</v>
      </c>
      <c r="Q181" s="436" t="s">
        <v>500</v>
      </c>
      <c r="R181" s="436" t="s">
        <v>927</v>
      </c>
      <c r="S181" s="436" t="s">
        <v>501</v>
      </c>
      <c r="T181" s="436" t="s">
        <v>502</v>
      </c>
      <c r="U181" s="390" t="s">
        <v>503</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ht="5.0999999999999996" customHeight="1" outlineLevel="3" x14ac:dyDescent="0.25">
      <c r="A182" s="375"/>
      <c r="B182" s="384"/>
      <c r="C182" s="377">
        <f>INT($C$40)+3.005</f>
        <v>4.0049999999999999</v>
      </c>
      <c r="D182" s="402" t="s">
        <v>436</v>
      </c>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387"/>
      <c r="AQ182" s="375"/>
      <c r="AR182" s="375"/>
      <c r="AS182" s="375"/>
    </row>
    <row r="183" spans="1:45" outlineLevel="2" x14ac:dyDescent="0.25">
      <c r="A183" s="375"/>
      <c r="B183" s="384"/>
      <c r="C183" s="377">
        <f>INT($C$40)+2</f>
        <v>3</v>
      </c>
      <c r="D183" s="402"/>
      <c r="E183" s="459"/>
      <c r="F183" s="459"/>
      <c r="G183" s="402"/>
      <c r="H183" s="423" t="s">
        <v>504</v>
      </c>
      <c r="I183" s="423"/>
      <c r="J183" s="424">
        <v>1.65</v>
      </c>
      <c r="K183" s="424">
        <v>0.4</v>
      </c>
      <c r="L183" s="424">
        <v>0.4</v>
      </c>
      <c r="M183" s="424">
        <v>0.6</v>
      </c>
      <c r="N183" s="407"/>
      <c r="O183" s="424">
        <v>17.3</v>
      </c>
      <c r="P183" s="424">
        <v>34</v>
      </c>
      <c r="Q183" s="407">
        <f t="shared" ref="Q183:Q194" si="22">IFERROR(AVERAGE(O183:P183),0)</f>
        <v>25.65</v>
      </c>
      <c r="R183" s="424">
        <v>4.1399999999999997</v>
      </c>
      <c r="S183" s="424">
        <v>12.5</v>
      </c>
      <c r="T183" s="445">
        <v>1.3</v>
      </c>
      <c r="U183" s="441">
        <v>0.57999999999999996</v>
      </c>
      <c r="V183" s="441">
        <v>0.28000000000000003</v>
      </c>
      <c r="W183" s="441">
        <v>0.14000000000000001</v>
      </c>
      <c r="X183" s="441">
        <v>0</v>
      </c>
      <c r="Y183" s="441">
        <v>0</v>
      </c>
      <c r="Z183" s="441">
        <v>0</v>
      </c>
      <c r="AA183" s="441">
        <v>0</v>
      </c>
      <c r="AB183" s="407"/>
      <c r="AC183" s="407"/>
      <c r="AD183" s="407"/>
      <c r="AE183" s="407"/>
      <c r="AF183" s="407"/>
      <c r="AG183" s="407"/>
      <c r="AH183" s="407"/>
      <c r="AI183" s="407"/>
      <c r="AJ183" s="407"/>
      <c r="AK183" s="407"/>
      <c r="AL183" s="407"/>
      <c r="AM183" s="407"/>
      <c r="AN183" s="407"/>
      <c r="AO183" s="402"/>
      <c r="AP183" s="387"/>
      <c r="AQ183" s="375"/>
      <c r="AR183" s="375"/>
      <c r="AS183" s="375"/>
    </row>
    <row r="184" spans="1:45" outlineLevel="2" x14ac:dyDescent="0.25">
      <c r="A184" s="375"/>
      <c r="B184" s="384"/>
      <c r="C184" s="377">
        <f>INT($C$40)+2</f>
        <v>3</v>
      </c>
      <c r="D184" s="402"/>
      <c r="E184" s="459"/>
      <c r="F184" s="459"/>
      <c r="G184" s="402"/>
      <c r="H184" s="423" t="s">
        <v>505</v>
      </c>
      <c r="I184" s="423"/>
      <c r="J184" s="424">
        <v>1.9</v>
      </c>
      <c r="K184" s="424">
        <v>0.4</v>
      </c>
      <c r="L184" s="424">
        <v>0.4</v>
      </c>
      <c r="M184" s="424">
        <v>0.5</v>
      </c>
      <c r="N184" s="407"/>
      <c r="O184" s="424">
        <v>17.5</v>
      </c>
      <c r="P184" s="424">
        <v>33.299999999999997</v>
      </c>
      <c r="Q184" s="407">
        <f t="shared" si="22"/>
        <v>25.4</v>
      </c>
      <c r="R184" s="424">
        <v>4.1100000000000003</v>
      </c>
      <c r="S184" s="424">
        <v>16.399999999999999</v>
      </c>
      <c r="T184" s="445">
        <v>1.6</v>
      </c>
      <c r="U184" s="441">
        <v>0.7</v>
      </c>
      <c r="V184" s="441">
        <v>0.15</v>
      </c>
      <c r="W184" s="441">
        <v>0.11</v>
      </c>
      <c r="X184" s="441">
        <v>0.04</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3" x14ac:dyDescent="0.25">
      <c r="A185" s="375"/>
      <c r="B185" s="384"/>
      <c r="C185" s="377">
        <f t="shared" ref="C185:C194" si="23">INT($C$40)+3</f>
        <v>4</v>
      </c>
      <c r="D185" s="402"/>
      <c r="E185" s="459"/>
      <c r="F185" s="459"/>
      <c r="G185" s="402"/>
      <c r="H185" s="423" t="s">
        <v>506</v>
      </c>
      <c r="I185" s="423"/>
      <c r="J185" s="424">
        <v>2</v>
      </c>
      <c r="K185" s="424">
        <v>0.4</v>
      </c>
      <c r="L185" s="424">
        <v>0.4</v>
      </c>
      <c r="M185" s="424">
        <v>0.4</v>
      </c>
      <c r="N185" s="407"/>
      <c r="O185" s="424">
        <v>15.8</v>
      </c>
      <c r="P185" s="424">
        <v>30.5</v>
      </c>
      <c r="Q185" s="407">
        <f t="shared" si="22"/>
        <v>23.15</v>
      </c>
      <c r="R185" s="424">
        <v>3.75</v>
      </c>
      <c r="S185" s="424">
        <v>19.100000000000001</v>
      </c>
      <c r="T185" s="445">
        <v>2.2000000000000002</v>
      </c>
      <c r="U185" s="441">
        <v>0.67</v>
      </c>
      <c r="V185" s="441">
        <v>0.25</v>
      </c>
      <c r="W185" s="441">
        <v>0.05</v>
      </c>
      <c r="X185" s="441">
        <v>0.03</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si="23"/>
        <v>4</v>
      </c>
      <c r="D186" s="402"/>
      <c r="E186" s="459"/>
      <c r="F186" s="459"/>
      <c r="G186" s="402"/>
      <c r="H186" s="423" t="s">
        <v>507</v>
      </c>
      <c r="I186" s="423"/>
      <c r="J186" s="424">
        <v>2.1</v>
      </c>
      <c r="K186" s="424">
        <v>0.4</v>
      </c>
      <c r="L186" s="424">
        <v>0.4</v>
      </c>
      <c r="M186" s="424">
        <v>0.3</v>
      </c>
      <c r="N186" s="407"/>
      <c r="O186" s="424">
        <v>12.8</v>
      </c>
      <c r="P186" s="424">
        <v>25.6</v>
      </c>
      <c r="Q186" s="407">
        <f t="shared" si="22"/>
        <v>19.200000000000003</v>
      </c>
      <c r="R186" s="424">
        <v>2.89</v>
      </c>
      <c r="S186" s="424">
        <v>23.9</v>
      </c>
      <c r="T186" s="445">
        <v>3.2</v>
      </c>
      <c r="U186" s="441">
        <v>0.72</v>
      </c>
      <c r="V186" s="441">
        <v>0.19</v>
      </c>
      <c r="W186" s="441">
        <v>0.08</v>
      </c>
      <c r="X186" s="441">
        <v>0.01</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508</v>
      </c>
      <c r="I187" s="423"/>
      <c r="J187" s="424">
        <v>2.2999999999999998</v>
      </c>
      <c r="K187" s="424">
        <v>0.4</v>
      </c>
      <c r="L187" s="424">
        <v>0.4</v>
      </c>
      <c r="M187" s="424">
        <v>0.3</v>
      </c>
      <c r="N187" s="407"/>
      <c r="O187" s="424">
        <v>9.4</v>
      </c>
      <c r="P187" s="424">
        <v>21.1</v>
      </c>
      <c r="Q187" s="407">
        <f t="shared" si="22"/>
        <v>15.25</v>
      </c>
      <c r="R187" s="424">
        <v>2.25</v>
      </c>
      <c r="S187" s="424">
        <v>47.5</v>
      </c>
      <c r="T187" s="445">
        <v>6.6</v>
      </c>
      <c r="U187" s="441">
        <v>0.6</v>
      </c>
      <c r="V187" s="441">
        <v>0.26</v>
      </c>
      <c r="W187" s="441">
        <v>0.09</v>
      </c>
      <c r="X187" s="441">
        <v>0.02</v>
      </c>
      <c r="Y187" s="441">
        <v>0.01</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509</v>
      </c>
      <c r="I188" s="423"/>
      <c r="J188" s="424">
        <v>2</v>
      </c>
      <c r="K188" s="424">
        <v>0.4</v>
      </c>
      <c r="L188" s="424">
        <v>0.4</v>
      </c>
      <c r="M188" s="424">
        <v>0.3</v>
      </c>
      <c r="N188" s="407"/>
      <c r="O188" s="424">
        <v>7.4</v>
      </c>
      <c r="P188" s="424">
        <v>17.7</v>
      </c>
      <c r="Q188" s="407">
        <f t="shared" si="22"/>
        <v>12.55</v>
      </c>
      <c r="R188" s="424">
        <v>2.06</v>
      </c>
      <c r="S188" s="424">
        <v>63.5</v>
      </c>
      <c r="T188" s="445">
        <v>9.1</v>
      </c>
      <c r="U188" s="441">
        <v>0.56000000000000005</v>
      </c>
      <c r="V188" s="441">
        <v>0.27</v>
      </c>
      <c r="W188" s="441">
        <v>0.1</v>
      </c>
      <c r="X188" s="441">
        <v>0.04</v>
      </c>
      <c r="Y188" s="441">
        <v>0.02</v>
      </c>
      <c r="Z188" s="441">
        <v>0.01</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510</v>
      </c>
      <c r="I189" s="423"/>
      <c r="J189" s="424">
        <v>1.9</v>
      </c>
      <c r="K189" s="424">
        <v>0.4</v>
      </c>
      <c r="L189" s="424">
        <v>0.4</v>
      </c>
      <c r="M189" s="424">
        <v>0.5</v>
      </c>
      <c r="N189" s="407"/>
      <c r="O189" s="424">
        <v>6.1</v>
      </c>
      <c r="P189" s="424">
        <v>16.600000000000001</v>
      </c>
      <c r="Q189" s="407">
        <f t="shared" si="22"/>
        <v>11.350000000000001</v>
      </c>
      <c r="R189" s="424">
        <v>2</v>
      </c>
      <c r="S189" s="424">
        <v>62.8</v>
      </c>
      <c r="T189" s="445">
        <v>9.6</v>
      </c>
      <c r="U189" s="441">
        <v>0.57999999999999996</v>
      </c>
      <c r="V189" s="441">
        <v>0.25</v>
      </c>
      <c r="W189" s="441">
        <v>0.11</v>
      </c>
      <c r="X189" s="441">
        <v>0.04</v>
      </c>
      <c r="Y189" s="441">
        <v>0.02</v>
      </c>
      <c r="Z189" s="441">
        <v>0</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511</v>
      </c>
      <c r="I190" s="423"/>
      <c r="J190" s="424">
        <v>1.8</v>
      </c>
      <c r="K190" s="424">
        <v>0.4</v>
      </c>
      <c r="L190" s="424">
        <v>0.4</v>
      </c>
      <c r="M190" s="424">
        <v>0.65</v>
      </c>
      <c r="N190" s="407"/>
      <c r="O190" s="424">
        <v>5.9</v>
      </c>
      <c r="P190" s="424">
        <v>17.5</v>
      </c>
      <c r="Q190" s="407">
        <f t="shared" si="22"/>
        <v>11.7</v>
      </c>
      <c r="R190" s="424">
        <v>2.17</v>
      </c>
      <c r="S190" s="424">
        <v>47.3</v>
      </c>
      <c r="T190" s="445">
        <v>8.1</v>
      </c>
      <c r="U190" s="441">
        <v>0.56999999999999995</v>
      </c>
      <c r="V190" s="441">
        <v>0.25</v>
      </c>
      <c r="W190" s="441">
        <v>0.12</v>
      </c>
      <c r="X190" s="441">
        <v>0.03</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512</v>
      </c>
      <c r="I191" s="423"/>
      <c r="J191" s="424">
        <v>1.6</v>
      </c>
      <c r="K191" s="424">
        <v>0.4</v>
      </c>
      <c r="L191" s="424">
        <v>0.4</v>
      </c>
      <c r="M191" s="424">
        <v>0.8</v>
      </c>
      <c r="N191" s="407"/>
      <c r="O191" s="424">
        <v>7.1</v>
      </c>
      <c r="P191" s="424">
        <v>20.399999999999999</v>
      </c>
      <c r="Q191" s="407">
        <f t="shared" si="22"/>
        <v>13.75</v>
      </c>
      <c r="R191" s="424">
        <v>2.83</v>
      </c>
      <c r="S191" s="424">
        <v>27.6</v>
      </c>
      <c r="T191" s="445">
        <v>5.6</v>
      </c>
      <c r="U191" s="441">
        <v>0.62</v>
      </c>
      <c r="V191" s="441">
        <v>0.21</v>
      </c>
      <c r="W191" s="441">
        <v>0.1</v>
      </c>
      <c r="X191" s="441">
        <v>0.03</v>
      </c>
      <c r="Y191" s="441">
        <v>0.04</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513</v>
      </c>
      <c r="I192" s="423"/>
      <c r="J192" s="424">
        <v>1.3</v>
      </c>
      <c r="K192" s="424">
        <v>0.4</v>
      </c>
      <c r="L192" s="424">
        <v>0.4</v>
      </c>
      <c r="M192" s="424">
        <v>0.8</v>
      </c>
      <c r="N192" s="407"/>
      <c r="O192" s="424">
        <v>9.3000000000000007</v>
      </c>
      <c r="P192" s="424">
        <v>24.3</v>
      </c>
      <c r="Q192" s="407">
        <f t="shared" si="22"/>
        <v>16.8</v>
      </c>
      <c r="R192" s="424">
        <v>3.56</v>
      </c>
      <c r="S192" s="424">
        <v>20.399999999999999</v>
      </c>
      <c r="T192" s="445">
        <v>3.8</v>
      </c>
      <c r="U192" s="441">
        <v>0.7</v>
      </c>
      <c r="V192" s="441">
        <v>0.23</v>
      </c>
      <c r="W192" s="441">
        <v>0.06</v>
      </c>
      <c r="X192" s="441">
        <v>0.01</v>
      </c>
      <c r="Y192" s="441">
        <v>0</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514</v>
      </c>
      <c r="I193" s="423"/>
      <c r="J193" s="424">
        <v>1.3</v>
      </c>
      <c r="K193" s="424">
        <v>0.4</v>
      </c>
      <c r="L193" s="424">
        <v>0.4</v>
      </c>
      <c r="M193" s="424">
        <v>0.7</v>
      </c>
      <c r="N193" s="407"/>
      <c r="O193" s="424">
        <v>12.5</v>
      </c>
      <c r="P193" s="424">
        <v>28.5</v>
      </c>
      <c r="Q193" s="407">
        <f t="shared" si="22"/>
        <v>20.5</v>
      </c>
      <c r="R193" s="424">
        <v>3.89</v>
      </c>
      <c r="S193" s="424">
        <v>13.5</v>
      </c>
      <c r="T193" s="445">
        <v>2.5</v>
      </c>
      <c r="U193" s="441">
        <v>0.79</v>
      </c>
      <c r="V193" s="441">
        <v>0.15</v>
      </c>
      <c r="W193" s="441">
        <v>0.05</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515</v>
      </c>
      <c r="I194" s="423"/>
      <c r="J194" s="424">
        <v>1.4</v>
      </c>
      <c r="K194" s="424">
        <v>0.4</v>
      </c>
      <c r="L194" s="424">
        <v>0.4</v>
      </c>
      <c r="M194" s="424">
        <v>0.65</v>
      </c>
      <c r="N194" s="407"/>
      <c r="O194" s="424">
        <v>15.3</v>
      </c>
      <c r="P194" s="424">
        <v>32</v>
      </c>
      <c r="Q194" s="407">
        <f t="shared" si="22"/>
        <v>23.65</v>
      </c>
      <c r="R194" s="424">
        <v>4.03</v>
      </c>
      <c r="S194" s="424">
        <v>10</v>
      </c>
      <c r="T194" s="445">
        <v>1.5</v>
      </c>
      <c r="U194" s="441">
        <v>0.76</v>
      </c>
      <c r="V194" s="441">
        <v>0.23</v>
      </c>
      <c r="W194" s="441">
        <v>0.01</v>
      </c>
      <c r="X194" s="441">
        <v>0</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ht="5.0999999999999996" customHeight="1" outlineLevel="2" x14ac:dyDescent="0.25">
      <c r="A195" s="375"/>
      <c r="B195" s="384"/>
      <c r="C195" s="377">
        <f>INT($C$40)+2.005</f>
        <v>3.0049999999999999</v>
      </c>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t="s">
        <v>440</v>
      </c>
      <c r="AP195" s="387"/>
      <c r="AQ195" s="375"/>
      <c r="AR195" s="375"/>
      <c r="AS195" s="375"/>
    </row>
    <row r="196" spans="1:45" ht="5.0999999999999996" customHeight="1" outlineLevel="3" x14ac:dyDescent="0.25">
      <c r="A196" s="375"/>
      <c r="B196" s="384"/>
      <c r="C196" s="377">
        <f>INT($C$40)+3.005</f>
        <v>4.0049999999999999</v>
      </c>
      <c r="D196" s="402" t="s">
        <v>436</v>
      </c>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387"/>
      <c r="AQ196" s="375"/>
      <c r="AR196" s="375"/>
      <c r="AS196" s="375"/>
    </row>
    <row r="197" spans="1:45" outlineLevel="2" x14ac:dyDescent="0.25">
      <c r="A197" s="375"/>
      <c r="B197" s="384"/>
      <c r="C197" s="377">
        <f>INT($C$40)+2</f>
        <v>3</v>
      </c>
      <c r="D197" s="402"/>
      <c r="E197" s="459"/>
      <c r="F197" s="459"/>
      <c r="G197" s="402"/>
      <c r="H197" s="423" t="s">
        <v>929</v>
      </c>
      <c r="I197" s="423"/>
      <c r="J197" s="407"/>
      <c r="K197" s="407"/>
      <c r="L197" s="407"/>
      <c r="M197" s="407"/>
      <c r="N197" s="407"/>
      <c r="O197" s="446">
        <f>IFERROR(AVERAGE(O182:O195),0)</f>
        <v>11.366666666666667</v>
      </c>
      <c r="P197" s="446">
        <f>IFERROR(AVERAGE(P182:P195),0)</f>
        <v>25.125</v>
      </c>
      <c r="Q197" s="446">
        <f>IFERROR(AVERAGE(Q182:Q195),0)</f>
        <v>18.245833333333334</v>
      </c>
      <c r="R197" s="446">
        <f>IFERROR(AVERAGE(R182:R195),0)</f>
        <v>3.1399999999999992</v>
      </c>
      <c r="S197" s="446">
        <f>SUM(S182:S195)</f>
        <v>364.5</v>
      </c>
      <c r="T197" s="446">
        <f>SUM(T182:T195)</f>
        <v>55.1</v>
      </c>
      <c r="U197" s="407"/>
      <c r="V197" s="407"/>
      <c r="W197" s="407"/>
      <c r="X197" s="407"/>
      <c r="Y197" s="407"/>
      <c r="Z197" s="407"/>
      <c r="AA197" s="407"/>
      <c r="AB197" s="407"/>
      <c r="AC197" s="407"/>
      <c r="AD197" s="407"/>
      <c r="AE197" s="407"/>
      <c r="AF197" s="407"/>
      <c r="AG197" s="407"/>
      <c r="AH197" s="407"/>
      <c r="AI197" s="407"/>
      <c r="AJ197" s="407"/>
      <c r="AK197" s="407"/>
      <c r="AL197" s="407"/>
      <c r="AM197" s="407"/>
      <c r="AN197" s="407"/>
      <c r="AO197" s="402"/>
      <c r="AP197" s="387"/>
      <c r="AQ197" s="375"/>
      <c r="AR197" s="375"/>
      <c r="AS197" s="375"/>
    </row>
    <row r="198" spans="1:45" ht="5.0999999999999996" customHeight="1" outlineLevel="2" x14ac:dyDescent="0.25">
      <c r="A198" s="375"/>
      <c r="B198" s="384"/>
      <c r="C198" s="377">
        <f>INT($C$40)+2.005</f>
        <v>3.0049999999999999</v>
      </c>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t="s">
        <v>440</v>
      </c>
      <c r="AP198" s="387"/>
      <c r="AQ198" s="375"/>
      <c r="AR198" s="375"/>
      <c r="AS198" s="375"/>
    </row>
    <row r="199" spans="1:45" outlineLevel="1" x14ac:dyDescent="0.25">
      <c r="A199" s="375"/>
      <c r="B199" s="384"/>
      <c r="C199" s="377">
        <f>INT($C$40)+1</f>
        <v>2</v>
      </c>
      <c r="D199" s="402"/>
      <c r="E199" s="459"/>
      <c r="F199" s="459"/>
      <c r="G199" s="402"/>
      <c r="H199" s="419" t="s">
        <v>516</v>
      </c>
      <c r="I199" s="420"/>
      <c r="J199" s="447" t="s">
        <v>406</v>
      </c>
      <c r="K199" s="447" t="s">
        <v>145</v>
      </c>
      <c r="L199" s="447" t="s">
        <v>146</v>
      </c>
      <c r="M199" s="447" t="s">
        <v>147</v>
      </c>
      <c r="N199" s="447" t="s">
        <v>148</v>
      </c>
      <c r="O199" s="447" t="s">
        <v>149</v>
      </c>
      <c r="P199" s="447" t="s">
        <v>150</v>
      </c>
      <c r="Q199" s="447" t="s">
        <v>151</v>
      </c>
      <c r="R199" s="447" t="s">
        <v>152</v>
      </c>
      <c r="S199" s="447" t="s">
        <v>153</v>
      </c>
      <c r="T199" s="390"/>
      <c r="U199" s="390"/>
      <c r="V199" s="390"/>
      <c r="W199" s="390"/>
      <c r="X199" s="390"/>
      <c r="Y199" s="421"/>
      <c r="Z199" s="421"/>
      <c r="AA199" s="421"/>
      <c r="AB199" s="421"/>
      <c r="AC199" s="421"/>
      <c r="AD199" s="421"/>
      <c r="AE199" s="421"/>
      <c r="AF199" s="421"/>
      <c r="AG199" s="421"/>
      <c r="AH199" s="421"/>
      <c r="AI199" s="421"/>
      <c r="AJ199" s="421"/>
      <c r="AK199" s="421"/>
      <c r="AL199" s="421"/>
      <c r="AM199" s="421"/>
      <c r="AN199" s="421"/>
      <c r="AO199" s="402"/>
      <c r="AP199" s="387"/>
      <c r="AQ199" s="375"/>
      <c r="AR199" s="375"/>
      <c r="AS199" s="375"/>
    </row>
    <row r="200" spans="1:45" ht="5.0999999999999996" customHeight="1" outlineLevel="3" x14ac:dyDescent="0.25">
      <c r="A200" s="375"/>
      <c r="B200" s="384"/>
      <c r="C200" s="377">
        <f>INT($C$40)+3.005</f>
        <v>4.0049999999999999</v>
      </c>
      <c r="D200" s="402" t="s">
        <v>436</v>
      </c>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387"/>
      <c r="AQ200" s="375"/>
      <c r="AR200" s="375"/>
      <c r="AS200" s="375"/>
    </row>
    <row r="201" spans="1:45" ht="18" outlineLevel="2" x14ac:dyDescent="0.25">
      <c r="A201" s="375"/>
      <c r="B201" s="384"/>
      <c r="C201" s="377">
        <f>INT($C$40)+2</f>
        <v>3</v>
      </c>
      <c r="D201" s="402"/>
      <c r="E201" s="459"/>
      <c r="F201" s="459"/>
      <c r="G201" s="402"/>
      <c r="H201" s="407" t="s">
        <v>518</v>
      </c>
      <c r="I201" s="423"/>
      <c r="J201" s="448">
        <v>50</v>
      </c>
      <c r="K201" s="407"/>
      <c r="L201" s="407"/>
      <c r="M201" s="407" t="s">
        <v>519</v>
      </c>
      <c r="N201" s="407"/>
      <c r="O201" s="407"/>
      <c r="P201" s="407"/>
      <c r="Q201" s="407"/>
      <c r="R201" s="407"/>
      <c r="S201" s="407"/>
      <c r="T201" s="407"/>
      <c r="U201" s="407"/>
      <c r="V201" s="407"/>
      <c r="W201" s="407"/>
      <c r="X201" s="407"/>
      <c r="Y201" s="407"/>
      <c r="Z201" s="407"/>
      <c r="AA201" s="407"/>
      <c r="AB201" s="407"/>
      <c r="AC201" s="407"/>
      <c r="AD201" s="407"/>
      <c r="AE201" s="407"/>
      <c r="AF201" s="407"/>
      <c r="AG201" s="407"/>
      <c r="AH201" s="407"/>
      <c r="AI201" s="407"/>
      <c r="AJ201" s="407"/>
      <c r="AK201" s="407"/>
      <c r="AL201" s="407"/>
      <c r="AM201" s="407"/>
      <c r="AN201" s="407"/>
      <c r="AO201" s="402"/>
      <c r="AP201" s="387"/>
      <c r="AQ201" s="375"/>
      <c r="AR201" s="375"/>
      <c r="AS201" s="375"/>
    </row>
    <row r="202" spans="1:45" outlineLevel="2" x14ac:dyDescent="0.25">
      <c r="A202" s="375"/>
      <c r="B202" s="384"/>
      <c r="C202" s="377">
        <f>INT($C$40)+2</f>
        <v>3</v>
      </c>
      <c r="D202" s="402"/>
      <c r="E202" s="459"/>
      <c r="F202" s="459"/>
      <c r="G202" s="402"/>
      <c r="H202" s="407" t="s">
        <v>520</v>
      </c>
      <c r="I202" s="423"/>
      <c r="J202" s="407"/>
      <c r="K202" s="407"/>
      <c r="L202" s="407"/>
      <c r="M202" s="407"/>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c r="I203" s="423"/>
      <c r="J203" s="407" t="s">
        <v>521</v>
      </c>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3" x14ac:dyDescent="0.25">
      <c r="A204" s="375"/>
      <c r="B204" s="384"/>
      <c r="C204" s="377">
        <f t="shared" ref="C204:C212" si="24">INT($C$40)+3</f>
        <v>4</v>
      </c>
      <c r="D204" s="402"/>
      <c r="E204" s="459"/>
      <c r="F204" s="459"/>
      <c r="G204" s="402"/>
      <c r="H204" s="409" t="s">
        <v>522</v>
      </c>
      <c r="I204" s="423">
        <v>0</v>
      </c>
      <c r="J204" s="449">
        <v>1</v>
      </c>
      <c r="K204" s="449">
        <v>1</v>
      </c>
      <c r="L204" s="449">
        <v>1</v>
      </c>
      <c r="M204" s="449">
        <v>1</v>
      </c>
      <c r="N204" s="449">
        <v>1</v>
      </c>
      <c r="O204" s="449">
        <v>1</v>
      </c>
      <c r="P204" s="449">
        <v>1</v>
      </c>
      <c r="Q204" s="449">
        <v>1</v>
      </c>
      <c r="R204" s="449">
        <v>1</v>
      </c>
      <c r="S204" s="449">
        <v>1</v>
      </c>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si="24"/>
        <v>4</v>
      </c>
      <c r="D205" s="402"/>
      <c r="E205" s="459"/>
      <c r="F205" s="459"/>
      <c r="G205" s="402"/>
      <c r="H205" s="409" t="s">
        <v>523</v>
      </c>
      <c r="I205" s="423">
        <v>1</v>
      </c>
      <c r="J205" s="449">
        <v>1.5</v>
      </c>
      <c r="K205" s="449">
        <v>1.5</v>
      </c>
      <c r="L205" s="449">
        <v>1.5</v>
      </c>
      <c r="M205" s="449">
        <v>1.5</v>
      </c>
      <c r="N205" s="449">
        <v>1.5</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524</v>
      </c>
      <c r="I206" s="423">
        <v>2</v>
      </c>
      <c r="J206" s="449">
        <v>1.8</v>
      </c>
      <c r="K206" s="449">
        <v>1.8</v>
      </c>
      <c r="L206" s="449">
        <v>1.8</v>
      </c>
      <c r="M206" s="449">
        <v>1.8</v>
      </c>
      <c r="N206" s="449">
        <v>1.8</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525</v>
      </c>
      <c r="I207" s="423">
        <v>3</v>
      </c>
      <c r="J207" s="449">
        <v>2.1</v>
      </c>
      <c r="K207" s="449">
        <v>2.1</v>
      </c>
      <c r="L207" s="449">
        <v>2.1</v>
      </c>
      <c r="M207" s="449">
        <v>2.1</v>
      </c>
      <c r="N207" s="449">
        <v>2.1</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526</v>
      </c>
      <c r="I208" s="423">
        <v>4</v>
      </c>
      <c r="J208" s="449">
        <v>1</v>
      </c>
      <c r="K208" s="449">
        <v>1</v>
      </c>
      <c r="L208" s="449">
        <v>1</v>
      </c>
      <c r="M208" s="449">
        <v>1</v>
      </c>
      <c r="N208" s="449">
        <v>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527</v>
      </c>
      <c r="I209" s="423">
        <v>5</v>
      </c>
      <c r="J209" s="449">
        <v>2</v>
      </c>
      <c r="K209" s="449">
        <v>2</v>
      </c>
      <c r="L209" s="449">
        <v>2</v>
      </c>
      <c r="M209" s="449">
        <v>2</v>
      </c>
      <c r="N209" s="449">
        <v>2</v>
      </c>
      <c r="O209" s="449">
        <v>2</v>
      </c>
      <c r="P209" s="449">
        <v>2</v>
      </c>
      <c r="Q209" s="449">
        <v>2</v>
      </c>
      <c r="R209" s="449">
        <v>2</v>
      </c>
      <c r="S209" s="449">
        <v>2</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528</v>
      </c>
      <c r="I210" s="423">
        <v>6</v>
      </c>
      <c r="J210" s="449">
        <v>0</v>
      </c>
      <c r="K210" s="449">
        <v>0</v>
      </c>
      <c r="L210" s="449">
        <v>0</v>
      </c>
      <c r="M210" s="449">
        <v>0</v>
      </c>
      <c r="N210" s="449">
        <v>0</v>
      </c>
      <c r="O210" s="449">
        <v>0</v>
      </c>
      <c r="P210" s="449">
        <v>0</v>
      </c>
      <c r="Q210" s="449">
        <v>0</v>
      </c>
      <c r="R210" s="449">
        <v>0</v>
      </c>
      <c r="S210" s="449">
        <v>0</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7"/>
      <c r="I211" s="407"/>
      <c r="J211" s="407"/>
      <c r="K211" s="407"/>
      <c r="L211" s="407"/>
      <c r="M211" s="407"/>
      <c r="N211" s="407"/>
      <c r="O211" s="407"/>
      <c r="P211" s="407"/>
      <c r="Q211" s="407"/>
      <c r="R211" s="407"/>
      <c r="S211" s="407"/>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9" t="s">
        <v>529</v>
      </c>
      <c r="I212" s="423"/>
      <c r="J212" s="450">
        <v>0.5</v>
      </c>
      <c r="K212" s="450">
        <v>0.5</v>
      </c>
      <c r="L212" s="450">
        <v>0</v>
      </c>
      <c r="M212" s="450">
        <v>0</v>
      </c>
      <c r="N212" s="450">
        <v>0</v>
      </c>
      <c r="O212" s="450">
        <v>0</v>
      </c>
      <c r="P212" s="450">
        <v>0</v>
      </c>
      <c r="Q212" s="450">
        <v>0</v>
      </c>
      <c r="R212" s="450">
        <v>0</v>
      </c>
      <c r="S212" s="450">
        <v>0</v>
      </c>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ht="5.0999999999999996" customHeight="1" outlineLevel="2" x14ac:dyDescent="0.25">
      <c r="A213" s="375"/>
      <c r="B213" s="384"/>
      <c r="C213" s="377">
        <f>INT($C$40)+2.005</f>
        <v>3.0049999999999999</v>
      </c>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t="s">
        <v>440</v>
      </c>
      <c r="AP213" s="387"/>
      <c r="AQ213" s="375"/>
      <c r="AR213" s="375"/>
      <c r="AS213" s="375"/>
    </row>
    <row r="214" spans="1:45" outlineLevel="1" x14ac:dyDescent="0.25">
      <c r="A214" s="375"/>
      <c r="B214" s="384"/>
      <c r="C214" s="377">
        <f>INT($C$40)+1</f>
        <v>2</v>
      </c>
      <c r="D214" s="402"/>
      <c r="E214" s="459"/>
      <c r="F214" s="459"/>
      <c r="G214" s="402"/>
      <c r="H214" s="419" t="s">
        <v>530</v>
      </c>
      <c r="I214" s="420"/>
      <c r="J214" s="447"/>
      <c r="K214" s="447"/>
      <c r="L214" s="390"/>
      <c r="M214" s="390"/>
      <c r="N214" s="390"/>
      <c r="O214" s="390"/>
      <c r="P214" s="390"/>
      <c r="Q214" s="390"/>
      <c r="R214" s="390"/>
      <c r="S214" s="390"/>
      <c r="T214" s="390"/>
      <c r="U214" s="390"/>
      <c r="V214" s="390"/>
      <c r="W214" s="390"/>
      <c r="X214" s="390"/>
      <c r="Y214" s="421"/>
      <c r="Z214" s="421"/>
      <c r="AA214" s="421"/>
      <c r="AB214" s="421"/>
      <c r="AC214" s="421"/>
      <c r="AD214" s="421"/>
      <c r="AE214" s="421"/>
      <c r="AF214" s="421"/>
      <c r="AG214" s="421"/>
      <c r="AH214" s="421"/>
      <c r="AI214" s="421"/>
      <c r="AJ214" s="421"/>
      <c r="AK214" s="421"/>
      <c r="AL214" s="421"/>
      <c r="AM214" s="421"/>
      <c r="AN214" s="421"/>
      <c r="AO214" s="402"/>
      <c r="AP214" s="387"/>
      <c r="AQ214" s="375"/>
      <c r="AR214" s="375"/>
      <c r="AS214" s="375"/>
    </row>
    <row r="215" spans="1:45" ht="5.0999999999999996" customHeight="1" outlineLevel="3" x14ac:dyDescent="0.25">
      <c r="A215" s="375"/>
      <c r="B215" s="384"/>
      <c r="C215" s="377">
        <f>INT($C$40)+3.005</f>
        <v>4.0049999999999999</v>
      </c>
      <c r="D215" s="402" t="s">
        <v>436</v>
      </c>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387"/>
      <c r="AQ215" s="375"/>
      <c r="AR215" s="375"/>
      <c r="AS215" s="375"/>
    </row>
    <row r="216" spans="1:45" outlineLevel="2" x14ac:dyDescent="0.25">
      <c r="A216" s="375"/>
      <c r="B216" s="384"/>
      <c r="C216" s="377">
        <f>INT($C$40)+2</f>
        <v>3</v>
      </c>
      <c r="D216" s="402"/>
      <c r="E216" s="459"/>
      <c r="F216" s="459"/>
      <c r="G216" s="402"/>
      <c r="H216" s="407" t="s">
        <v>531</v>
      </c>
      <c r="I216" s="423"/>
      <c r="J216" s="449">
        <v>8</v>
      </c>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7"/>
      <c r="AK216" s="407"/>
      <c r="AL216" s="407"/>
      <c r="AM216" s="407"/>
      <c r="AN216" s="407"/>
      <c r="AO216" s="402"/>
      <c r="AP216" s="387"/>
      <c r="AQ216" s="375"/>
      <c r="AR216" s="375"/>
      <c r="AS216" s="375"/>
    </row>
    <row r="217" spans="1:45" ht="5.0999999999999996" customHeight="1" outlineLevel="2" x14ac:dyDescent="0.25">
      <c r="A217" s="375"/>
      <c r="B217" s="384"/>
      <c r="C217" s="377">
        <f>INT($C$40)+2.005</f>
        <v>3.0049999999999999</v>
      </c>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t="s">
        <v>440</v>
      </c>
      <c r="AP217" s="387"/>
      <c r="AQ217" s="375"/>
      <c r="AR217" s="375"/>
      <c r="AS217" s="375"/>
    </row>
    <row r="218" spans="1:45" outlineLevel="1" x14ac:dyDescent="0.25">
      <c r="A218" s="375"/>
      <c r="B218" s="384"/>
      <c r="C218" s="377">
        <f>INT($C$40)+1</f>
        <v>2</v>
      </c>
      <c r="D218" s="402"/>
      <c r="E218" s="459"/>
      <c r="F218" s="459"/>
      <c r="G218" s="402"/>
      <c r="H218" s="419" t="s">
        <v>532</v>
      </c>
      <c r="I218" s="420"/>
      <c r="J218" s="447"/>
      <c r="K218" s="447"/>
      <c r="L218" s="390"/>
      <c r="M218" s="390"/>
      <c r="N218" s="390"/>
      <c r="O218" s="390"/>
      <c r="P218" s="390"/>
      <c r="Q218" s="390"/>
      <c r="R218" s="390"/>
      <c r="S218" s="390"/>
      <c r="T218" s="390"/>
      <c r="U218" s="390"/>
      <c r="V218" s="390"/>
      <c r="W218" s="390"/>
      <c r="X218" s="390"/>
      <c r="Y218" s="421"/>
      <c r="Z218" s="421"/>
      <c r="AA218" s="421"/>
      <c r="AB218" s="421"/>
      <c r="AC218" s="421"/>
      <c r="AD218" s="421"/>
      <c r="AE218" s="421"/>
      <c r="AF218" s="421"/>
      <c r="AG218" s="421"/>
      <c r="AH218" s="421"/>
      <c r="AI218" s="421"/>
      <c r="AJ218" s="421"/>
      <c r="AK218" s="421"/>
      <c r="AL218" s="421"/>
      <c r="AM218" s="421"/>
      <c r="AN218" s="421"/>
      <c r="AO218" s="402"/>
      <c r="AP218" s="387"/>
      <c r="AQ218" s="375"/>
      <c r="AR218" s="375"/>
      <c r="AS218" s="375"/>
    </row>
    <row r="219" spans="1:45" ht="5.0999999999999996" customHeight="1" outlineLevel="3" x14ac:dyDescent="0.25">
      <c r="A219" s="375"/>
      <c r="B219" s="384"/>
      <c r="C219" s="377">
        <f>INT($C$40)+3.005</f>
        <v>4.0049999999999999</v>
      </c>
      <c r="D219" s="402" t="s">
        <v>436</v>
      </c>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387"/>
      <c r="AQ219" s="375"/>
      <c r="AR219" s="375"/>
      <c r="AS219" s="375"/>
    </row>
    <row r="220" spans="1:45" outlineLevel="2" x14ac:dyDescent="0.25">
      <c r="A220" s="375"/>
      <c r="B220" s="384"/>
      <c r="C220" s="377">
        <f>INT($C$40)+2</f>
        <v>3</v>
      </c>
      <c r="D220" s="402"/>
      <c r="E220" s="459"/>
      <c r="F220" s="459"/>
      <c r="G220" s="402"/>
      <c r="H220" s="407" t="s">
        <v>533</v>
      </c>
      <c r="I220" s="423"/>
      <c r="J220" s="449">
        <v>0</v>
      </c>
      <c r="K220" s="407"/>
      <c r="L220" s="407"/>
      <c r="M220" s="407"/>
      <c r="N220" s="407"/>
      <c r="O220" s="407"/>
      <c r="P220" s="407"/>
      <c r="Q220" s="407"/>
      <c r="R220" s="407"/>
      <c r="S220" s="407"/>
      <c r="T220" s="407"/>
      <c r="U220" s="407"/>
      <c r="V220" s="407"/>
      <c r="W220" s="407"/>
      <c r="X220" s="407"/>
      <c r="Y220" s="407"/>
      <c r="Z220" s="407"/>
      <c r="AA220" s="407"/>
      <c r="AB220" s="407"/>
      <c r="AC220" s="407"/>
      <c r="AD220" s="407"/>
      <c r="AE220" s="407"/>
      <c r="AF220" s="407"/>
      <c r="AG220" s="407"/>
      <c r="AH220" s="407"/>
      <c r="AI220" s="407"/>
      <c r="AJ220" s="407"/>
      <c r="AK220" s="407"/>
      <c r="AL220" s="407"/>
      <c r="AM220" s="407"/>
      <c r="AN220" s="407"/>
      <c r="AO220" s="402"/>
      <c r="AP220" s="387"/>
      <c r="AQ220" s="375"/>
      <c r="AR220" s="375"/>
      <c r="AS220" s="375"/>
    </row>
    <row r="221" spans="1:45" outlineLevel="3" x14ac:dyDescent="0.25">
      <c r="A221" s="375"/>
      <c r="B221" s="384"/>
      <c r="C221" s="377">
        <f>INT($C$40)+3</f>
        <v>4</v>
      </c>
      <c r="D221" s="402"/>
      <c r="E221" s="459"/>
      <c r="F221" s="459"/>
      <c r="G221" s="402"/>
      <c r="H221" s="407"/>
      <c r="I221" s="423"/>
      <c r="J221" s="407"/>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t="s">
        <v>534</v>
      </c>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c r="I223" s="423" t="s">
        <v>535</v>
      </c>
      <c r="J223" s="423" t="s">
        <v>536</v>
      </c>
      <c r="K223" s="423" t="s">
        <v>784</v>
      </c>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49">
        <v>10</v>
      </c>
      <c r="J224" s="449">
        <v>12</v>
      </c>
      <c r="K224" s="449">
        <v>8</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s="687" customFormat="1" ht="5.0999999999999996" customHeight="1" outlineLevel="2" x14ac:dyDescent="0.25">
      <c r="A225" s="375"/>
      <c r="B225" s="384"/>
      <c r="C225" s="377">
        <f>INT($C$40)+2.005</f>
        <v>3.0049999999999999</v>
      </c>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t="s">
        <v>440</v>
      </c>
      <c r="AP225" s="387"/>
      <c r="AQ225" s="375"/>
      <c r="AR225" s="375"/>
      <c r="AS225" s="375"/>
    </row>
    <row r="226" spans="1:45" s="687" customFormat="1" ht="15" customHeight="1" outlineLevel="1" x14ac:dyDescent="0.25">
      <c r="A226" s="375"/>
      <c r="B226" s="384"/>
      <c r="C226" s="377">
        <f>INT($C$40)+1</f>
        <v>2</v>
      </c>
      <c r="D226" s="402"/>
      <c r="E226" s="459"/>
      <c r="F226" s="459"/>
      <c r="G226" s="402"/>
      <c r="H226" s="419" t="s">
        <v>992</v>
      </c>
      <c r="I226" s="420"/>
      <c r="J226" s="837" t="s">
        <v>994</v>
      </c>
      <c r="K226" s="837" t="s">
        <v>994</v>
      </c>
      <c r="L226" s="837" t="s">
        <v>993</v>
      </c>
      <c r="M226" s="837" t="s">
        <v>993</v>
      </c>
      <c r="N226" s="436"/>
      <c r="O226" s="436" t="s">
        <v>1019</v>
      </c>
      <c r="P226" s="390"/>
      <c r="Q226" s="390"/>
      <c r="R226" s="390"/>
      <c r="S226" s="390"/>
      <c r="T226" s="390"/>
      <c r="U226" s="390"/>
      <c r="V226" s="390"/>
      <c r="W226" s="390"/>
      <c r="X226" s="390"/>
      <c r="Y226" s="421"/>
      <c r="Z226" s="421"/>
      <c r="AA226" s="421"/>
      <c r="AB226" s="421"/>
      <c r="AC226" s="421"/>
      <c r="AD226" s="421"/>
      <c r="AE226" s="421"/>
      <c r="AF226" s="421"/>
      <c r="AG226" s="421"/>
      <c r="AH226" s="421"/>
      <c r="AI226" s="421"/>
      <c r="AJ226" s="421"/>
      <c r="AK226" s="421"/>
      <c r="AL226" s="421"/>
      <c r="AM226" s="421"/>
      <c r="AN226" s="421"/>
      <c r="AO226" s="402"/>
      <c r="AP226" s="387"/>
      <c r="AQ226" s="375"/>
      <c r="AR226" s="375"/>
      <c r="AS226" s="375"/>
    </row>
    <row r="227" spans="1:45" s="687" customFormat="1" ht="5.0999999999999996" customHeight="1" outlineLevel="3" x14ac:dyDescent="0.25">
      <c r="A227" s="375"/>
      <c r="B227" s="384"/>
      <c r="C227" s="377">
        <f>INT($C$40)+3.005</f>
        <v>4.0049999999999999</v>
      </c>
      <c r="D227" s="402" t="s">
        <v>436</v>
      </c>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387"/>
      <c r="AQ227" s="375"/>
      <c r="AR227" s="375"/>
      <c r="AS227" s="375"/>
    </row>
    <row r="228" spans="1:45" s="687" customFormat="1" outlineLevel="2" x14ac:dyDescent="0.25">
      <c r="A228" s="375"/>
      <c r="B228" s="384"/>
      <c r="C228" s="377">
        <f>INT($C$40)+2</f>
        <v>3</v>
      </c>
      <c r="D228" s="402"/>
      <c r="E228" s="459"/>
      <c r="F228" s="459"/>
      <c r="G228" s="402"/>
      <c r="H228" s="407" t="str">
        <f>H261</f>
        <v>Aut</v>
      </c>
      <c r="I228" s="423"/>
      <c r="J228" s="503">
        <f>DATE(i_startyear,MONTH(MAX($N$695:$U$697)+21),DAY(MAX($N$695:$U$697)+21))</f>
        <v>43805</v>
      </c>
      <c r="K228" s="1034">
        <f>MIN(363,INT((J228 - DATE(YEAR(J228),1,1))))+364*(YEAR(J228)-i_startyear)</f>
        <v>339</v>
      </c>
      <c r="L228" s="503">
        <f>DATE(i_startyear,MONTH(MIN($N$695:$U$697)-21),DAY(MIN($N$695:$U$697)-21))</f>
        <v>43763</v>
      </c>
      <c r="M228" s="1034">
        <f>MIN(363,INT((L228 - DATE(YEAR(L228),1,1))))+364*(YEAR(L228)-i_startyear)</f>
        <v>297</v>
      </c>
      <c r="N228" s="407"/>
      <c r="O228" s="424" t="b">
        <v>1</v>
      </c>
      <c r="P228" s="407"/>
      <c r="Q228" s="407"/>
      <c r="R228" s="407"/>
      <c r="S228" s="407"/>
      <c r="T228" s="407"/>
      <c r="U228" s="407"/>
      <c r="V228" s="407"/>
      <c r="W228" s="407"/>
      <c r="X228" s="407"/>
      <c r="Y228" s="407"/>
      <c r="Z228" s="407"/>
      <c r="AA228" s="407"/>
      <c r="AB228" s="407"/>
      <c r="AC228" s="407"/>
      <c r="AD228" s="407"/>
      <c r="AE228" s="407"/>
      <c r="AF228" s="407"/>
      <c r="AG228" s="407"/>
      <c r="AH228" s="407"/>
      <c r="AI228" s="407"/>
      <c r="AJ228" s="407"/>
      <c r="AK228" s="407"/>
      <c r="AL228" s="407"/>
      <c r="AM228" s="407"/>
      <c r="AN228" s="407"/>
      <c r="AO228" s="402"/>
      <c r="AP228" s="387"/>
      <c r="AQ228" s="375"/>
      <c r="AR228" s="375"/>
      <c r="AS228" s="375"/>
    </row>
    <row r="229" spans="1:45" s="687" customFormat="1" outlineLevel="2" x14ac:dyDescent="0.25">
      <c r="A229" s="375"/>
      <c r="B229" s="384"/>
      <c r="C229" s="377">
        <f t="shared" ref="C229:C232" si="25">INT($C$40)+2</f>
        <v>3</v>
      </c>
      <c r="D229" s="402"/>
      <c r="E229" s="459"/>
      <c r="F229" s="459"/>
      <c r="G229" s="402"/>
      <c r="H229" s="407" t="str">
        <f t="shared" ref="H229:H230" si="26">H262</f>
        <v>Win</v>
      </c>
      <c r="I229" s="423"/>
      <c r="J229" s="503">
        <f>DATE(i_startyear,MONTH(MAX($N$719:$U$721)+21),DAY(MAX($N$719:$U$721)+21))</f>
        <v>43470</v>
      </c>
      <c r="K229" s="1034">
        <f>MIN(363,INT((J229 - DATE(YEAR(J229),1,1))))+364*(YEAR(J229)-i_startyear)</f>
        <v>4</v>
      </c>
      <c r="L229" s="503">
        <f>DATE(i_startyear,MONTH(MIN($N$719:$U$721)-21),DAY(MIN($N$719:$U$721)-21))</f>
        <v>43793</v>
      </c>
      <c r="M229" s="1034">
        <f>MIN(363,INT((L229 - DATE(YEAR(L229),1,1))))+364*(YEAR(L229)-i_startyear)</f>
        <v>327</v>
      </c>
      <c r="N229" s="407"/>
      <c r="O229" s="407"/>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si="25"/>
        <v>3</v>
      </c>
      <c r="D230" s="402"/>
      <c r="E230" s="459"/>
      <c r="F230" s="459"/>
      <c r="G230" s="402"/>
      <c r="H230" s="407" t="str">
        <f t="shared" si="26"/>
        <v>Spr</v>
      </c>
      <c r="I230" s="423"/>
      <c r="J230" s="503">
        <f>DATE(i_startyear,MONTH(MAX($N$743:$U$745)+21),DAY(MAX($N$743:$U$745)+21))</f>
        <v>43501</v>
      </c>
      <c r="K230" s="1034">
        <f>MIN(363,INT((J230 - DATE(YEAR(J230),1,1))))+364*(YEAR(J230)-i_startyear)</f>
        <v>35</v>
      </c>
      <c r="L230" s="503">
        <f>DATE(i_startyear,MONTH(MIN($N$743:$U$745)-21),DAY(MIN($N$743:$U$745)-21))</f>
        <v>43824</v>
      </c>
      <c r="M230" s="1034">
        <f>MIN(363,INT((L230 - DATE(YEAR(L230),1,1))))+364*(YEAR(L230)-i_startyear)</f>
        <v>358</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c r="I231" s="423"/>
      <c r="J231" s="423"/>
      <c r="K231" s="407"/>
      <c r="L231" s="407"/>
      <c r="M231" s="407"/>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ht="5.0999999999999996" customHeight="1" outlineLevel="2" x14ac:dyDescent="0.25">
      <c r="A233" s="375"/>
      <c r="B233" s="384"/>
      <c r="C233" s="377">
        <f>INT($C$40)+2.005</f>
        <v>3.0049999999999999</v>
      </c>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t="s">
        <v>440</v>
      </c>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387"/>
      <c r="AQ234" s="375"/>
      <c r="AR234" s="375"/>
      <c r="AS234" s="375"/>
    </row>
    <row r="235" spans="1:45" ht="5.0999999999999996" customHeight="1" outlineLevel="1" x14ac:dyDescent="0.25">
      <c r="A235" s="375"/>
      <c r="B235" s="412"/>
      <c r="C235" s="413">
        <f>INT($C$40)+1.005</f>
        <v>2.0049999999999999</v>
      </c>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5" t="s">
        <v>129</v>
      </c>
      <c r="AQ235" s="375"/>
      <c r="AR235" s="375"/>
      <c r="AS235" s="375"/>
    </row>
    <row r="236" spans="1:45" ht="5.0999999999999996" customHeight="1" x14ac:dyDescent="0.25">
      <c r="A236" s="375"/>
      <c r="B236" s="416"/>
      <c r="C236" s="417">
        <f>INT($C$40)+0.005</f>
        <v>1.0049999999999999</v>
      </c>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c r="AN236" s="416"/>
      <c r="AO236" s="416"/>
      <c r="AP236" s="416"/>
      <c r="AQ236" s="375"/>
      <c r="AR236" s="375"/>
      <c r="AS236" s="375"/>
    </row>
    <row r="237" spans="1:45" outlineLevel="2" x14ac:dyDescent="0.25">
      <c r="A237" s="375"/>
      <c r="B237" s="375"/>
      <c r="C237" s="377">
        <f>INT($C$40)+2</f>
        <v>3</v>
      </c>
      <c r="D237" s="375"/>
      <c r="E237" s="375"/>
      <c r="F237" s="375"/>
      <c r="G237" s="375"/>
      <c r="H237" s="375"/>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c r="AL237" s="375"/>
      <c r="AM237" s="375"/>
      <c r="AN237" s="375"/>
      <c r="AO237" s="375"/>
      <c r="AP237" s="375"/>
      <c r="AQ237" s="375"/>
      <c r="AR237" s="375"/>
      <c r="AS237" s="375"/>
    </row>
    <row r="238" spans="1:45" outlineLevel="2" x14ac:dyDescent="0.25">
      <c r="A238" s="375"/>
      <c r="B238" s="375"/>
      <c r="C238" s="377">
        <f>INT($C$242)+2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t="5.0999999999999996" customHeight="1" thickBot="1" x14ac:dyDescent="0.3">
      <c r="A239" s="375"/>
      <c r="B239" s="378"/>
      <c r="C239" s="379">
        <f>INT($C$242)+0.005</f>
        <v>1.0049999999999999</v>
      </c>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5"/>
      <c r="AR239" s="375"/>
      <c r="AS239" s="375"/>
    </row>
    <row r="240" spans="1:45" ht="5.0999999999999996" customHeight="1" outlineLevel="1" collapsed="1" x14ac:dyDescent="0.25">
      <c r="A240" s="375"/>
      <c r="B240" s="380" t="s">
        <v>0</v>
      </c>
      <c r="C240" s="381">
        <f>INT($C$242)+1.005</f>
        <v>2.0049999999999999</v>
      </c>
      <c r="D240" s="382"/>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3"/>
      <c r="AQ240" s="375"/>
      <c r="AR240" s="375"/>
      <c r="AS240" s="375"/>
    </row>
    <row r="241" spans="1:45" hidden="1" outlineLevel="4" x14ac:dyDescent="0.25">
      <c r="A241" s="375"/>
      <c r="B241" s="384"/>
      <c r="C241" s="377">
        <f>INT(MAX($C$254:$C$367))+1</f>
        <v>5</v>
      </c>
      <c r="D241" s="385"/>
      <c r="E241" s="385"/>
      <c r="F241" s="385"/>
      <c r="G241" s="385"/>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c r="AK241" s="386"/>
      <c r="AL241" s="386"/>
      <c r="AM241" s="386"/>
      <c r="AN241" s="386"/>
      <c r="AO241" s="385"/>
      <c r="AP241" s="387"/>
      <c r="AQ241" s="375"/>
      <c r="AR241" s="375"/>
      <c r="AS241" s="375"/>
    </row>
    <row r="242" spans="1:45" ht="20.100000000000001" customHeight="1" x14ac:dyDescent="0.25">
      <c r="A242" s="375"/>
      <c r="B242" s="384"/>
      <c r="C242" s="377">
        <v>1.02</v>
      </c>
      <c r="D242" s="388"/>
      <c r="E242" s="452" t="s">
        <v>427</v>
      </c>
      <c r="F242" s="453"/>
      <c r="G242" s="389"/>
      <c r="H242" s="854" t="str">
        <f>COUNTIFS($B$1:$B242, "«")&amp;" Property: Livestock Management table - Reproduction Feeding &amp; Shearing"</f>
        <v>3 Property: Livestock Management table - Reproduction Feeding &amp; Shearing</v>
      </c>
      <c r="I242" s="418"/>
      <c r="J242" s="418"/>
      <c r="K242" s="418"/>
      <c r="L242" s="418"/>
      <c r="M242" s="418"/>
      <c r="N242" s="418"/>
      <c r="O242" s="418"/>
      <c r="P242" s="418"/>
      <c r="Q242" s="418"/>
      <c r="R242" s="418"/>
      <c r="S242" s="418"/>
      <c r="T242" s="418"/>
      <c r="U242" s="418"/>
      <c r="V242" s="418"/>
      <c r="W242" s="418"/>
      <c r="X242" s="418"/>
      <c r="Y242" s="454"/>
      <c r="Z242" s="454"/>
      <c r="AA242" s="454"/>
      <c r="AB242" s="454"/>
      <c r="AC242" s="454"/>
      <c r="AD242" s="454"/>
      <c r="AE242" s="454"/>
      <c r="AF242" s="454"/>
      <c r="AG242" s="454"/>
      <c r="AH242" s="454"/>
      <c r="AI242" s="454"/>
      <c r="AJ242" s="454"/>
      <c r="AK242" s="454"/>
      <c r="AL242" s="454"/>
      <c r="AM242" s="454"/>
      <c r="AN242" s="454"/>
      <c r="AO242" s="455"/>
      <c r="AP242" s="387"/>
      <c r="AQ242" s="375"/>
      <c r="AR242" s="375"/>
      <c r="AS242" s="375"/>
    </row>
    <row r="243" spans="1:45" ht="20.100000000000001" customHeight="1" outlineLevel="1" x14ac:dyDescent="0.25">
      <c r="A243" s="375"/>
      <c r="B243" s="384"/>
      <c r="C243" s="377">
        <f>INT($C$242)+1.02</f>
        <v>2.02</v>
      </c>
      <c r="D243" s="388"/>
      <c r="E243" s="452" t="s">
        <v>429</v>
      </c>
      <c r="F243" s="456">
        <v>1</v>
      </c>
      <c r="G243" s="393"/>
      <c r="H243" s="394" t="s">
        <v>538</v>
      </c>
      <c r="I243" s="395"/>
      <c r="J243" s="395"/>
      <c r="K243" s="395"/>
      <c r="L243" s="395"/>
      <c r="M243" s="395"/>
      <c r="N243" s="395"/>
      <c r="O243" s="395"/>
      <c r="P243" s="395"/>
      <c r="Q243" s="395"/>
      <c r="R243" s="395"/>
      <c r="S243" s="395"/>
      <c r="T243" s="395"/>
      <c r="U243" s="395"/>
      <c r="V243" s="395"/>
      <c r="W243" s="395"/>
      <c r="X243" s="395"/>
      <c r="Y243" s="457"/>
      <c r="Z243" s="457"/>
      <c r="AA243" s="457"/>
      <c r="AB243" s="457"/>
      <c r="AC243" s="457"/>
      <c r="AD243" s="457"/>
      <c r="AE243" s="457"/>
      <c r="AF243" s="457"/>
      <c r="AG243" s="457"/>
      <c r="AH243" s="457"/>
      <c r="AI243" s="457"/>
      <c r="AJ243" s="457"/>
      <c r="AK243" s="457"/>
      <c r="AL243" s="457"/>
      <c r="AM243" s="457"/>
      <c r="AN243" s="457"/>
      <c r="AO243" s="458"/>
      <c r="AP243" s="387"/>
      <c r="AQ243" s="375"/>
      <c r="AR243" s="375"/>
      <c r="AS243" s="375"/>
    </row>
    <row r="244" spans="1:45" ht="5.0999999999999996" customHeight="1" outlineLevel="2" x14ac:dyDescent="0.25">
      <c r="A244" s="375"/>
      <c r="B244" s="384"/>
      <c r="C244" s="377">
        <f>INT($C$242)+2.005</f>
        <v>3.0049999999999999</v>
      </c>
      <c r="D244" s="385"/>
      <c r="E244" s="385"/>
      <c r="F244" s="385"/>
      <c r="G244" s="385"/>
      <c r="H244" s="385"/>
      <c r="I244" s="385"/>
      <c r="J244" s="385"/>
      <c r="K244" s="385"/>
      <c r="L244" s="385"/>
      <c r="M244" s="385"/>
      <c r="N244" s="385"/>
      <c r="O244" s="385"/>
      <c r="P244" s="385"/>
      <c r="Q244" s="385"/>
      <c r="R244" s="385"/>
      <c r="S244" s="385"/>
      <c r="T244" s="385"/>
      <c r="U244" s="385"/>
      <c r="V244" s="385"/>
      <c r="W244" s="385"/>
      <c r="X244" s="385"/>
      <c r="Y244" s="385"/>
      <c r="Z244" s="385"/>
      <c r="AA244" s="385"/>
      <c r="AB244" s="385"/>
      <c r="AC244" s="385"/>
      <c r="AD244" s="385"/>
      <c r="AE244" s="385"/>
      <c r="AF244" s="385"/>
      <c r="AG244" s="385"/>
      <c r="AH244" s="385"/>
      <c r="AI244" s="385"/>
      <c r="AJ244" s="385"/>
      <c r="AK244" s="385"/>
      <c r="AL244" s="385"/>
      <c r="AM244" s="385"/>
      <c r="AN244" s="385"/>
      <c r="AO244" s="385"/>
      <c r="AP244" s="387"/>
      <c r="AQ244" s="375"/>
      <c r="AR244" s="375"/>
      <c r="AS244" s="375"/>
    </row>
    <row r="245" spans="1:45" outlineLevel="2" x14ac:dyDescent="0.25">
      <c r="A245" s="375"/>
      <c r="B245" s="384"/>
      <c r="C245" s="377">
        <f>INT($C$242)+2</f>
        <v>3</v>
      </c>
      <c r="D245" s="385"/>
      <c r="E245" s="459"/>
      <c r="F245" s="459"/>
      <c r="G245" s="385"/>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85"/>
      <c r="AP245" s="387"/>
      <c r="AQ245" s="375"/>
      <c r="AR245" s="375"/>
      <c r="AS245" s="375"/>
    </row>
    <row r="246" spans="1:45" outlineLevel="2" x14ac:dyDescent="0.25">
      <c r="A246" s="375"/>
      <c r="B246" s="384"/>
      <c r="C246" s="377">
        <f>INT($C$242)+2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outlineLevel="2" x14ac:dyDescent="0.25">
      <c r="A247" s="375"/>
      <c r="B247" s="384"/>
      <c r="C247" s="377">
        <f>INT($C$242)+2</f>
        <v>3</v>
      </c>
      <c r="D247" s="385"/>
      <c r="E247" s="459"/>
      <c r="F247" s="459"/>
      <c r="G247" s="385"/>
      <c r="H247" s="400"/>
      <c r="I247" s="400"/>
      <c r="J247" s="400"/>
      <c r="K247" s="460" t="s">
        <v>470</v>
      </c>
      <c r="L247" s="460"/>
      <c r="M247" s="460"/>
      <c r="N247" s="460" t="s">
        <v>471</v>
      </c>
      <c r="O247" s="460"/>
      <c r="P247" s="460"/>
      <c r="Q247" s="460"/>
      <c r="R247" s="460" t="s">
        <v>473</v>
      </c>
      <c r="S247" s="460"/>
      <c r="T247" s="460"/>
      <c r="U247" s="460"/>
      <c r="V247" s="461"/>
      <c r="W247" s="461"/>
      <c r="X247" s="461"/>
      <c r="Y247" s="461"/>
      <c r="Z247" s="461"/>
      <c r="AA247" s="461"/>
      <c r="AB247" s="461"/>
      <c r="AC247" s="461"/>
      <c r="AD247" s="461"/>
      <c r="AE247" s="461"/>
      <c r="AF247" s="461"/>
      <c r="AG247" s="461"/>
      <c r="AH247" s="461"/>
      <c r="AI247" s="461"/>
      <c r="AJ247" s="461"/>
      <c r="AK247" s="461"/>
      <c r="AL247" s="461"/>
      <c r="AM247" s="461"/>
      <c r="AN247" s="461"/>
      <c r="AO247" s="385"/>
      <c r="AP247" s="387"/>
      <c r="AQ247" s="375"/>
      <c r="AR247" s="375"/>
      <c r="AS247" s="375"/>
    </row>
    <row r="248" spans="1:45" outlineLevel="2" x14ac:dyDescent="0.25">
      <c r="A248" s="375"/>
      <c r="B248" s="384"/>
      <c r="C248" s="377">
        <f>INT($C$242)+2</f>
        <v>3</v>
      </c>
      <c r="D248" s="385"/>
      <c r="E248" s="459"/>
      <c r="F248" s="459"/>
      <c r="G248" s="385"/>
      <c r="H248" s="400"/>
      <c r="I248" s="400"/>
      <c r="J248" s="400"/>
      <c r="K248" s="449" t="s">
        <v>14</v>
      </c>
      <c r="L248" s="449" t="s">
        <v>539</v>
      </c>
      <c r="M248" s="449" t="s">
        <v>4</v>
      </c>
      <c r="N248" s="449" t="s">
        <v>540</v>
      </c>
      <c r="O248" s="449" t="s">
        <v>541</v>
      </c>
      <c r="P248" s="449" t="s">
        <v>542</v>
      </c>
      <c r="Q248" s="449" t="s">
        <v>543</v>
      </c>
      <c r="R248" s="449" t="s">
        <v>540</v>
      </c>
      <c r="S248" s="449" t="s">
        <v>541</v>
      </c>
      <c r="T248" s="449" t="s">
        <v>542</v>
      </c>
      <c r="U248" s="449" t="s">
        <v>543</v>
      </c>
      <c r="V248" s="400"/>
      <c r="W248" s="400"/>
      <c r="X248" s="400"/>
      <c r="Y248" s="400"/>
      <c r="Z248" s="400"/>
      <c r="AA248" s="400"/>
      <c r="AB248" s="400"/>
      <c r="AC248" s="400"/>
      <c r="AD248" s="400"/>
      <c r="AE248" s="400"/>
      <c r="AF248" s="400"/>
      <c r="AG248" s="400"/>
      <c r="AH248" s="400"/>
      <c r="AI248" s="400"/>
      <c r="AJ248" s="400"/>
      <c r="AK248" s="400"/>
      <c r="AL248" s="400"/>
      <c r="AM248" s="400"/>
      <c r="AN248" s="400"/>
      <c r="AO248" s="385"/>
      <c r="AP248" s="387"/>
      <c r="AQ248" s="375"/>
      <c r="AR248" s="375"/>
      <c r="AS248" s="375"/>
    </row>
    <row r="249" spans="1:45" ht="11.65" customHeight="1" outlineLevel="2" x14ac:dyDescent="0.25">
      <c r="A249" s="375"/>
      <c r="B249" s="384" t="s">
        <v>433</v>
      </c>
      <c r="C249" s="377">
        <f>INT($C$242)+2.01</f>
        <v>3.01</v>
      </c>
      <c r="D249" s="385"/>
      <c r="E249" s="385"/>
      <c r="F249" s="385"/>
      <c r="G249" s="385"/>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outlineLevel="3" collapsed="1" x14ac:dyDescent="0.25">
      <c r="A250" s="375"/>
      <c r="B250" s="384"/>
      <c r="C250" s="377">
        <f>INT(MAX($C$254:$C$367))</f>
        <v>4</v>
      </c>
      <c r="D250" s="402"/>
      <c r="E250" s="459"/>
      <c r="F250" s="459"/>
      <c r="G250" s="402"/>
      <c r="H250" s="459" t="s">
        <v>544</v>
      </c>
      <c r="I250" s="459"/>
      <c r="J250" s="459"/>
      <c r="K250" s="410">
        <v>0</v>
      </c>
      <c r="L250" s="410">
        <v>0</v>
      </c>
      <c r="M250" s="410">
        <v>0</v>
      </c>
      <c r="N250" s="410">
        <v>0</v>
      </c>
      <c r="O250" s="410">
        <v>0</v>
      </c>
      <c r="P250" s="410">
        <v>0</v>
      </c>
      <c r="Q250" s="410">
        <v>1</v>
      </c>
      <c r="R250" s="410">
        <v>0</v>
      </c>
      <c r="S250" s="410">
        <v>1</v>
      </c>
      <c r="T250" s="410">
        <v>2</v>
      </c>
      <c r="U250" s="410">
        <v>3</v>
      </c>
      <c r="V250" s="459"/>
      <c r="W250" s="459"/>
      <c r="X250" s="459"/>
      <c r="Y250" s="459"/>
      <c r="Z250" s="459"/>
      <c r="AA250" s="459"/>
      <c r="AB250" s="459"/>
      <c r="AC250" s="459"/>
      <c r="AD250" s="459"/>
      <c r="AE250" s="459"/>
      <c r="AF250" s="459"/>
      <c r="AG250" s="459"/>
      <c r="AH250" s="459"/>
      <c r="AI250" s="459"/>
      <c r="AJ250" s="459"/>
      <c r="AK250" s="459"/>
      <c r="AL250" s="459"/>
      <c r="AM250" s="459"/>
      <c r="AN250" s="459"/>
      <c r="AO250" s="402"/>
      <c r="AP250" s="387"/>
      <c r="AQ250" s="375"/>
      <c r="AR250" s="375"/>
      <c r="AS250" s="375"/>
    </row>
    <row r="251" spans="1:45" hidden="1" outlineLevel="4" x14ac:dyDescent="0.25">
      <c r="A251" s="375"/>
      <c r="B251" s="384" t="s">
        <v>434</v>
      </c>
      <c r="C251" s="377">
        <f>INT(MAX($C$254:$C$367))+1</f>
        <v>5</v>
      </c>
      <c r="D251" s="402" t="s">
        <v>435</v>
      </c>
      <c r="E251" s="459"/>
      <c r="F251" s="459"/>
      <c r="G251" s="402"/>
      <c r="H251" s="459" t="s">
        <v>545</v>
      </c>
      <c r="I251" s="459"/>
      <c r="J251" s="459"/>
      <c r="K251" s="459"/>
      <c r="L251" s="459"/>
      <c r="M251" s="459"/>
      <c r="N251" s="410">
        <v>0</v>
      </c>
      <c r="O251" s="410">
        <v>1</v>
      </c>
      <c r="P251" s="410">
        <v>2</v>
      </c>
      <c r="Q251" s="410">
        <v>2</v>
      </c>
      <c r="R251" s="459"/>
      <c r="S251" s="459"/>
      <c r="T251" s="459"/>
      <c r="U251" s="459"/>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INT(MAX($C$254:$C$367))+1</f>
        <v>5</v>
      </c>
      <c r="D252" s="402" t="s">
        <v>435</v>
      </c>
      <c r="E252" s="459"/>
      <c r="F252" s="459"/>
      <c r="G252" s="402"/>
      <c r="H252" s="459" t="s">
        <v>1106</v>
      </c>
      <c r="I252" s="459"/>
      <c r="J252" s="459"/>
      <c r="K252" s="459"/>
      <c r="L252" s="459"/>
      <c r="M252" s="459"/>
      <c r="N252" s="459"/>
      <c r="O252" s="459"/>
      <c r="P252" s="459"/>
      <c r="Q252" s="459"/>
      <c r="R252" s="410">
        <v>0</v>
      </c>
      <c r="S252" s="410">
        <v>3</v>
      </c>
      <c r="T252" s="410">
        <v>4</v>
      </c>
      <c r="U252" s="410">
        <v>4</v>
      </c>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outlineLevel="1" x14ac:dyDescent="0.25">
      <c r="A253" s="375"/>
      <c r="B253" s="384"/>
      <c r="C253" s="377">
        <f>INT($C$242)+1</f>
        <v>2</v>
      </c>
      <c r="D253" s="402"/>
      <c r="E253" s="459"/>
      <c r="F253" s="459"/>
      <c r="G253" s="402"/>
      <c r="H253" s="462" t="s">
        <v>546</v>
      </c>
      <c r="I253" s="420"/>
      <c r="J253" s="420"/>
      <c r="K253" s="390"/>
      <c r="L253" s="390"/>
      <c r="M253" s="390"/>
      <c r="N253" s="390"/>
      <c r="O253" s="390"/>
      <c r="P253" s="390"/>
      <c r="Q253" s="390"/>
      <c r="R253" s="390"/>
      <c r="S253" s="390"/>
      <c r="T253" s="390"/>
      <c r="U253" s="390"/>
      <c r="V253" s="390"/>
      <c r="W253" s="390"/>
      <c r="X253" s="390"/>
      <c r="Y253" s="390"/>
      <c r="Z253" s="451"/>
      <c r="AA253" s="451"/>
      <c r="AB253" s="451"/>
      <c r="AC253" s="451"/>
      <c r="AD253" s="451"/>
      <c r="AE253" s="451"/>
      <c r="AF253" s="451"/>
      <c r="AG253" s="451"/>
      <c r="AH253" s="451"/>
      <c r="AI253" s="451"/>
      <c r="AJ253" s="451"/>
      <c r="AK253" s="451"/>
      <c r="AL253" s="451"/>
      <c r="AM253" s="451"/>
      <c r="AN253" s="451"/>
      <c r="AO253" s="402"/>
      <c r="AP253" s="387"/>
      <c r="AQ253" s="375"/>
      <c r="AR253" s="375"/>
      <c r="AS253" s="375"/>
    </row>
    <row r="254" spans="1:45" ht="5.0999999999999996" customHeight="1" outlineLevel="3" x14ac:dyDescent="0.25">
      <c r="A254" s="375"/>
      <c r="B254" s="384"/>
      <c r="C254" s="377">
        <f>INT($C$242)+3.005</f>
        <v>4.0049999999999999</v>
      </c>
      <c r="D254" s="402" t="s">
        <v>436</v>
      </c>
      <c r="E254" s="402"/>
      <c r="F254" s="402"/>
      <c r="G254" s="402"/>
      <c r="H254" s="463"/>
      <c r="I254" s="463"/>
      <c r="J254" s="463"/>
      <c r="K254" s="463"/>
      <c r="L254" s="463"/>
      <c r="M254" s="463"/>
      <c r="N254" s="463"/>
      <c r="O254" s="463"/>
      <c r="P254" s="463"/>
      <c r="Q254" s="463"/>
      <c r="R254" s="463"/>
      <c r="S254" s="463"/>
      <c r="T254" s="463"/>
      <c r="U254" s="463"/>
      <c r="V254" s="463"/>
      <c r="W254" s="463"/>
      <c r="X254" s="463"/>
      <c r="Y254" s="463"/>
      <c r="Z254" s="463"/>
      <c r="AA254" s="463"/>
      <c r="AB254" s="404"/>
      <c r="AC254" s="404"/>
      <c r="AD254" s="404"/>
      <c r="AE254" s="404"/>
      <c r="AF254" s="404"/>
      <c r="AG254" s="404"/>
      <c r="AH254" s="404"/>
      <c r="AI254" s="404"/>
      <c r="AJ254" s="404"/>
      <c r="AK254" s="404"/>
      <c r="AL254" s="404"/>
      <c r="AM254" s="404"/>
      <c r="AN254" s="404"/>
      <c r="AO254" s="402"/>
      <c r="AP254" s="387"/>
      <c r="AQ254" s="375"/>
      <c r="AR254" s="375"/>
      <c r="AS254" s="375"/>
    </row>
    <row r="255" spans="1:45" outlineLevel="2" x14ac:dyDescent="0.25">
      <c r="A255" s="375"/>
      <c r="B255" s="384"/>
      <c r="C255" s="377">
        <f>INT($C$242)+2</f>
        <v>3</v>
      </c>
      <c r="D255" s="402"/>
      <c r="E255" s="459"/>
      <c r="F255" s="459"/>
      <c r="G255" s="402"/>
      <c r="H255" s="406" t="s">
        <v>547</v>
      </c>
      <c r="I255" s="406"/>
      <c r="J255" s="406"/>
      <c r="K255" s="449">
        <v>1</v>
      </c>
      <c r="L255" s="449">
        <v>6</v>
      </c>
      <c r="M255" s="449">
        <v>7</v>
      </c>
      <c r="N255" s="406"/>
      <c r="O255" s="406"/>
      <c r="P255" s="406"/>
      <c r="Q255" s="406"/>
      <c r="R255" s="406"/>
      <c r="S255" s="406"/>
      <c r="T255" s="406"/>
      <c r="U255" s="406"/>
      <c r="V255" s="406"/>
      <c r="W255" s="406"/>
      <c r="X255" s="406"/>
      <c r="Y255" s="406"/>
      <c r="Z255" s="406"/>
      <c r="AA255" s="406"/>
      <c r="AB255" s="464"/>
      <c r="AC255" s="464"/>
      <c r="AD255" s="464"/>
      <c r="AE255" s="464"/>
      <c r="AF255" s="464"/>
      <c r="AG255" s="464"/>
      <c r="AH255" s="464"/>
      <c r="AI255" s="464"/>
      <c r="AJ255" s="464"/>
      <c r="AK255" s="464"/>
      <c r="AL255" s="464"/>
      <c r="AM255" s="464"/>
      <c r="AN255" s="464"/>
      <c r="AO255" s="402"/>
      <c r="AP255" s="387"/>
      <c r="AQ255" s="375"/>
      <c r="AR255" s="375"/>
      <c r="AS255" s="375"/>
    </row>
    <row r="256" spans="1:45" outlineLevel="2" x14ac:dyDescent="0.25">
      <c r="A256" s="375"/>
      <c r="B256" s="384"/>
      <c r="C256" s="377">
        <f>INT($C$242)+2</f>
        <v>3</v>
      </c>
      <c r="D256" s="402"/>
      <c r="E256" s="459"/>
      <c r="F256" s="459"/>
      <c r="G256" s="402"/>
      <c r="H256" s="407" t="s">
        <v>548</v>
      </c>
      <c r="I256" s="407"/>
      <c r="J256" s="407"/>
      <c r="K256" s="407"/>
      <c r="L256" s="407"/>
      <c r="M256" s="407"/>
      <c r="N256" s="407"/>
      <c r="O256" s="407"/>
      <c r="P256" s="407"/>
      <c r="Q256" s="407"/>
      <c r="R256" s="449" t="b">
        <v>1</v>
      </c>
      <c r="S256" s="449" t="b">
        <v>0</v>
      </c>
      <c r="T256" s="449" t="b">
        <v>0</v>
      </c>
      <c r="U256" s="449" t="b">
        <v>0</v>
      </c>
      <c r="V256" s="407"/>
      <c r="W256" s="407"/>
      <c r="X256" s="407"/>
      <c r="Y256" s="407"/>
      <c r="Z256" s="407"/>
      <c r="AA256" s="407"/>
      <c r="AB256" s="407"/>
      <c r="AC256" s="407"/>
      <c r="AD256" s="407"/>
      <c r="AE256" s="407"/>
      <c r="AF256" s="407"/>
      <c r="AG256" s="407"/>
      <c r="AH256" s="407"/>
      <c r="AI256" s="407"/>
      <c r="AJ256" s="407"/>
      <c r="AK256" s="407"/>
      <c r="AL256" s="407"/>
      <c r="AM256" s="407"/>
      <c r="AN256" s="407"/>
      <c r="AO256" s="402"/>
      <c r="AP256" s="387"/>
      <c r="AQ256" s="375"/>
      <c r="AR256" s="375"/>
      <c r="AS256" s="375"/>
    </row>
    <row r="257" spans="1:45" outlineLevel="3" x14ac:dyDescent="0.25">
      <c r="A257" s="375"/>
      <c r="B257" s="384"/>
      <c r="C257" s="377">
        <f>INT($C$242)+3</f>
        <v>4</v>
      </c>
      <c r="D257" s="402"/>
      <c r="E257" s="459"/>
      <c r="F257" s="459"/>
      <c r="G257" s="402"/>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t="5.0999999999999996" customHeight="1" outlineLevel="2" x14ac:dyDescent="0.25">
      <c r="A258" s="375"/>
      <c r="B258" s="384"/>
      <c r="C258" s="377">
        <f>INT($C$242)+2.005</f>
        <v>3.0049999999999999</v>
      </c>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t="s">
        <v>440</v>
      </c>
      <c r="AP258" s="387"/>
      <c r="AQ258" s="375"/>
      <c r="AR258" s="375"/>
      <c r="AS258" s="375"/>
    </row>
    <row r="259" spans="1:45" outlineLevel="1" x14ac:dyDescent="0.25">
      <c r="A259" s="375"/>
      <c r="B259" s="384"/>
      <c r="C259" s="377">
        <f>INT($C$242)+1</f>
        <v>2</v>
      </c>
      <c r="D259" s="402"/>
      <c r="E259" s="459"/>
      <c r="F259" s="459"/>
      <c r="G259" s="402"/>
      <c r="H259" s="462" t="s">
        <v>549</v>
      </c>
      <c r="I259" s="390" t="s">
        <v>550</v>
      </c>
      <c r="J259" s="465"/>
      <c r="K259" s="390" t="s">
        <v>551</v>
      </c>
      <c r="L259" s="390"/>
      <c r="M259" s="390"/>
      <c r="N259" s="390"/>
      <c r="O259" s="390"/>
      <c r="P259" s="390"/>
      <c r="Q259" s="390"/>
      <c r="R259" s="451"/>
      <c r="S259" s="390"/>
      <c r="T259" s="390"/>
      <c r="U259" s="390"/>
      <c r="V259" s="390"/>
      <c r="W259" s="390"/>
      <c r="X259" s="390"/>
      <c r="Y259" s="390"/>
      <c r="Z259" s="451"/>
      <c r="AA259" s="451"/>
      <c r="AB259" s="451"/>
      <c r="AC259" s="451"/>
      <c r="AD259" s="451"/>
      <c r="AE259" s="451"/>
      <c r="AF259" s="451"/>
      <c r="AG259" s="451"/>
      <c r="AH259" s="451"/>
      <c r="AI259" s="451"/>
      <c r="AJ259" s="451"/>
      <c r="AK259" s="451"/>
      <c r="AL259" s="451"/>
      <c r="AM259" s="451"/>
      <c r="AN259" s="451"/>
      <c r="AO259" s="402"/>
      <c r="AP259" s="387"/>
      <c r="AQ259" s="375"/>
      <c r="AR259" s="375"/>
      <c r="AS259" s="375"/>
    </row>
    <row r="260" spans="1:45" ht="5.0999999999999996" customHeight="1" outlineLevel="3" x14ac:dyDescent="0.25">
      <c r="A260" s="375"/>
      <c r="B260" s="384"/>
      <c r="C260" s="377">
        <f>INT($C$242)+3.005</f>
        <v>4.0049999999999999</v>
      </c>
      <c r="D260" s="402" t="s">
        <v>436</v>
      </c>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387"/>
      <c r="AQ260" s="375"/>
      <c r="AR260" s="375"/>
      <c r="AS260" s="375"/>
    </row>
    <row r="261" spans="1:45" outlineLevel="2" x14ac:dyDescent="0.25">
      <c r="A261" s="375"/>
      <c r="B261" s="384"/>
      <c r="C261" s="377">
        <f>INT($C$242)+2</f>
        <v>3</v>
      </c>
      <c r="D261" s="402"/>
      <c r="E261" s="459"/>
      <c r="F261" s="459"/>
      <c r="G261" s="402"/>
      <c r="H261" s="466" t="s">
        <v>884</v>
      </c>
      <c r="I261" s="467" t="b">
        <v>0</v>
      </c>
      <c r="J261" s="424" t="b">
        <v>1</v>
      </c>
      <c r="K261" s="468">
        <f t="shared" ref="K261:Q261" si="27">DATE($I$264,MONTH(INDEX($N$270:$Q$270,1,K$250+1)),DAY(INDEX($N$270:$Q$270,1,K$250+1)))</f>
        <v>43586</v>
      </c>
      <c r="L261" s="468">
        <f t="shared" si="27"/>
        <v>43586</v>
      </c>
      <c r="M261" s="468">
        <f t="shared" si="27"/>
        <v>43586</v>
      </c>
      <c r="N261" s="468">
        <f t="shared" si="27"/>
        <v>43586</v>
      </c>
      <c r="O261" s="468">
        <f t="shared" si="27"/>
        <v>43586</v>
      </c>
      <c r="P261" s="468">
        <f t="shared" si="27"/>
        <v>43586</v>
      </c>
      <c r="Q261" s="468">
        <f t="shared" si="27"/>
        <v>43586</v>
      </c>
      <c r="R261" s="407"/>
      <c r="S261" s="407"/>
      <c r="T261" s="407"/>
      <c r="U261" s="407"/>
      <c r="V261" s="407"/>
      <c r="W261" s="429" t="s">
        <v>552</v>
      </c>
      <c r="X261" s="429"/>
      <c r="Y261" s="429"/>
      <c r="Z261" s="429"/>
      <c r="AA261" s="429"/>
      <c r="AB261" s="407"/>
      <c r="AC261" s="1190" t="s">
        <v>553</v>
      </c>
      <c r="AD261" s="1191"/>
      <c r="AE261" s="1191"/>
      <c r="AF261" s="1192"/>
      <c r="AG261" s="407"/>
      <c r="AH261" s="407"/>
      <c r="AI261" s="407"/>
      <c r="AJ261" s="407"/>
      <c r="AK261" s="407"/>
      <c r="AL261" s="407"/>
      <c r="AM261" s="407"/>
      <c r="AN261" s="407"/>
      <c r="AO261" s="402"/>
      <c r="AP261" s="387"/>
      <c r="AQ261" s="375"/>
      <c r="AR261" s="375"/>
      <c r="AS261" s="375"/>
    </row>
    <row r="262" spans="1:45" outlineLevel="2" x14ac:dyDescent="0.25">
      <c r="A262" s="375"/>
      <c r="B262" s="384"/>
      <c r="C262" s="377">
        <f>INT($C$242)+2</f>
        <v>3</v>
      </c>
      <c r="D262" s="402"/>
      <c r="E262" s="459"/>
      <c r="F262" s="459"/>
      <c r="G262" s="402"/>
      <c r="H262" s="733" t="s">
        <v>883</v>
      </c>
      <c r="I262" s="467" t="b">
        <v>0</v>
      </c>
      <c r="J262" s="424" t="b">
        <v>1</v>
      </c>
      <c r="K262" s="471">
        <f>DATE($I$264,MONTH(INDEX($N$278:$Q$278,1,K$250+1)),DAY(INDEX($N$278:$Q$278,1,K$250+1)))</f>
        <v>43620</v>
      </c>
      <c r="L262" s="471">
        <f t="shared" ref="L262:Q262" si="28">DATE($I$264,MONTH(INDEX($N$278:$Q$278,1,L$250+1)),DAY(INDEX($N$278:$Q$278,1,L$250+1)))</f>
        <v>43620</v>
      </c>
      <c r="M262" s="471">
        <f t="shared" si="28"/>
        <v>43620</v>
      </c>
      <c r="N262" s="471">
        <f t="shared" si="28"/>
        <v>43620</v>
      </c>
      <c r="O262" s="471">
        <f t="shared" si="28"/>
        <v>43620</v>
      </c>
      <c r="P262" s="471">
        <f t="shared" si="28"/>
        <v>43620</v>
      </c>
      <c r="Q262" s="471">
        <f t="shared" si="28"/>
        <v>43620</v>
      </c>
      <c r="R262" s="407"/>
      <c r="S262" s="407"/>
      <c r="T262" s="407"/>
      <c r="U262" s="407"/>
      <c r="V262" s="407"/>
      <c r="W262" s="429"/>
      <c r="X262" s="429"/>
      <c r="Y262" s="429"/>
      <c r="Z262" s="429"/>
      <c r="AA262" s="429"/>
      <c r="AB262" s="407"/>
      <c r="AC262" s="1193"/>
      <c r="AD262" s="1194"/>
      <c r="AE262" s="1194"/>
      <c r="AF262" s="1195"/>
      <c r="AG262" s="407"/>
      <c r="AH262" s="407"/>
      <c r="AI262" s="407"/>
      <c r="AJ262" s="407"/>
      <c r="AK262" s="407"/>
      <c r="AL262" s="407"/>
      <c r="AM262" s="407"/>
      <c r="AN262" s="407"/>
      <c r="AO262" s="402"/>
      <c r="AP262" s="387"/>
      <c r="AQ262" s="375"/>
      <c r="AR262" s="375"/>
      <c r="AS262" s="375"/>
    </row>
    <row r="263" spans="1:45" outlineLevel="2" x14ac:dyDescent="0.25">
      <c r="A263" s="375"/>
      <c r="B263" s="384"/>
      <c r="C263" s="377">
        <f>INT($C$242)+2</f>
        <v>3</v>
      </c>
      <c r="D263" s="402"/>
      <c r="E263" s="459"/>
      <c r="F263" s="459"/>
      <c r="G263" s="402"/>
      <c r="H263" s="469" t="s">
        <v>882</v>
      </c>
      <c r="I263" s="470" t="b">
        <f>NOT(OR(I261,I262))</f>
        <v>1</v>
      </c>
      <c r="J263" s="424" t="b">
        <v>1</v>
      </c>
      <c r="K263" s="481">
        <f t="shared" ref="K263:Q263" si="29">DATE($I$264,MONTH(INDEX($N$286:$Q$286,1,K$250+1)),DAY(INDEX($N$286:$Q$286,1,K$250+1)))</f>
        <v>43655</v>
      </c>
      <c r="L263" s="481">
        <f t="shared" si="29"/>
        <v>43655</v>
      </c>
      <c r="M263" s="481">
        <f t="shared" si="29"/>
        <v>43655</v>
      </c>
      <c r="N263" s="481">
        <f t="shared" si="29"/>
        <v>43655</v>
      </c>
      <c r="O263" s="481">
        <f t="shared" si="29"/>
        <v>43655</v>
      </c>
      <c r="P263" s="481">
        <f t="shared" si="29"/>
        <v>43655</v>
      </c>
      <c r="Q263" s="481">
        <f t="shared" si="29"/>
        <v>43655</v>
      </c>
      <c r="R263" s="407"/>
      <c r="S263" s="407"/>
      <c r="T263" s="407"/>
      <c r="U263" s="407"/>
      <c r="V263" s="407"/>
      <c r="W263" s="423"/>
      <c r="X263" s="423"/>
      <c r="Y263" s="423"/>
      <c r="Z263" s="423"/>
      <c r="AA263" s="423"/>
      <c r="AB263" s="423"/>
      <c r="AC263" s="1196"/>
      <c r="AD263" s="1197"/>
      <c r="AE263" s="1197"/>
      <c r="AF263" s="1198"/>
      <c r="AG263" s="423"/>
      <c r="AH263" s="423"/>
      <c r="AI263" s="423"/>
      <c r="AJ263" s="423"/>
      <c r="AK263" s="423"/>
      <c r="AL263" s="423"/>
      <c r="AM263" s="423"/>
      <c r="AN263" s="423"/>
      <c r="AO263" s="402"/>
      <c r="AP263" s="387"/>
      <c r="AQ263" s="375"/>
      <c r="AR263" s="375"/>
      <c r="AS263" s="375"/>
    </row>
    <row r="264" spans="1:45" outlineLevel="2" x14ac:dyDescent="0.25">
      <c r="A264" s="375"/>
      <c r="B264" s="384"/>
      <c r="C264" s="377">
        <f>INT($C$242)+3</f>
        <v>4</v>
      </c>
      <c r="D264" s="402"/>
      <c r="E264" s="459"/>
      <c r="F264" s="459"/>
      <c r="G264" s="402"/>
      <c r="H264" s="406" t="s">
        <v>554</v>
      </c>
      <c r="I264" s="543">
        <f>YEAR(MIN($N$267:$Q$290))-1</f>
        <v>2019</v>
      </c>
      <c r="J264" s="407"/>
      <c r="K264" s="407"/>
      <c r="L264" s="407"/>
      <c r="M264" s="407"/>
      <c r="N264" s="407"/>
      <c r="O264" s="407"/>
      <c r="P264" s="407"/>
      <c r="Q264" s="407"/>
      <c r="R264" s="407"/>
      <c r="S264" s="407"/>
      <c r="T264" s="407"/>
      <c r="U264" s="407"/>
      <c r="V264" s="407"/>
      <c r="W264" s="407"/>
      <c r="X264" s="407"/>
      <c r="Y264" s="407"/>
      <c r="Z264" s="407"/>
      <c r="AA264" s="407"/>
      <c r="AB264" s="407"/>
      <c r="AC264" s="1190" t="s">
        <v>555</v>
      </c>
      <c r="AD264" s="1191"/>
      <c r="AE264" s="1191"/>
      <c r="AF264" s="1192"/>
      <c r="AG264" s="407"/>
      <c r="AH264" s="407"/>
      <c r="AI264" s="407"/>
      <c r="AJ264" s="407"/>
      <c r="AK264" s="407"/>
      <c r="AL264" s="407"/>
      <c r="AM264" s="407"/>
      <c r="AN264" s="407"/>
      <c r="AO264" s="402"/>
      <c r="AP264" s="387"/>
      <c r="AQ264" s="375"/>
      <c r="AR264" s="375"/>
      <c r="AS264" s="375"/>
    </row>
    <row r="265" spans="1:45" outlineLevel="2" x14ac:dyDescent="0.25">
      <c r="A265" s="375"/>
      <c r="B265" s="384"/>
      <c r="C265" s="377">
        <f>INT($C$242)+3</f>
        <v>4</v>
      </c>
      <c r="D265" s="402"/>
      <c r="E265" s="459"/>
      <c r="F265" s="459"/>
      <c r="G265" s="402"/>
      <c r="H265" s="407" t="s">
        <v>556</v>
      </c>
      <c r="I265" s="407">
        <f>YEAR(MIN(N261:Q263)+MIN(R368:U370))</f>
        <v>2019</v>
      </c>
      <c r="J265" s="407"/>
      <c r="K265" s="407"/>
      <c r="L265" s="407"/>
      <c r="M265" s="407"/>
      <c r="N265" s="407"/>
      <c r="O265" s="407"/>
      <c r="P265" s="407"/>
      <c r="Q265" s="407"/>
      <c r="R265" s="407"/>
      <c r="S265" s="407"/>
      <c r="T265" s="407"/>
      <c r="U265" s="407"/>
      <c r="V265" s="407"/>
      <c r="W265" s="407"/>
      <c r="X265" s="407"/>
      <c r="Y265" s="407"/>
      <c r="Z265" s="407"/>
      <c r="AA265" s="407"/>
      <c r="AB265" s="407"/>
      <c r="AC265" s="1196"/>
      <c r="AD265" s="1197"/>
      <c r="AE265" s="1197"/>
      <c r="AF265" s="1198"/>
      <c r="AG265" s="407"/>
      <c r="AH265" s="407"/>
      <c r="AI265" s="407"/>
      <c r="AJ265" s="407"/>
      <c r="AK265" s="407"/>
      <c r="AL265" s="407"/>
      <c r="AM265" s="407"/>
      <c r="AN265" s="407"/>
      <c r="AO265" s="402"/>
      <c r="AP265" s="387"/>
      <c r="AQ265" s="375"/>
      <c r="AR265" s="375"/>
      <c r="AS265" s="375"/>
    </row>
    <row r="266" spans="1:45" outlineLevel="2" x14ac:dyDescent="0.25">
      <c r="A266" s="375"/>
      <c r="B266" s="384"/>
      <c r="C266" s="377">
        <f>INT($C$242)+2</f>
        <v>3</v>
      </c>
      <c r="D266" s="402"/>
      <c r="E266" s="459" t="s">
        <v>557</v>
      </c>
      <c r="F266" s="459"/>
      <c r="G266" s="402"/>
      <c r="H266" s="472" t="s">
        <v>558</v>
      </c>
      <c r="I266" s="430" t="s">
        <v>559</v>
      </c>
      <c r="J266" s="473"/>
      <c r="K266" s="410">
        <f>COUNTA($H$267:$H$322)</f>
        <v>3</v>
      </c>
      <c r="L266" s="410">
        <f>COUNTA($I$267:$I$322)/K266</f>
        <v>8</v>
      </c>
      <c r="M266" s="474">
        <v>-8</v>
      </c>
      <c r="N266" s="430" t="s">
        <v>843</v>
      </c>
      <c r="O266" s="430"/>
      <c r="P266" s="430"/>
      <c r="Q266" s="430"/>
      <c r="R266" s="430" t="s">
        <v>560</v>
      </c>
      <c r="S266" s="430"/>
      <c r="T266" s="430"/>
      <c r="U266" s="430"/>
      <c r="V266" s="407"/>
      <c r="W266" s="475" t="s">
        <v>561</v>
      </c>
      <c r="X266" s="475" t="s">
        <v>562</v>
      </c>
      <c r="Y266" s="475" t="s">
        <v>563</v>
      </c>
      <c r="Z266" s="475" t="s">
        <v>564</v>
      </c>
      <c r="AA266" s="476"/>
      <c r="AB266" s="407"/>
      <c r="AC266" s="475" t="s">
        <v>561</v>
      </c>
      <c r="AD266" s="475" t="s">
        <v>562</v>
      </c>
      <c r="AE266" s="475" t="s">
        <v>563</v>
      </c>
      <c r="AF266" s="475" t="s">
        <v>564</v>
      </c>
      <c r="AG266" s="407"/>
      <c r="AH266" s="407"/>
      <c r="AI266" s="407"/>
      <c r="AJ266" s="407"/>
      <c r="AK266" s="407"/>
      <c r="AL266" s="407"/>
      <c r="AM266" s="407"/>
      <c r="AN266" s="407"/>
      <c r="AO266" s="402"/>
      <c r="AP266" s="387"/>
      <c r="AQ266" s="375"/>
      <c r="AR266" s="375"/>
      <c r="AS266" s="375"/>
    </row>
    <row r="267" spans="1:45" outlineLevel="2" x14ac:dyDescent="0.25">
      <c r="A267" s="375"/>
      <c r="B267" s="384"/>
      <c r="C267" s="377">
        <f>INT($C$242)+2</f>
        <v>3</v>
      </c>
      <c r="D267" s="402"/>
      <c r="E267" s="459">
        <v>1</v>
      </c>
      <c r="F267" s="459"/>
      <c r="G267" s="402"/>
      <c r="H267" s="423" t="str">
        <f>H$261</f>
        <v>Aut</v>
      </c>
      <c r="I267" s="477">
        <v>0</v>
      </c>
      <c r="J267" s="478" t="s">
        <v>565</v>
      </c>
      <c r="K267" s="479">
        <f>N267-150</f>
        <v>43802</v>
      </c>
      <c r="L267" s="479">
        <f>K267+17/2</f>
        <v>43810.5</v>
      </c>
      <c r="M267" s="407"/>
      <c r="N267" s="480">
        <v>43952</v>
      </c>
      <c r="O267" s="480">
        <v>43952</v>
      </c>
      <c r="P267" s="480">
        <v>43952</v>
      </c>
      <c r="Q267" s="480">
        <v>43952</v>
      </c>
      <c r="R267" s="481">
        <f t="shared" ref="R267:U290" si="30">DATE($I$264,MONTH(INDEX($N267:$Q267,1,R$250+1)),DAY(INDEX($N267:$Q267,1,R$250+1)))</f>
        <v>43586</v>
      </c>
      <c r="S267" s="481">
        <f t="shared" si="30"/>
        <v>43586</v>
      </c>
      <c r="T267" s="481">
        <f t="shared" si="30"/>
        <v>43586</v>
      </c>
      <c r="U267" s="481">
        <f t="shared" si="30"/>
        <v>43586</v>
      </c>
      <c r="V267" s="407"/>
      <c r="W267" s="482">
        <f t="shared" ref="W267:W290" si="31">((N267-150)-INDEX(N$261:N$263,$E267,1))/30.5</f>
        <v>7.081967213114754</v>
      </c>
      <c r="X267" s="482">
        <f t="shared" ref="X267:X290" si="32">((O267-150)-INDEX(O$261:O$263,$E267,1))/30.5</f>
        <v>7.081967213114754</v>
      </c>
      <c r="Y267" s="482">
        <f t="shared" ref="Y267:Y290" si="33">((P267-150)-INDEX(P$261:P$263,$E267,1))/30.5</f>
        <v>7.081967213114754</v>
      </c>
      <c r="Z267" s="482">
        <f t="shared" ref="Z267:Z290" si="34">((Q267-150)-INDEX(Q$261:Q$263,$E267,1))/30.5</f>
        <v>7.081967213114754</v>
      </c>
      <c r="AA267" s="483"/>
      <c r="AB267" s="407"/>
      <c r="AC267" s="484">
        <v>0</v>
      </c>
      <c r="AD267" s="485">
        <v>0</v>
      </c>
      <c r="AE267" s="485">
        <v>0</v>
      </c>
      <c r="AF267" s="486">
        <v>0</v>
      </c>
      <c r="AG267" s="407"/>
      <c r="AH267" s="407"/>
      <c r="AI267" s="407"/>
      <c r="AJ267" s="407"/>
      <c r="AK267" s="407"/>
      <c r="AL267" s="407"/>
      <c r="AM267" s="407"/>
      <c r="AN267" s="407"/>
      <c r="AO267" s="402"/>
      <c r="AP267" s="387"/>
      <c r="AQ267" s="375"/>
      <c r="AR267" s="375"/>
      <c r="AS267" s="375"/>
    </row>
    <row r="268" spans="1:45" outlineLevel="3" x14ac:dyDescent="0.25">
      <c r="A268" s="375"/>
      <c r="B268" s="384"/>
      <c r="C268" s="377">
        <f>INT($C$242)+3</f>
        <v>4</v>
      </c>
      <c r="D268" s="402"/>
      <c r="E268" s="459">
        <v>1</v>
      </c>
      <c r="F268" s="459"/>
      <c r="G268" s="402"/>
      <c r="H268" s="407"/>
      <c r="I268" s="477">
        <v>1</v>
      </c>
      <c r="J268" s="487" t="s">
        <v>566</v>
      </c>
      <c r="K268" s="479">
        <f>N268-150</f>
        <v>44167</v>
      </c>
      <c r="L268" s="479">
        <f>K268+17/2</f>
        <v>44175.5</v>
      </c>
      <c r="M268" s="407"/>
      <c r="N268" s="480">
        <v>44317</v>
      </c>
      <c r="O268" s="480">
        <v>44317</v>
      </c>
      <c r="P268" s="480">
        <v>44317</v>
      </c>
      <c r="Q268" s="480">
        <v>44317</v>
      </c>
      <c r="R268" s="481">
        <f t="shared" si="30"/>
        <v>43586</v>
      </c>
      <c r="S268" s="481">
        <f t="shared" si="30"/>
        <v>43586</v>
      </c>
      <c r="T268" s="481">
        <f t="shared" si="30"/>
        <v>43586</v>
      </c>
      <c r="U268" s="481">
        <f t="shared" si="30"/>
        <v>43586</v>
      </c>
      <c r="V268" s="407"/>
      <c r="W268" s="488">
        <f t="shared" si="31"/>
        <v>19.049180327868854</v>
      </c>
      <c r="X268" s="488">
        <f t="shared" si="32"/>
        <v>19.049180327868854</v>
      </c>
      <c r="Y268" s="488">
        <f t="shared" si="33"/>
        <v>19.049180327868854</v>
      </c>
      <c r="Z268" s="488">
        <f t="shared" si="34"/>
        <v>19.049180327868854</v>
      </c>
      <c r="AA268" s="489"/>
      <c r="AB268" s="407"/>
      <c r="AC268" s="490">
        <v>0</v>
      </c>
      <c r="AD268" s="491">
        <v>0</v>
      </c>
      <c r="AE268" s="491">
        <v>0</v>
      </c>
      <c r="AF268" s="492">
        <v>0</v>
      </c>
      <c r="AG268" s="407"/>
      <c r="AH268" s="407"/>
      <c r="AI268" s="407"/>
      <c r="AJ268" s="407"/>
      <c r="AK268" s="407"/>
      <c r="AL268" s="407"/>
      <c r="AM268" s="407"/>
      <c r="AN268" s="407"/>
      <c r="AO268" s="402"/>
      <c r="AP268" s="387"/>
      <c r="AQ268" s="375"/>
      <c r="AR268" s="375"/>
      <c r="AS268" s="375"/>
    </row>
    <row r="269" spans="1:45" outlineLevel="3" x14ac:dyDescent="0.25">
      <c r="A269" s="375"/>
      <c r="B269" s="384"/>
      <c r="C269" s="377">
        <f t="shared" ref="C269:C274" si="35">INT($C$242+3)</f>
        <v>4</v>
      </c>
      <c r="D269" s="402"/>
      <c r="E269" s="459">
        <v>1</v>
      </c>
      <c r="F269" s="459"/>
      <c r="G269" s="402"/>
      <c r="H269" s="407"/>
      <c r="I269" s="477">
        <v>2</v>
      </c>
      <c r="J269" s="493" t="s">
        <v>567</v>
      </c>
      <c r="K269" s="494"/>
      <c r="L269" s="407"/>
      <c r="M269" s="407"/>
      <c r="N269" s="495">
        <f t="shared" ref="N269:Q274" si="36">DATEVALUE(DAY(N268)&amp;"/"&amp;MONTH(N268)&amp;"/"&amp;YEAR(N268)+1)</f>
        <v>44682</v>
      </c>
      <c r="O269" s="495">
        <f t="shared" si="36"/>
        <v>44682</v>
      </c>
      <c r="P269" s="495">
        <f t="shared" si="36"/>
        <v>44682</v>
      </c>
      <c r="Q269" s="495">
        <f t="shared" si="36"/>
        <v>44682</v>
      </c>
      <c r="R269" s="481">
        <f t="shared" si="30"/>
        <v>43586</v>
      </c>
      <c r="S269" s="481">
        <f t="shared" si="30"/>
        <v>43586</v>
      </c>
      <c r="T269" s="481">
        <f t="shared" si="30"/>
        <v>43586</v>
      </c>
      <c r="U269" s="481">
        <f t="shared" si="30"/>
        <v>43586</v>
      </c>
      <c r="V269" s="407"/>
      <c r="W269" s="488">
        <f t="shared" si="31"/>
        <v>31.016393442622952</v>
      </c>
      <c r="X269" s="488">
        <f t="shared" si="32"/>
        <v>31.016393442622952</v>
      </c>
      <c r="Y269" s="488">
        <f t="shared" si="33"/>
        <v>31.016393442622952</v>
      </c>
      <c r="Z269" s="488">
        <f t="shared" si="34"/>
        <v>31.016393442622952</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outlineLevel="3" x14ac:dyDescent="0.25">
      <c r="A270" s="375"/>
      <c r="B270" s="384"/>
      <c r="C270" s="377">
        <f t="shared" si="35"/>
        <v>4</v>
      </c>
      <c r="D270" s="402"/>
      <c r="E270" s="459">
        <v>1</v>
      </c>
      <c r="F270" s="459"/>
      <c r="G270" s="402"/>
      <c r="H270" s="407"/>
      <c r="I270" s="407">
        <v>3</v>
      </c>
      <c r="J270" s="406" t="s">
        <v>568</v>
      </c>
      <c r="K270" s="407"/>
      <c r="L270" s="407"/>
      <c r="M270" s="407"/>
      <c r="N270" s="495">
        <f t="shared" si="36"/>
        <v>45047</v>
      </c>
      <c r="O270" s="495">
        <f t="shared" si="36"/>
        <v>45047</v>
      </c>
      <c r="P270" s="495">
        <f t="shared" si="36"/>
        <v>45047</v>
      </c>
      <c r="Q270" s="495">
        <f t="shared" si="36"/>
        <v>45047</v>
      </c>
      <c r="R270" s="481">
        <f t="shared" si="30"/>
        <v>43586</v>
      </c>
      <c r="S270" s="481">
        <f t="shared" si="30"/>
        <v>43586</v>
      </c>
      <c r="T270" s="481">
        <f t="shared" si="30"/>
        <v>43586</v>
      </c>
      <c r="U270" s="481">
        <f t="shared" si="30"/>
        <v>43586</v>
      </c>
      <c r="V270" s="407"/>
      <c r="W270" s="488">
        <f t="shared" si="31"/>
        <v>42.983606557377051</v>
      </c>
      <c r="X270" s="488">
        <f t="shared" si="32"/>
        <v>42.983606557377051</v>
      </c>
      <c r="Y270" s="488">
        <f t="shared" si="33"/>
        <v>42.983606557377051</v>
      </c>
      <c r="Z270" s="488">
        <f t="shared" si="34"/>
        <v>42.983606557377051</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outlineLevel="3" x14ac:dyDescent="0.25">
      <c r="A271" s="375"/>
      <c r="B271" s="384"/>
      <c r="C271" s="377">
        <f t="shared" si="35"/>
        <v>4</v>
      </c>
      <c r="D271" s="402"/>
      <c r="E271" s="459">
        <v>1</v>
      </c>
      <c r="F271" s="459"/>
      <c r="G271" s="402"/>
      <c r="H271" s="407"/>
      <c r="I271" s="407">
        <v>4</v>
      </c>
      <c r="J271" s="407" t="s">
        <v>569</v>
      </c>
      <c r="K271" s="407"/>
      <c r="L271" s="407"/>
      <c r="M271" s="407"/>
      <c r="N271" s="495">
        <f t="shared" si="36"/>
        <v>45413</v>
      </c>
      <c r="O271" s="495">
        <f t="shared" si="36"/>
        <v>45413</v>
      </c>
      <c r="P271" s="495">
        <f t="shared" si="36"/>
        <v>45413</v>
      </c>
      <c r="Q271" s="495">
        <f t="shared" si="36"/>
        <v>45413</v>
      </c>
      <c r="R271" s="481">
        <f t="shared" si="30"/>
        <v>43586</v>
      </c>
      <c r="S271" s="481">
        <f t="shared" si="30"/>
        <v>43586</v>
      </c>
      <c r="T271" s="481">
        <f t="shared" si="30"/>
        <v>43586</v>
      </c>
      <c r="U271" s="481">
        <f t="shared" si="30"/>
        <v>43586</v>
      </c>
      <c r="V271" s="407"/>
      <c r="W271" s="488">
        <f t="shared" si="31"/>
        <v>54.983606557377051</v>
      </c>
      <c r="X271" s="488">
        <f t="shared" si="32"/>
        <v>54.983606557377051</v>
      </c>
      <c r="Y271" s="488">
        <f t="shared" si="33"/>
        <v>54.983606557377051</v>
      </c>
      <c r="Z271" s="488">
        <f t="shared" si="34"/>
        <v>54.983606557377051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outlineLevel="3" x14ac:dyDescent="0.25">
      <c r="A272" s="375"/>
      <c r="B272" s="384"/>
      <c r="C272" s="377">
        <f t="shared" si="35"/>
        <v>4</v>
      </c>
      <c r="D272" s="402"/>
      <c r="E272" s="459">
        <v>1</v>
      </c>
      <c r="F272" s="459"/>
      <c r="G272" s="402"/>
      <c r="H272" s="407"/>
      <c r="I272" s="407">
        <v>5</v>
      </c>
      <c r="J272" s="407" t="s">
        <v>570</v>
      </c>
      <c r="K272" s="407"/>
      <c r="L272" s="407"/>
      <c r="M272" s="407"/>
      <c r="N272" s="495">
        <f t="shared" si="36"/>
        <v>45778</v>
      </c>
      <c r="O272" s="495">
        <f t="shared" si="36"/>
        <v>45778</v>
      </c>
      <c r="P272" s="495">
        <f t="shared" si="36"/>
        <v>45778</v>
      </c>
      <c r="Q272" s="495">
        <f t="shared" si="36"/>
        <v>45778</v>
      </c>
      <c r="R272" s="481">
        <f t="shared" si="30"/>
        <v>43586</v>
      </c>
      <c r="S272" s="481">
        <f t="shared" si="30"/>
        <v>43586</v>
      </c>
      <c r="T272" s="481">
        <f t="shared" si="30"/>
        <v>43586</v>
      </c>
      <c r="U272" s="481">
        <f t="shared" si="30"/>
        <v>43586</v>
      </c>
      <c r="V272" s="407"/>
      <c r="W272" s="488">
        <f t="shared" si="31"/>
        <v>66.950819672131146</v>
      </c>
      <c r="X272" s="488">
        <f t="shared" si="32"/>
        <v>66.950819672131146</v>
      </c>
      <c r="Y272" s="488">
        <f t="shared" si="33"/>
        <v>66.950819672131146</v>
      </c>
      <c r="Z272" s="488">
        <f t="shared" si="34"/>
        <v>66.950819672131146</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outlineLevel="3" x14ac:dyDescent="0.25">
      <c r="A273" s="375"/>
      <c r="B273" s="384"/>
      <c r="C273" s="377">
        <f t="shared" si="35"/>
        <v>4</v>
      </c>
      <c r="D273" s="402"/>
      <c r="E273" s="459">
        <v>1</v>
      </c>
      <c r="F273" s="459"/>
      <c r="G273" s="402"/>
      <c r="H273" s="407"/>
      <c r="I273" s="407">
        <v>6</v>
      </c>
      <c r="J273" s="407" t="s">
        <v>571</v>
      </c>
      <c r="K273" s="407"/>
      <c r="L273" s="407"/>
      <c r="M273" s="407"/>
      <c r="N273" s="495">
        <f t="shared" si="36"/>
        <v>46143</v>
      </c>
      <c r="O273" s="495">
        <f t="shared" si="36"/>
        <v>46143</v>
      </c>
      <c r="P273" s="495">
        <f t="shared" si="36"/>
        <v>46143</v>
      </c>
      <c r="Q273" s="495">
        <f t="shared" si="36"/>
        <v>46143</v>
      </c>
      <c r="R273" s="481">
        <f t="shared" si="30"/>
        <v>43586</v>
      </c>
      <c r="S273" s="481">
        <f t="shared" si="30"/>
        <v>43586</v>
      </c>
      <c r="T273" s="481">
        <f t="shared" si="30"/>
        <v>43586</v>
      </c>
      <c r="U273" s="481">
        <f t="shared" si="30"/>
        <v>43586</v>
      </c>
      <c r="V273" s="407"/>
      <c r="W273" s="488">
        <f t="shared" si="31"/>
        <v>78.918032786885249</v>
      </c>
      <c r="X273" s="488">
        <f t="shared" si="32"/>
        <v>78.918032786885249</v>
      </c>
      <c r="Y273" s="488">
        <f t="shared" si="33"/>
        <v>78.918032786885249</v>
      </c>
      <c r="Z273" s="488">
        <f t="shared" si="34"/>
        <v>78.918032786885249</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outlineLevel="3" x14ac:dyDescent="0.25">
      <c r="A274" s="375"/>
      <c r="B274" s="384"/>
      <c r="C274" s="377">
        <f t="shared" si="35"/>
        <v>4</v>
      </c>
      <c r="D274" s="402"/>
      <c r="E274" s="459">
        <v>1</v>
      </c>
      <c r="F274" s="459"/>
      <c r="G274" s="402"/>
      <c r="H274" s="407"/>
      <c r="I274" s="407">
        <v>7</v>
      </c>
      <c r="J274" s="407" t="s">
        <v>572</v>
      </c>
      <c r="K274" s="407"/>
      <c r="L274" s="407"/>
      <c r="M274" s="407"/>
      <c r="N274" s="495">
        <f t="shared" si="36"/>
        <v>46508</v>
      </c>
      <c r="O274" s="495">
        <f t="shared" si="36"/>
        <v>46508</v>
      </c>
      <c r="P274" s="495">
        <f t="shared" si="36"/>
        <v>46508</v>
      </c>
      <c r="Q274" s="495">
        <f t="shared" si="36"/>
        <v>46508</v>
      </c>
      <c r="R274" s="481">
        <f t="shared" si="30"/>
        <v>43586</v>
      </c>
      <c r="S274" s="481">
        <f t="shared" si="30"/>
        <v>43586</v>
      </c>
      <c r="T274" s="481">
        <f t="shared" si="30"/>
        <v>43586</v>
      </c>
      <c r="U274" s="481">
        <f t="shared" si="30"/>
        <v>43586</v>
      </c>
      <c r="V274" s="407"/>
      <c r="W274" s="496">
        <f t="shared" si="31"/>
        <v>90.885245901639351</v>
      </c>
      <c r="X274" s="496">
        <f t="shared" si="32"/>
        <v>90.885245901639351</v>
      </c>
      <c r="Y274" s="496">
        <f t="shared" si="33"/>
        <v>90.885245901639351</v>
      </c>
      <c r="Z274" s="496">
        <f t="shared" si="34"/>
        <v>90.885245901639351</v>
      </c>
      <c r="AA274" s="497"/>
      <c r="AB274" s="407"/>
      <c r="AC274" s="498">
        <v>0</v>
      </c>
      <c r="AD274" s="499">
        <v>0</v>
      </c>
      <c r="AE274" s="499">
        <v>0</v>
      </c>
      <c r="AF274" s="500">
        <v>0</v>
      </c>
      <c r="AG274" s="407"/>
      <c r="AH274" s="407"/>
      <c r="AI274" s="407"/>
      <c r="AJ274" s="407"/>
      <c r="AK274" s="407"/>
      <c r="AL274" s="407"/>
      <c r="AM274" s="407"/>
      <c r="AN274" s="407"/>
      <c r="AO274" s="402"/>
      <c r="AP274" s="387"/>
      <c r="AQ274" s="375"/>
      <c r="AR274" s="375"/>
      <c r="AS274" s="375"/>
    </row>
    <row r="275" spans="1:45" outlineLevel="2" x14ac:dyDescent="0.25">
      <c r="A275" s="375"/>
      <c r="B275" s="384"/>
      <c r="C275" s="377">
        <f>INT($C$242)+2</f>
        <v>3</v>
      </c>
      <c r="D275" s="402"/>
      <c r="E275" s="459">
        <v>2</v>
      </c>
      <c r="F275" s="459"/>
      <c r="G275" s="402"/>
      <c r="H275" s="423" t="str">
        <f>H$262</f>
        <v>Win</v>
      </c>
      <c r="I275" s="407">
        <v>0</v>
      </c>
      <c r="J275" s="478" t="s">
        <v>565</v>
      </c>
      <c r="K275" s="479">
        <f>N275-150</f>
        <v>43836</v>
      </c>
      <c r="L275" s="479">
        <f>K275+17/2</f>
        <v>43844.5</v>
      </c>
      <c r="M275" s="407"/>
      <c r="N275" s="480">
        <v>43986</v>
      </c>
      <c r="O275" s="480">
        <v>43986</v>
      </c>
      <c r="P275" s="480">
        <v>43986</v>
      </c>
      <c r="Q275" s="480">
        <v>43986</v>
      </c>
      <c r="R275" s="481">
        <f t="shared" si="30"/>
        <v>43620</v>
      </c>
      <c r="S275" s="481">
        <f t="shared" si="30"/>
        <v>43620</v>
      </c>
      <c r="T275" s="481">
        <f t="shared" si="30"/>
        <v>43620</v>
      </c>
      <c r="U275" s="481">
        <f t="shared" si="30"/>
        <v>43620</v>
      </c>
      <c r="V275" s="407"/>
      <c r="W275" s="482">
        <f t="shared" si="31"/>
        <v>7.081967213114754</v>
      </c>
      <c r="X275" s="482">
        <f t="shared" si="32"/>
        <v>7.081967213114754</v>
      </c>
      <c r="Y275" s="482">
        <f t="shared" si="33"/>
        <v>7.081967213114754</v>
      </c>
      <c r="Z275" s="482">
        <f t="shared" si="34"/>
        <v>7.081967213114754</v>
      </c>
      <c r="AA275" s="483"/>
      <c r="AB275" s="407"/>
      <c r="AC275" s="484">
        <v>1</v>
      </c>
      <c r="AD275" s="485">
        <v>1</v>
      </c>
      <c r="AE275" s="485">
        <v>1</v>
      </c>
      <c r="AF275" s="486">
        <v>1</v>
      </c>
      <c r="AG275" s="407"/>
      <c r="AH275" s="407"/>
      <c r="AI275" s="407"/>
      <c r="AJ275" s="407"/>
      <c r="AK275" s="407"/>
      <c r="AL275" s="407"/>
      <c r="AM275" s="407"/>
      <c r="AN275" s="407"/>
      <c r="AO275" s="402"/>
      <c r="AP275" s="387"/>
      <c r="AQ275" s="375"/>
      <c r="AR275" s="375"/>
      <c r="AS275" s="375"/>
    </row>
    <row r="276" spans="1:45" outlineLevel="3" x14ac:dyDescent="0.25">
      <c r="A276" s="375"/>
      <c r="B276" s="384"/>
      <c r="C276" s="377">
        <f>INT($C$242)+3</f>
        <v>4</v>
      </c>
      <c r="D276" s="402"/>
      <c r="E276" s="459">
        <v>2</v>
      </c>
      <c r="F276" s="459"/>
      <c r="G276" s="402"/>
      <c r="H276" s="407"/>
      <c r="I276" s="407">
        <v>1</v>
      </c>
      <c r="J276" s="487" t="s">
        <v>566</v>
      </c>
      <c r="K276" s="479">
        <f>N276-150</f>
        <v>44201</v>
      </c>
      <c r="L276" s="479">
        <f>K276+17/2</f>
        <v>44209.5</v>
      </c>
      <c r="M276" s="407"/>
      <c r="N276" s="480">
        <v>44351</v>
      </c>
      <c r="O276" s="480">
        <v>44351</v>
      </c>
      <c r="P276" s="480">
        <v>44351</v>
      </c>
      <c r="Q276" s="480">
        <v>44351</v>
      </c>
      <c r="R276" s="481">
        <f t="shared" si="30"/>
        <v>43620</v>
      </c>
      <c r="S276" s="481">
        <f t="shared" si="30"/>
        <v>43620</v>
      </c>
      <c r="T276" s="481">
        <f t="shared" si="30"/>
        <v>43620</v>
      </c>
      <c r="U276" s="481">
        <f t="shared" si="30"/>
        <v>43620</v>
      </c>
      <c r="V276" s="407"/>
      <c r="W276" s="488">
        <f t="shared" si="31"/>
        <v>19.049180327868854</v>
      </c>
      <c r="X276" s="488">
        <f t="shared" si="32"/>
        <v>19.049180327868854</v>
      </c>
      <c r="Y276" s="488">
        <f t="shared" si="33"/>
        <v>19.049180327868854</v>
      </c>
      <c r="Z276" s="488">
        <f t="shared" si="34"/>
        <v>19.049180327868854</v>
      </c>
      <c r="AA276" s="489"/>
      <c r="AB276" s="407"/>
      <c r="AC276" s="490">
        <v>1</v>
      </c>
      <c r="AD276" s="491">
        <v>1</v>
      </c>
      <c r="AE276" s="491">
        <v>1</v>
      </c>
      <c r="AF276" s="492">
        <v>1</v>
      </c>
      <c r="AG276" s="407"/>
      <c r="AH276" s="407"/>
      <c r="AI276" s="407"/>
      <c r="AJ276" s="407"/>
      <c r="AK276" s="407"/>
      <c r="AL276" s="407"/>
      <c r="AM276" s="407"/>
      <c r="AN276" s="407"/>
      <c r="AO276" s="402"/>
      <c r="AP276" s="387"/>
      <c r="AQ276" s="375"/>
      <c r="AR276" s="375"/>
      <c r="AS276" s="375"/>
    </row>
    <row r="277" spans="1:45" outlineLevel="3" x14ac:dyDescent="0.25">
      <c r="A277" s="375"/>
      <c r="B277" s="384"/>
      <c r="C277" s="377">
        <f t="shared" ref="C277:C282" si="37">INT($C$242+3)</f>
        <v>4</v>
      </c>
      <c r="D277" s="402"/>
      <c r="E277" s="459">
        <v>2</v>
      </c>
      <c r="F277" s="459"/>
      <c r="G277" s="402"/>
      <c r="H277" s="407"/>
      <c r="I277" s="407">
        <v>2</v>
      </c>
      <c r="J277" s="487" t="s">
        <v>573</v>
      </c>
      <c r="K277" s="407"/>
      <c r="L277" s="407"/>
      <c r="M277" s="407"/>
      <c r="N277" s="495">
        <f t="shared" ref="N277:Q277" si="38">DATEVALUE(DAY(N276)&amp;"/"&amp;MONTH(N276)&amp;"/"&amp;YEAR(N276)+1)</f>
        <v>44716</v>
      </c>
      <c r="O277" s="495">
        <f t="shared" si="38"/>
        <v>44716</v>
      </c>
      <c r="P277" s="495">
        <f t="shared" si="38"/>
        <v>44716</v>
      </c>
      <c r="Q277" s="495">
        <f t="shared" si="38"/>
        <v>44716</v>
      </c>
      <c r="R277" s="481">
        <f t="shared" si="30"/>
        <v>43620</v>
      </c>
      <c r="S277" s="481">
        <f t="shared" si="30"/>
        <v>43620</v>
      </c>
      <c r="T277" s="481">
        <f t="shared" si="30"/>
        <v>43620</v>
      </c>
      <c r="U277" s="481">
        <f t="shared" si="30"/>
        <v>43620</v>
      </c>
      <c r="V277" s="407"/>
      <c r="W277" s="488">
        <f t="shared" si="31"/>
        <v>31.016393442622952</v>
      </c>
      <c r="X277" s="488">
        <f t="shared" si="32"/>
        <v>31.016393442622952</v>
      </c>
      <c r="Y277" s="488">
        <f t="shared" si="33"/>
        <v>31.016393442622952</v>
      </c>
      <c r="Z277" s="488">
        <f t="shared" si="34"/>
        <v>31.016393442622952</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outlineLevel="3" x14ac:dyDescent="0.25">
      <c r="A278" s="375"/>
      <c r="B278" s="384"/>
      <c r="C278" s="377">
        <f t="shared" si="37"/>
        <v>4</v>
      </c>
      <c r="D278" s="402"/>
      <c r="E278" s="459">
        <v>2</v>
      </c>
      <c r="F278" s="459"/>
      <c r="G278" s="402"/>
      <c r="H278" s="407"/>
      <c r="I278" s="407">
        <v>3</v>
      </c>
      <c r="J278" s="487" t="s">
        <v>574</v>
      </c>
      <c r="K278" s="407"/>
      <c r="L278" s="407"/>
      <c r="M278" s="407"/>
      <c r="N278" s="495">
        <f t="shared" ref="N278:Q278" si="39">DATEVALUE(DAY(N277)&amp;"/"&amp;MONTH(N277)&amp;"/"&amp;YEAR(N277)+1)</f>
        <v>45081</v>
      </c>
      <c r="O278" s="495">
        <f t="shared" si="39"/>
        <v>45081</v>
      </c>
      <c r="P278" s="495">
        <f t="shared" si="39"/>
        <v>45081</v>
      </c>
      <c r="Q278" s="495">
        <f t="shared" si="39"/>
        <v>45081</v>
      </c>
      <c r="R278" s="481">
        <f t="shared" si="30"/>
        <v>43620</v>
      </c>
      <c r="S278" s="481">
        <f t="shared" si="30"/>
        <v>43620</v>
      </c>
      <c r="T278" s="481">
        <f t="shared" si="30"/>
        <v>43620</v>
      </c>
      <c r="U278" s="481">
        <f t="shared" si="30"/>
        <v>43620</v>
      </c>
      <c r="V278" s="407"/>
      <c r="W278" s="488">
        <f t="shared" si="31"/>
        <v>42.983606557377051</v>
      </c>
      <c r="X278" s="488">
        <f t="shared" si="32"/>
        <v>42.983606557377051</v>
      </c>
      <c r="Y278" s="488">
        <f t="shared" si="33"/>
        <v>42.983606557377051</v>
      </c>
      <c r="Z278" s="488">
        <f t="shared" si="34"/>
        <v>42.983606557377051</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outlineLevel="3" x14ac:dyDescent="0.25">
      <c r="A279" s="375"/>
      <c r="B279" s="384"/>
      <c r="C279" s="377">
        <f t="shared" si="37"/>
        <v>4</v>
      </c>
      <c r="D279" s="402"/>
      <c r="E279" s="459">
        <v>2</v>
      </c>
      <c r="F279" s="459"/>
      <c r="G279" s="402"/>
      <c r="H279" s="407"/>
      <c r="I279" s="407">
        <v>4</v>
      </c>
      <c r="J279" s="487" t="s">
        <v>575</v>
      </c>
      <c r="K279" s="407"/>
      <c r="L279" s="407"/>
      <c r="M279" s="407"/>
      <c r="N279" s="495">
        <f t="shared" ref="N279:Q279" si="40">DATEVALUE(DAY(N278)&amp;"/"&amp;MONTH(N278)&amp;"/"&amp;YEAR(N278)+1)</f>
        <v>45447</v>
      </c>
      <c r="O279" s="495">
        <f t="shared" si="40"/>
        <v>45447</v>
      </c>
      <c r="P279" s="495">
        <f t="shared" si="40"/>
        <v>45447</v>
      </c>
      <c r="Q279" s="495">
        <f t="shared" si="40"/>
        <v>45447</v>
      </c>
      <c r="R279" s="481">
        <f t="shared" si="30"/>
        <v>43620</v>
      </c>
      <c r="S279" s="481">
        <f t="shared" si="30"/>
        <v>43620</v>
      </c>
      <c r="T279" s="481">
        <f t="shared" si="30"/>
        <v>43620</v>
      </c>
      <c r="U279" s="481">
        <f t="shared" si="30"/>
        <v>43620</v>
      </c>
      <c r="V279" s="407"/>
      <c r="W279" s="488">
        <f t="shared" si="31"/>
        <v>54.983606557377051</v>
      </c>
      <c r="X279" s="488">
        <f t="shared" si="32"/>
        <v>54.983606557377051</v>
      </c>
      <c r="Y279" s="488">
        <f t="shared" si="33"/>
        <v>54.983606557377051</v>
      </c>
      <c r="Z279" s="488">
        <f t="shared" si="34"/>
        <v>54.983606557377051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outlineLevel="3" x14ac:dyDescent="0.25">
      <c r="A280" s="375"/>
      <c r="B280" s="384"/>
      <c r="C280" s="377">
        <f t="shared" si="37"/>
        <v>4</v>
      </c>
      <c r="D280" s="402"/>
      <c r="E280" s="459">
        <v>2</v>
      </c>
      <c r="F280" s="459"/>
      <c r="G280" s="402"/>
      <c r="H280" s="407"/>
      <c r="I280" s="407">
        <v>5</v>
      </c>
      <c r="J280" s="487" t="s">
        <v>576</v>
      </c>
      <c r="K280" s="407"/>
      <c r="L280" s="407"/>
      <c r="M280" s="407"/>
      <c r="N280" s="495">
        <f t="shared" ref="N280:Q280" si="41">DATEVALUE(DAY(N279)&amp;"/"&amp;MONTH(N279)&amp;"/"&amp;YEAR(N279)+1)</f>
        <v>45812</v>
      </c>
      <c r="O280" s="495">
        <f t="shared" si="41"/>
        <v>45812</v>
      </c>
      <c r="P280" s="495">
        <f t="shared" si="41"/>
        <v>45812</v>
      </c>
      <c r="Q280" s="495">
        <f t="shared" si="41"/>
        <v>45812</v>
      </c>
      <c r="R280" s="481">
        <f t="shared" si="30"/>
        <v>43620</v>
      </c>
      <c r="S280" s="481">
        <f t="shared" si="30"/>
        <v>43620</v>
      </c>
      <c r="T280" s="481">
        <f t="shared" si="30"/>
        <v>43620</v>
      </c>
      <c r="U280" s="481">
        <f t="shared" si="30"/>
        <v>43620</v>
      </c>
      <c r="V280" s="407"/>
      <c r="W280" s="488">
        <f t="shared" si="31"/>
        <v>66.950819672131146</v>
      </c>
      <c r="X280" s="488">
        <f t="shared" si="32"/>
        <v>66.950819672131146</v>
      </c>
      <c r="Y280" s="488">
        <f t="shared" si="33"/>
        <v>66.950819672131146</v>
      </c>
      <c r="Z280" s="488">
        <f t="shared" si="34"/>
        <v>66.950819672131146</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outlineLevel="3" x14ac:dyDescent="0.25">
      <c r="A281" s="375"/>
      <c r="B281" s="384"/>
      <c r="C281" s="377">
        <f t="shared" si="37"/>
        <v>4</v>
      </c>
      <c r="D281" s="402"/>
      <c r="E281" s="459">
        <v>2</v>
      </c>
      <c r="F281" s="459"/>
      <c r="G281" s="402"/>
      <c r="H281" s="407"/>
      <c r="I281" s="407">
        <v>6</v>
      </c>
      <c r="J281" s="487" t="s">
        <v>577</v>
      </c>
      <c r="K281" s="407"/>
      <c r="L281" s="407"/>
      <c r="M281" s="407"/>
      <c r="N281" s="495">
        <f t="shared" ref="N281:Q281" si="42">DATEVALUE(DAY(N280)&amp;"/"&amp;MONTH(N280)&amp;"/"&amp;YEAR(N280)+1)</f>
        <v>46177</v>
      </c>
      <c r="O281" s="495">
        <f t="shared" si="42"/>
        <v>46177</v>
      </c>
      <c r="P281" s="495">
        <f t="shared" si="42"/>
        <v>46177</v>
      </c>
      <c r="Q281" s="495">
        <f t="shared" si="42"/>
        <v>46177</v>
      </c>
      <c r="R281" s="481">
        <f t="shared" si="30"/>
        <v>43620</v>
      </c>
      <c r="S281" s="481">
        <f t="shared" si="30"/>
        <v>43620</v>
      </c>
      <c r="T281" s="481">
        <f t="shared" si="30"/>
        <v>43620</v>
      </c>
      <c r="U281" s="481">
        <f t="shared" si="30"/>
        <v>43620</v>
      </c>
      <c r="V281" s="407"/>
      <c r="W281" s="488">
        <f t="shared" si="31"/>
        <v>78.918032786885249</v>
      </c>
      <c r="X281" s="488">
        <f t="shared" si="32"/>
        <v>78.918032786885249</v>
      </c>
      <c r="Y281" s="488">
        <f t="shared" si="33"/>
        <v>78.918032786885249</v>
      </c>
      <c r="Z281" s="488">
        <f t="shared" si="34"/>
        <v>78.918032786885249</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outlineLevel="3" x14ac:dyDescent="0.25">
      <c r="A282" s="375"/>
      <c r="B282" s="384"/>
      <c r="C282" s="377">
        <f t="shared" si="37"/>
        <v>4</v>
      </c>
      <c r="D282" s="402"/>
      <c r="E282" s="459">
        <v>2</v>
      </c>
      <c r="F282" s="459"/>
      <c r="G282" s="402"/>
      <c r="H282" s="407"/>
      <c r="I282" s="407">
        <v>7</v>
      </c>
      <c r="J282" s="735" t="s">
        <v>578</v>
      </c>
      <c r="K282" s="407"/>
      <c r="L282" s="407"/>
      <c r="M282" s="407"/>
      <c r="N282" s="495">
        <f t="shared" ref="N282:Q282" si="43">DATEVALUE(DAY(N281)&amp;"/"&amp;MONTH(N281)&amp;"/"&amp;YEAR(N281)+1)</f>
        <v>46542</v>
      </c>
      <c r="O282" s="495">
        <f t="shared" si="43"/>
        <v>46542</v>
      </c>
      <c r="P282" s="495">
        <f t="shared" si="43"/>
        <v>46542</v>
      </c>
      <c r="Q282" s="495">
        <f t="shared" si="43"/>
        <v>46542</v>
      </c>
      <c r="R282" s="481">
        <f t="shared" si="30"/>
        <v>43620</v>
      </c>
      <c r="S282" s="481">
        <f t="shared" si="30"/>
        <v>43620</v>
      </c>
      <c r="T282" s="481">
        <f t="shared" si="30"/>
        <v>43620</v>
      </c>
      <c r="U282" s="481">
        <f t="shared" si="30"/>
        <v>43620</v>
      </c>
      <c r="V282" s="407"/>
      <c r="W282" s="496">
        <f t="shared" si="31"/>
        <v>90.885245901639351</v>
      </c>
      <c r="X282" s="496">
        <f t="shared" si="32"/>
        <v>90.885245901639351</v>
      </c>
      <c r="Y282" s="496">
        <f t="shared" si="33"/>
        <v>90.885245901639351</v>
      </c>
      <c r="Z282" s="496">
        <f t="shared" si="34"/>
        <v>90.885245901639351</v>
      </c>
      <c r="AA282" s="497"/>
      <c r="AB282" s="407"/>
      <c r="AC282" s="498">
        <v>1</v>
      </c>
      <c r="AD282" s="499">
        <v>1</v>
      </c>
      <c r="AE282" s="499">
        <v>1</v>
      </c>
      <c r="AF282" s="500">
        <v>1</v>
      </c>
      <c r="AG282" s="407"/>
      <c r="AH282" s="407"/>
      <c r="AI282" s="407"/>
      <c r="AJ282" s="407"/>
      <c r="AK282" s="407"/>
      <c r="AL282" s="407"/>
      <c r="AM282" s="407"/>
      <c r="AN282" s="407"/>
      <c r="AO282" s="402"/>
      <c r="AP282" s="387"/>
      <c r="AQ282" s="375"/>
      <c r="AR282" s="375"/>
      <c r="AS282" s="375"/>
    </row>
    <row r="283" spans="1:45" outlineLevel="2" x14ac:dyDescent="0.25">
      <c r="A283" s="375"/>
      <c r="B283" s="384"/>
      <c r="C283" s="377">
        <f>INT($C$242)+2</f>
        <v>3</v>
      </c>
      <c r="D283" s="402"/>
      <c r="E283" s="459">
        <v>3</v>
      </c>
      <c r="F283" s="459"/>
      <c r="G283" s="402"/>
      <c r="H283" s="423" t="str">
        <f>H$263</f>
        <v>Spr</v>
      </c>
      <c r="I283" s="477">
        <v>0</v>
      </c>
      <c r="J283" s="736" t="s">
        <v>565</v>
      </c>
      <c r="K283" s="734">
        <f>N283-150</f>
        <v>43871</v>
      </c>
      <c r="L283" s="479">
        <f>K283+17/2</f>
        <v>43879.5</v>
      </c>
      <c r="M283" s="407"/>
      <c r="N283" s="480">
        <v>44021</v>
      </c>
      <c r="O283" s="480">
        <v>44021</v>
      </c>
      <c r="P283" s="480">
        <v>44021</v>
      </c>
      <c r="Q283" s="480">
        <v>44021</v>
      </c>
      <c r="R283" s="481">
        <f t="shared" si="30"/>
        <v>43655</v>
      </c>
      <c r="S283" s="481">
        <f t="shared" si="30"/>
        <v>43655</v>
      </c>
      <c r="T283" s="481">
        <f t="shared" si="30"/>
        <v>43655</v>
      </c>
      <c r="U283" s="481">
        <f t="shared" si="30"/>
        <v>43655</v>
      </c>
      <c r="V283" s="407"/>
      <c r="W283" s="482">
        <f t="shared" si="31"/>
        <v>7.081967213114754</v>
      </c>
      <c r="X283" s="482">
        <f t="shared" si="32"/>
        <v>7.081967213114754</v>
      </c>
      <c r="Y283" s="482">
        <f t="shared" si="33"/>
        <v>7.081967213114754</v>
      </c>
      <c r="Z283" s="482">
        <f t="shared" si="34"/>
        <v>7.081967213114754</v>
      </c>
      <c r="AA283" s="483"/>
      <c r="AB283" s="407"/>
      <c r="AC283" s="484">
        <v>2</v>
      </c>
      <c r="AD283" s="485">
        <v>2</v>
      </c>
      <c r="AE283" s="485">
        <v>2</v>
      </c>
      <c r="AF283" s="486">
        <v>2</v>
      </c>
      <c r="AG283" s="407"/>
      <c r="AH283" s="407"/>
      <c r="AI283" s="407"/>
      <c r="AJ283" s="407"/>
      <c r="AK283" s="407"/>
      <c r="AL283" s="407"/>
      <c r="AM283" s="407"/>
      <c r="AN283" s="407"/>
      <c r="AO283" s="402"/>
      <c r="AP283" s="387"/>
      <c r="AQ283" s="375"/>
      <c r="AR283" s="375"/>
      <c r="AS283" s="375"/>
    </row>
    <row r="284" spans="1:45" outlineLevel="3" x14ac:dyDescent="0.25">
      <c r="A284" s="375"/>
      <c r="B284" s="384"/>
      <c r="C284" s="377">
        <f>INT($C$242)+3</f>
        <v>4</v>
      </c>
      <c r="D284" s="402"/>
      <c r="E284" s="459">
        <v>3</v>
      </c>
      <c r="F284" s="459"/>
      <c r="G284" s="402"/>
      <c r="H284" s="407"/>
      <c r="I284" s="477">
        <v>1</v>
      </c>
      <c r="J284" s="737" t="s">
        <v>566</v>
      </c>
      <c r="K284" s="734">
        <f>N284-150</f>
        <v>44236</v>
      </c>
      <c r="L284" s="479">
        <f>K284+17/2</f>
        <v>44244.5</v>
      </c>
      <c r="M284" s="407"/>
      <c r="N284" s="480">
        <v>44386</v>
      </c>
      <c r="O284" s="480">
        <v>44386</v>
      </c>
      <c r="P284" s="480">
        <v>44386</v>
      </c>
      <c r="Q284" s="480">
        <v>44386</v>
      </c>
      <c r="R284" s="481">
        <f t="shared" si="30"/>
        <v>43655</v>
      </c>
      <c r="S284" s="481">
        <f t="shared" si="30"/>
        <v>43655</v>
      </c>
      <c r="T284" s="481">
        <f t="shared" si="30"/>
        <v>43655</v>
      </c>
      <c r="U284" s="481">
        <f t="shared" si="30"/>
        <v>43655</v>
      </c>
      <c r="V284" s="407"/>
      <c r="W284" s="488">
        <f t="shared" si="31"/>
        <v>19.049180327868854</v>
      </c>
      <c r="X284" s="488">
        <f t="shared" si="32"/>
        <v>19.049180327868854</v>
      </c>
      <c r="Y284" s="488">
        <f t="shared" si="33"/>
        <v>19.049180327868854</v>
      </c>
      <c r="Z284" s="488">
        <f t="shared" si="34"/>
        <v>19.049180327868854</v>
      </c>
      <c r="AA284" s="489"/>
      <c r="AB284" s="407"/>
      <c r="AC284" s="490">
        <v>2</v>
      </c>
      <c r="AD284" s="491">
        <v>2</v>
      </c>
      <c r="AE284" s="491">
        <v>2</v>
      </c>
      <c r="AF284" s="492">
        <v>2</v>
      </c>
      <c r="AG284" s="407"/>
      <c r="AH284" s="407"/>
      <c r="AI284" s="407"/>
      <c r="AJ284" s="407"/>
      <c r="AK284" s="407"/>
      <c r="AL284" s="407"/>
      <c r="AM284" s="407"/>
      <c r="AN284" s="407"/>
      <c r="AO284" s="402"/>
      <c r="AP284" s="387"/>
      <c r="AQ284" s="375"/>
      <c r="AR284" s="375"/>
      <c r="AS284" s="375"/>
    </row>
    <row r="285" spans="1:45" outlineLevel="3" x14ac:dyDescent="0.25">
      <c r="A285" s="375"/>
      <c r="B285" s="384"/>
      <c r="C285" s="377">
        <f t="shared" ref="C285:C290" si="44">INT($C$242+3)</f>
        <v>4</v>
      </c>
      <c r="D285" s="402"/>
      <c r="E285" s="459">
        <v>3</v>
      </c>
      <c r="F285" s="459"/>
      <c r="G285" s="402"/>
      <c r="H285" s="407"/>
      <c r="I285" s="477">
        <v>2</v>
      </c>
      <c r="J285" s="737" t="s">
        <v>573</v>
      </c>
      <c r="K285" s="494"/>
      <c r="L285" s="407"/>
      <c r="M285" s="407"/>
      <c r="N285" s="495">
        <f t="shared" ref="N285:Q290" si="45">DATEVALUE(DAY(N284)&amp;"/"&amp;MONTH(N284)&amp;"/"&amp;YEAR(N284)+1)</f>
        <v>44751</v>
      </c>
      <c r="O285" s="495">
        <f t="shared" si="45"/>
        <v>44751</v>
      </c>
      <c r="P285" s="495">
        <f t="shared" si="45"/>
        <v>44751</v>
      </c>
      <c r="Q285" s="495">
        <f t="shared" si="45"/>
        <v>44751</v>
      </c>
      <c r="R285" s="481">
        <f t="shared" si="30"/>
        <v>43655</v>
      </c>
      <c r="S285" s="481">
        <f t="shared" si="30"/>
        <v>43655</v>
      </c>
      <c r="T285" s="481">
        <f t="shared" si="30"/>
        <v>43655</v>
      </c>
      <c r="U285" s="481">
        <f t="shared" si="30"/>
        <v>43655</v>
      </c>
      <c r="V285" s="407"/>
      <c r="W285" s="488">
        <f t="shared" si="31"/>
        <v>31.016393442622952</v>
      </c>
      <c r="X285" s="488">
        <f t="shared" si="32"/>
        <v>31.016393442622952</v>
      </c>
      <c r="Y285" s="488">
        <f t="shared" si="33"/>
        <v>31.016393442622952</v>
      </c>
      <c r="Z285" s="488">
        <f t="shared" si="34"/>
        <v>31.016393442622952</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outlineLevel="3" x14ac:dyDescent="0.25">
      <c r="A286" s="375"/>
      <c r="B286" s="384"/>
      <c r="C286" s="377">
        <f t="shared" si="44"/>
        <v>4</v>
      </c>
      <c r="D286" s="402"/>
      <c r="E286" s="459">
        <v>3</v>
      </c>
      <c r="F286" s="459"/>
      <c r="G286" s="402"/>
      <c r="H286" s="407"/>
      <c r="I286" s="477">
        <v>3</v>
      </c>
      <c r="J286" s="737" t="s">
        <v>574</v>
      </c>
      <c r="K286" s="494"/>
      <c r="L286" s="407"/>
      <c r="M286" s="407"/>
      <c r="N286" s="495">
        <f t="shared" si="45"/>
        <v>45116</v>
      </c>
      <c r="O286" s="495">
        <f t="shared" si="45"/>
        <v>45116</v>
      </c>
      <c r="P286" s="495">
        <f t="shared" si="45"/>
        <v>45116</v>
      </c>
      <c r="Q286" s="495">
        <f t="shared" si="45"/>
        <v>45116</v>
      </c>
      <c r="R286" s="481">
        <f t="shared" si="30"/>
        <v>43655</v>
      </c>
      <c r="S286" s="481">
        <f t="shared" si="30"/>
        <v>43655</v>
      </c>
      <c r="T286" s="481">
        <f t="shared" si="30"/>
        <v>43655</v>
      </c>
      <c r="U286" s="481">
        <f t="shared" si="30"/>
        <v>43655</v>
      </c>
      <c r="V286" s="407"/>
      <c r="W286" s="488">
        <f t="shared" si="31"/>
        <v>42.983606557377051</v>
      </c>
      <c r="X286" s="488">
        <f t="shared" si="32"/>
        <v>42.983606557377051</v>
      </c>
      <c r="Y286" s="488">
        <f t="shared" si="33"/>
        <v>42.983606557377051</v>
      </c>
      <c r="Z286" s="488">
        <f t="shared" si="34"/>
        <v>42.983606557377051</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outlineLevel="3" x14ac:dyDescent="0.25">
      <c r="A287" s="375"/>
      <c r="B287" s="384"/>
      <c r="C287" s="377">
        <f t="shared" si="44"/>
        <v>4</v>
      </c>
      <c r="D287" s="402"/>
      <c r="E287" s="459">
        <v>3</v>
      </c>
      <c r="F287" s="459"/>
      <c r="G287" s="402"/>
      <c r="H287" s="407"/>
      <c r="I287" s="477">
        <v>4</v>
      </c>
      <c r="J287" s="737" t="s">
        <v>575</v>
      </c>
      <c r="K287" s="494"/>
      <c r="L287" s="407"/>
      <c r="M287" s="407"/>
      <c r="N287" s="495">
        <f t="shared" si="45"/>
        <v>45482</v>
      </c>
      <c r="O287" s="495">
        <f t="shared" si="45"/>
        <v>45482</v>
      </c>
      <c r="P287" s="495">
        <f t="shared" si="45"/>
        <v>45482</v>
      </c>
      <c r="Q287" s="495">
        <f t="shared" si="45"/>
        <v>45482</v>
      </c>
      <c r="R287" s="481">
        <f t="shared" si="30"/>
        <v>43655</v>
      </c>
      <c r="S287" s="481">
        <f t="shared" si="30"/>
        <v>43655</v>
      </c>
      <c r="T287" s="481">
        <f t="shared" si="30"/>
        <v>43655</v>
      </c>
      <c r="U287" s="481">
        <f t="shared" si="30"/>
        <v>43655</v>
      </c>
      <c r="V287" s="407"/>
      <c r="W287" s="488">
        <f t="shared" si="31"/>
        <v>54.983606557377051</v>
      </c>
      <c r="X287" s="488">
        <f t="shared" si="32"/>
        <v>54.983606557377051</v>
      </c>
      <c r="Y287" s="488">
        <f t="shared" si="33"/>
        <v>54.983606557377051</v>
      </c>
      <c r="Z287" s="488">
        <f t="shared" si="34"/>
        <v>54.983606557377051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outlineLevel="3" x14ac:dyDescent="0.25">
      <c r="A288" s="375"/>
      <c r="B288" s="384"/>
      <c r="C288" s="377">
        <f t="shared" si="44"/>
        <v>4</v>
      </c>
      <c r="D288" s="402"/>
      <c r="E288" s="459">
        <v>3</v>
      </c>
      <c r="F288" s="459"/>
      <c r="G288" s="402"/>
      <c r="H288" s="407"/>
      <c r="I288" s="477">
        <v>5</v>
      </c>
      <c r="J288" s="737" t="s">
        <v>576</v>
      </c>
      <c r="K288" s="494"/>
      <c r="L288" s="407"/>
      <c r="M288" s="407"/>
      <c r="N288" s="495">
        <f t="shared" si="45"/>
        <v>45847</v>
      </c>
      <c r="O288" s="495">
        <f t="shared" si="45"/>
        <v>45847</v>
      </c>
      <c r="P288" s="495">
        <f t="shared" si="45"/>
        <v>45847</v>
      </c>
      <c r="Q288" s="495">
        <f t="shared" si="45"/>
        <v>45847</v>
      </c>
      <c r="R288" s="481">
        <f t="shared" si="30"/>
        <v>43655</v>
      </c>
      <c r="S288" s="481">
        <f t="shared" si="30"/>
        <v>43655</v>
      </c>
      <c r="T288" s="481">
        <f t="shared" si="30"/>
        <v>43655</v>
      </c>
      <c r="U288" s="481">
        <f t="shared" si="30"/>
        <v>43655</v>
      </c>
      <c r="V288" s="407"/>
      <c r="W288" s="488">
        <f t="shared" si="31"/>
        <v>66.950819672131146</v>
      </c>
      <c r="X288" s="488">
        <f t="shared" si="32"/>
        <v>66.950819672131146</v>
      </c>
      <c r="Y288" s="488">
        <f t="shared" si="33"/>
        <v>66.950819672131146</v>
      </c>
      <c r="Z288" s="488">
        <f t="shared" si="34"/>
        <v>66.950819672131146</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outlineLevel="3" x14ac:dyDescent="0.25">
      <c r="A289" s="375"/>
      <c r="B289" s="384"/>
      <c r="C289" s="377">
        <f t="shared" si="44"/>
        <v>4</v>
      </c>
      <c r="D289" s="402"/>
      <c r="E289" s="459">
        <v>3</v>
      </c>
      <c r="F289" s="459"/>
      <c r="G289" s="402"/>
      <c r="H289" s="407"/>
      <c r="I289" s="477">
        <v>6</v>
      </c>
      <c r="J289" s="737" t="s">
        <v>577</v>
      </c>
      <c r="K289" s="494"/>
      <c r="L289" s="407"/>
      <c r="M289" s="407"/>
      <c r="N289" s="495">
        <f t="shared" si="45"/>
        <v>46212</v>
      </c>
      <c r="O289" s="495">
        <f t="shared" si="45"/>
        <v>46212</v>
      </c>
      <c r="P289" s="495">
        <f t="shared" si="45"/>
        <v>46212</v>
      </c>
      <c r="Q289" s="495">
        <f t="shared" si="45"/>
        <v>46212</v>
      </c>
      <c r="R289" s="481">
        <f t="shared" si="30"/>
        <v>43655</v>
      </c>
      <c r="S289" s="481">
        <f t="shared" si="30"/>
        <v>43655</v>
      </c>
      <c r="T289" s="481">
        <f t="shared" si="30"/>
        <v>43655</v>
      </c>
      <c r="U289" s="481">
        <f t="shared" si="30"/>
        <v>43655</v>
      </c>
      <c r="V289" s="407"/>
      <c r="W289" s="488">
        <f t="shared" si="31"/>
        <v>78.918032786885249</v>
      </c>
      <c r="X289" s="488">
        <f t="shared" si="32"/>
        <v>78.918032786885249</v>
      </c>
      <c r="Y289" s="488">
        <f t="shared" si="33"/>
        <v>78.918032786885249</v>
      </c>
      <c r="Z289" s="488">
        <f t="shared" si="34"/>
        <v>78.918032786885249</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outlineLevel="3" x14ac:dyDescent="0.25">
      <c r="A290" s="375"/>
      <c r="B290" s="384"/>
      <c r="C290" s="377">
        <f t="shared" si="44"/>
        <v>4</v>
      </c>
      <c r="D290" s="402"/>
      <c r="E290" s="459">
        <v>3</v>
      </c>
      <c r="F290" s="459"/>
      <c r="G290" s="402"/>
      <c r="H290" s="407"/>
      <c r="I290" s="477">
        <v>7</v>
      </c>
      <c r="J290" s="737" t="s">
        <v>578</v>
      </c>
      <c r="K290" s="494"/>
      <c r="L290" s="407"/>
      <c r="M290" s="407"/>
      <c r="N290" s="495">
        <f t="shared" si="45"/>
        <v>46577</v>
      </c>
      <c r="O290" s="495">
        <f t="shared" si="45"/>
        <v>46577</v>
      </c>
      <c r="P290" s="495">
        <f t="shared" si="45"/>
        <v>46577</v>
      </c>
      <c r="Q290" s="495">
        <f t="shared" si="45"/>
        <v>46577</v>
      </c>
      <c r="R290" s="481">
        <f t="shared" si="30"/>
        <v>43655</v>
      </c>
      <c r="S290" s="481">
        <f t="shared" si="30"/>
        <v>43655</v>
      </c>
      <c r="T290" s="481">
        <f t="shared" si="30"/>
        <v>43655</v>
      </c>
      <c r="U290" s="481">
        <f t="shared" si="30"/>
        <v>43655</v>
      </c>
      <c r="V290" s="407"/>
      <c r="W290" s="496">
        <f t="shared" si="31"/>
        <v>90.885245901639351</v>
      </c>
      <c r="X290" s="496">
        <f t="shared" si="32"/>
        <v>90.885245901639351</v>
      </c>
      <c r="Y290" s="496">
        <f t="shared" si="33"/>
        <v>90.885245901639351</v>
      </c>
      <c r="Z290" s="496">
        <f t="shared" si="34"/>
        <v>90.885245901639351</v>
      </c>
      <c r="AA290" s="497"/>
      <c r="AB290" s="407"/>
      <c r="AC290" s="498">
        <v>2</v>
      </c>
      <c r="AD290" s="499">
        <v>2</v>
      </c>
      <c r="AE290" s="499">
        <v>2</v>
      </c>
      <c r="AF290" s="500">
        <v>2</v>
      </c>
      <c r="AG290" s="407"/>
      <c r="AH290" s="407"/>
      <c r="AI290" s="407"/>
      <c r="AJ290" s="407"/>
      <c r="AK290" s="407"/>
      <c r="AL290" s="407"/>
      <c r="AM290" s="407"/>
      <c r="AN290" s="407"/>
      <c r="AO290" s="402"/>
      <c r="AP290" s="387"/>
      <c r="AQ290" s="375"/>
      <c r="AR290" s="375"/>
      <c r="AS290" s="375"/>
    </row>
    <row r="291" spans="1:49" s="687" customFormat="1" outlineLevel="3" x14ac:dyDescent="0.25">
      <c r="A291" s="375"/>
      <c r="B291" s="384"/>
      <c r="C291" s="377"/>
      <c r="D291" s="402"/>
      <c r="E291" s="459"/>
      <c r="F291" s="459"/>
      <c r="G291" s="402"/>
      <c r="H291" s="407"/>
      <c r="I291" s="464"/>
      <c r="J291" s="464"/>
      <c r="K291" s="464"/>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2"/>
      <c r="AT291" s="387"/>
      <c r="AU291" s="375"/>
      <c r="AV291" s="375"/>
      <c r="AW291" s="375"/>
    </row>
    <row r="292" spans="1:49" s="687" customFormat="1" outlineLevel="3" x14ac:dyDescent="0.25">
      <c r="A292" s="375"/>
      <c r="B292" s="384"/>
      <c r="C292" s="377"/>
      <c r="D292" s="402"/>
      <c r="E292" s="459"/>
      <c r="F292" s="459"/>
      <c r="G292" s="402"/>
      <c r="H292" s="407"/>
      <c r="I292" s="464"/>
      <c r="J292" s="464"/>
      <c r="K292" s="1035" t="s">
        <v>1157</v>
      </c>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t="8.25" customHeight="1" outlineLevel="3" x14ac:dyDescent="0.25">
      <c r="A293" s="375"/>
      <c r="B293" s="384"/>
      <c r="C293" s="377"/>
      <c r="D293" s="402"/>
      <c r="E293" s="459"/>
      <c r="F293" s="459"/>
      <c r="G293" s="402"/>
      <c r="H293" s="407"/>
      <c r="I293" s="464"/>
      <c r="J293" s="464"/>
      <c r="K293" s="464"/>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outlineLevel="3" x14ac:dyDescent="0.25">
      <c r="A294" s="375"/>
      <c r="B294" s="384"/>
      <c r="C294" s="377"/>
      <c r="D294" s="402"/>
      <c r="E294" s="459"/>
      <c r="F294" s="459"/>
      <c r="G294" s="402"/>
      <c r="H294" s="407"/>
      <c r="I294" s="464"/>
      <c r="J294" s="464"/>
      <c r="K294" s="1034">
        <f t="shared" ref="K294:Q296" si="46">MIN(363,INT((K261 - DATE(YEAR(K261),1,1))))+364*(YEAR(K261)-i_startyear)</f>
        <v>120</v>
      </c>
      <c r="L294" s="1034">
        <f t="shared" si="46"/>
        <v>120</v>
      </c>
      <c r="M294" s="1034">
        <f t="shared" si="46"/>
        <v>120</v>
      </c>
      <c r="N294" s="1034">
        <f t="shared" si="46"/>
        <v>120</v>
      </c>
      <c r="O294" s="1034">
        <f t="shared" si="46"/>
        <v>120</v>
      </c>
      <c r="P294" s="1034">
        <f t="shared" si="46"/>
        <v>120</v>
      </c>
      <c r="Q294" s="1034">
        <f t="shared" si="46"/>
        <v>120</v>
      </c>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outlineLevel="3" x14ac:dyDescent="0.25">
      <c r="A295" s="375"/>
      <c r="B295" s="384"/>
      <c r="C295" s="377"/>
      <c r="D295" s="402"/>
      <c r="E295" s="459"/>
      <c r="F295" s="459"/>
      <c r="G295" s="402"/>
      <c r="H295" s="407"/>
      <c r="I295" s="464"/>
      <c r="J295" s="464"/>
      <c r="K295" s="1034">
        <f t="shared" si="46"/>
        <v>154</v>
      </c>
      <c r="L295" s="1034">
        <f t="shared" si="46"/>
        <v>154</v>
      </c>
      <c r="M295" s="1034">
        <f t="shared" si="46"/>
        <v>154</v>
      </c>
      <c r="N295" s="1034">
        <f t="shared" si="46"/>
        <v>154</v>
      </c>
      <c r="O295" s="1034">
        <f t="shared" si="46"/>
        <v>154</v>
      </c>
      <c r="P295" s="1034">
        <f t="shared" si="46"/>
        <v>154</v>
      </c>
      <c r="Q295" s="1034">
        <f t="shared" si="46"/>
        <v>154</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outlineLevel="3" x14ac:dyDescent="0.25">
      <c r="A296" s="375"/>
      <c r="B296" s="384"/>
      <c r="C296" s="377"/>
      <c r="D296" s="402"/>
      <c r="E296" s="459"/>
      <c r="F296" s="459"/>
      <c r="G296" s="402"/>
      <c r="H296" s="407"/>
      <c r="I296" s="464"/>
      <c r="J296" s="464"/>
      <c r="K296" s="1034">
        <f t="shared" si="46"/>
        <v>189</v>
      </c>
      <c r="L296" s="1034">
        <f t="shared" si="46"/>
        <v>189</v>
      </c>
      <c r="M296" s="1034">
        <f t="shared" si="46"/>
        <v>189</v>
      </c>
      <c r="N296" s="1034">
        <f t="shared" si="46"/>
        <v>189</v>
      </c>
      <c r="O296" s="1034">
        <f t="shared" si="46"/>
        <v>189</v>
      </c>
      <c r="P296" s="1034">
        <f t="shared" si="46"/>
        <v>189</v>
      </c>
      <c r="Q296" s="1034">
        <f t="shared" si="46"/>
        <v>189</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outlineLevel="3" x14ac:dyDescent="0.25">
      <c r="A297" s="375"/>
      <c r="B297" s="384"/>
      <c r="C297" s="377"/>
      <c r="D297" s="402"/>
      <c r="E297" s="459"/>
      <c r="F297" s="459"/>
      <c r="G297" s="402"/>
      <c r="H297" s="407"/>
      <c r="I297" s="464"/>
      <c r="J297" s="464"/>
      <c r="K297" s="464"/>
      <c r="L297" s="407"/>
      <c r="M297" s="407"/>
      <c r="N297" s="407"/>
      <c r="O297" s="407"/>
      <c r="P297" s="407"/>
      <c r="Q297" s="407"/>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outlineLevel="3" x14ac:dyDescent="0.25">
      <c r="A298" s="375"/>
      <c r="B298" s="384"/>
      <c r="C298" s="377"/>
      <c r="D298" s="402"/>
      <c r="E298" s="459"/>
      <c r="F298" s="459"/>
      <c r="G298" s="402"/>
      <c r="H298" s="407"/>
      <c r="I298" s="464"/>
      <c r="J298" s="464"/>
      <c r="K298" s="464"/>
      <c r="L298" s="407"/>
      <c r="M298" s="407"/>
      <c r="N298" s="1034">
        <f>MIN(363,INT((N267 - DATE(YEAR(N267),1,1))))+364*INT(YEAR(N267)-i_startyear)</f>
        <v>485</v>
      </c>
      <c r="O298" s="1034">
        <f t="shared" ref="O298:U307" si="47">MIN(363,INT((O267 - DATE(YEAR(O267),1,1))))+364*(YEAR(O267)-i_startyear)</f>
        <v>485</v>
      </c>
      <c r="P298" s="1034">
        <f t="shared" si="47"/>
        <v>485</v>
      </c>
      <c r="Q298" s="1034">
        <f t="shared" si="47"/>
        <v>485</v>
      </c>
      <c r="R298" s="1036">
        <f t="shared" si="47"/>
        <v>120</v>
      </c>
      <c r="S298" s="1036">
        <f t="shared" si="47"/>
        <v>120</v>
      </c>
      <c r="T298" s="1036">
        <f t="shared" si="47"/>
        <v>120</v>
      </c>
      <c r="U298" s="1036">
        <f t="shared" si="47"/>
        <v>120</v>
      </c>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outlineLevel="3" x14ac:dyDescent="0.25">
      <c r="A299" s="375"/>
      <c r="B299" s="384"/>
      <c r="C299" s="377"/>
      <c r="D299" s="402"/>
      <c r="E299" s="459"/>
      <c r="F299" s="459"/>
      <c r="G299" s="402"/>
      <c r="H299" s="407"/>
      <c r="I299" s="464"/>
      <c r="J299" s="464"/>
      <c r="K299" s="464"/>
      <c r="L299" s="407"/>
      <c r="M299" s="407"/>
      <c r="N299" s="1034">
        <f t="shared" ref="N299:N321" si="48">MIN(363,INT((N268 - DATE(YEAR(N268),1,1))))+364*(YEAR(N268)-i_startyear)</f>
        <v>848</v>
      </c>
      <c r="O299" s="1034">
        <f t="shared" si="47"/>
        <v>848</v>
      </c>
      <c r="P299" s="1034">
        <f t="shared" si="47"/>
        <v>848</v>
      </c>
      <c r="Q299" s="1034">
        <f t="shared" si="47"/>
        <v>848</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outlineLevel="3" x14ac:dyDescent="0.25">
      <c r="A300" s="375"/>
      <c r="B300" s="384"/>
      <c r="C300" s="377"/>
      <c r="D300" s="402"/>
      <c r="E300" s="459"/>
      <c r="F300" s="459"/>
      <c r="G300" s="402"/>
      <c r="H300" s="407"/>
      <c r="I300" s="464"/>
      <c r="J300" s="464"/>
      <c r="K300" s="464"/>
      <c r="L300" s="407"/>
      <c r="M300" s="407"/>
      <c r="N300" s="1034">
        <f t="shared" si="48"/>
        <v>1212</v>
      </c>
      <c r="O300" s="1034">
        <f t="shared" si="47"/>
        <v>1212</v>
      </c>
      <c r="P300" s="1034">
        <f t="shared" si="47"/>
        <v>1212</v>
      </c>
      <c r="Q300" s="1034">
        <f t="shared" si="47"/>
        <v>1212</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outlineLevel="3" x14ac:dyDescent="0.25">
      <c r="A301" s="375"/>
      <c r="B301" s="384"/>
      <c r="C301" s="377"/>
      <c r="D301" s="402"/>
      <c r="E301" s="459"/>
      <c r="F301" s="459"/>
      <c r="G301" s="402"/>
      <c r="H301" s="407"/>
      <c r="I301" s="464"/>
      <c r="J301" s="464"/>
      <c r="K301" s="464"/>
      <c r="L301" s="407"/>
      <c r="M301" s="407"/>
      <c r="N301" s="1034">
        <f t="shared" si="48"/>
        <v>1576</v>
      </c>
      <c r="O301" s="1034">
        <f t="shared" si="47"/>
        <v>1576</v>
      </c>
      <c r="P301" s="1034">
        <f t="shared" si="47"/>
        <v>1576</v>
      </c>
      <c r="Q301" s="1034">
        <f t="shared" si="47"/>
        <v>1576</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outlineLevel="3" x14ac:dyDescent="0.25">
      <c r="A302" s="375"/>
      <c r="B302" s="384"/>
      <c r="C302" s="377"/>
      <c r="D302" s="402"/>
      <c r="E302" s="459"/>
      <c r="F302" s="459"/>
      <c r="G302" s="402"/>
      <c r="H302" s="407"/>
      <c r="I302" s="464"/>
      <c r="J302" s="464"/>
      <c r="K302" s="464"/>
      <c r="L302" s="407"/>
      <c r="M302" s="407"/>
      <c r="N302" s="1034">
        <f t="shared" si="48"/>
        <v>1941</v>
      </c>
      <c r="O302" s="1034">
        <f t="shared" si="47"/>
        <v>1941</v>
      </c>
      <c r="P302" s="1034">
        <f t="shared" si="47"/>
        <v>1941</v>
      </c>
      <c r="Q302" s="1034">
        <f t="shared" si="47"/>
        <v>1941</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outlineLevel="3" x14ac:dyDescent="0.25">
      <c r="A303" s="375"/>
      <c r="B303" s="384"/>
      <c r="C303" s="377"/>
      <c r="D303" s="402"/>
      <c r="E303" s="459"/>
      <c r="F303" s="459"/>
      <c r="G303" s="402"/>
      <c r="H303" s="407"/>
      <c r="I303" s="464"/>
      <c r="J303" s="464"/>
      <c r="K303" s="464"/>
      <c r="L303" s="407"/>
      <c r="M303" s="407"/>
      <c r="N303" s="1034">
        <f t="shared" si="48"/>
        <v>2304</v>
      </c>
      <c r="O303" s="1034">
        <f t="shared" si="47"/>
        <v>2304</v>
      </c>
      <c r="P303" s="1034">
        <f t="shared" si="47"/>
        <v>2304</v>
      </c>
      <c r="Q303" s="1034">
        <f t="shared" si="47"/>
        <v>2304</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outlineLevel="3" x14ac:dyDescent="0.25">
      <c r="A304" s="375"/>
      <c r="B304" s="384"/>
      <c r="C304" s="377"/>
      <c r="D304" s="402"/>
      <c r="E304" s="459"/>
      <c r="F304" s="459"/>
      <c r="G304" s="402"/>
      <c r="H304" s="407"/>
      <c r="I304" s="464"/>
      <c r="J304" s="464"/>
      <c r="K304" s="464"/>
      <c r="L304" s="407"/>
      <c r="M304" s="407"/>
      <c r="N304" s="1034">
        <f t="shared" si="48"/>
        <v>2668</v>
      </c>
      <c r="O304" s="1034">
        <f t="shared" si="47"/>
        <v>2668</v>
      </c>
      <c r="P304" s="1034">
        <f t="shared" si="47"/>
        <v>2668</v>
      </c>
      <c r="Q304" s="1034">
        <f t="shared" si="47"/>
        <v>2668</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outlineLevel="3" x14ac:dyDescent="0.25">
      <c r="A305" s="375"/>
      <c r="B305" s="384"/>
      <c r="C305" s="377"/>
      <c r="D305" s="402"/>
      <c r="E305" s="459"/>
      <c r="F305" s="459"/>
      <c r="G305" s="402"/>
      <c r="H305" s="407"/>
      <c r="I305" s="464"/>
      <c r="J305" s="464"/>
      <c r="K305" s="464"/>
      <c r="L305" s="407"/>
      <c r="M305" s="407"/>
      <c r="N305" s="1034">
        <f t="shared" si="48"/>
        <v>3032</v>
      </c>
      <c r="O305" s="1034">
        <f t="shared" si="47"/>
        <v>3032</v>
      </c>
      <c r="P305" s="1034">
        <f t="shared" si="47"/>
        <v>3032</v>
      </c>
      <c r="Q305" s="1034">
        <f t="shared" si="47"/>
        <v>3032</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outlineLevel="3" x14ac:dyDescent="0.25">
      <c r="A306" s="375"/>
      <c r="B306" s="384"/>
      <c r="C306" s="377"/>
      <c r="D306" s="402"/>
      <c r="E306" s="459"/>
      <c r="F306" s="459"/>
      <c r="G306" s="402"/>
      <c r="H306" s="407"/>
      <c r="I306" s="464"/>
      <c r="J306" s="464"/>
      <c r="K306" s="464"/>
      <c r="L306" s="407"/>
      <c r="M306" s="407"/>
      <c r="N306" s="1034">
        <f t="shared" si="48"/>
        <v>519</v>
      </c>
      <c r="O306" s="1034">
        <f t="shared" si="47"/>
        <v>519</v>
      </c>
      <c r="P306" s="1034">
        <f t="shared" si="47"/>
        <v>519</v>
      </c>
      <c r="Q306" s="1034">
        <f t="shared" si="47"/>
        <v>519</v>
      </c>
      <c r="R306" s="1036">
        <f t="shared" si="47"/>
        <v>154</v>
      </c>
      <c r="S306" s="1036">
        <f t="shared" si="47"/>
        <v>154</v>
      </c>
      <c r="T306" s="1036">
        <f t="shared" si="47"/>
        <v>154</v>
      </c>
      <c r="U306" s="1036">
        <f t="shared" si="47"/>
        <v>154</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outlineLevel="3" x14ac:dyDescent="0.25">
      <c r="A307" s="375"/>
      <c r="B307" s="384"/>
      <c r="C307" s="377"/>
      <c r="D307" s="402"/>
      <c r="E307" s="459"/>
      <c r="F307" s="459"/>
      <c r="G307" s="402"/>
      <c r="H307" s="407"/>
      <c r="I307" s="464"/>
      <c r="J307" s="464"/>
      <c r="K307" s="464"/>
      <c r="L307" s="407"/>
      <c r="M307" s="407"/>
      <c r="N307" s="1034">
        <f t="shared" si="48"/>
        <v>882</v>
      </c>
      <c r="O307" s="1034">
        <f t="shared" si="47"/>
        <v>882</v>
      </c>
      <c r="P307" s="1034">
        <f t="shared" si="47"/>
        <v>882</v>
      </c>
      <c r="Q307" s="1034">
        <f t="shared" si="47"/>
        <v>882</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outlineLevel="3" x14ac:dyDescent="0.25">
      <c r="A308" s="375"/>
      <c r="B308" s="384"/>
      <c r="C308" s="377"/>
      <c r="D308" s="402"/>
      <c r="E308" s="459"/>
      <c r="F308" s="459"/>
      <c r="G308" s="402"/>
      <c r="H308" s="407"/>
      <c r="I308" s="464"/>
      <c r="J308" s="464"/>
      <c r="K308" s="464"/>
      <c r="L308" s="407"/>
      <c r="M308" s="407"/>
      <c r="N308" s="1034">
        <f t="shared" si="48"/>
        <v>1246</v>
      </c>
      <c r="O308" s="1034">
        <f t="shared" ref="O308:U317" si="49">MIN(363,INT((O277 - DATE(YEAR(O277),1,1))))+364*(YEAR(O277)-i_startyear)</f>
        <v>1246</v>
      </c>
      <c r="P308" s="1034">
        <f t="shared" si="49"/>
        <v>1246</v>
      </c>
      <c r="Q308" s="1034">
        <f t="shared" si="49"/>
        <v>1246</v>
      </c>
      <c r="R308" s="1036">
        <f t="shared" si="49"/>
        <v>154</v>
      </c>
      <c r="S308" s="1036">
        <f t="shared" si="49"/>
        <v>154</v>
      </c>
      <c r="T308" s="1036">
        <f t="shared" si="49"/>
        <v>154</v>
      </c>
      <c r="U308" s="1036">
        <f t="shared" si="49"/>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outlineLevel="3" x14ac:dyDescent="0.25">
      <c r="A309" s="375"/>
      <c r="B309" s="384"/>
      <c r="C309" s="377"/>
      <c r="D309" s="402"/>
      <c r="E309" s="459"/>
      <c r="F309" s="459"/>
      <c r="G309" s="402"/>
      <c r="H309" s="407"/>
      <c r="I309" s="464"/>
      <c r="J309" s="464"/>
      <c r="K309" s="464"/>
      <c r="L309" s="407"/>
      <c r="M309" s="407"/>
      <c r="N309" s="1034">
        <f t="shared" si="48"/>
        <v>1610</v>
      </c>
      <c r="O309" s="1034">
        <f t="shared" si="49"/>
        <v>1610</v>
      </c>
      <c r="P309" s="1034">
        <f t="shared" si="49"/>
        <v>1610</v>
      </c>
      <c r="Q309" s="1034">
        <f t="shared" si="49"/>
        <v>1610</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outlineLevel="3" x14ac:dyDescent="0.25">
      <c r="A310" s="375"/>
      <c r="B310" s="384"/>
      <c r="C310" s="377"/>
      <c r="D310" s="402"/>
      <c r="E310" s="459"/>
      <c r="F310" s="459"/>
      <c r="G310" s="402"/>
      <c r="H310" s="407"/>
      <c r="I310" s="464"/>
      <c r="J310" s="464"/>
      <c r="K310" s="464"/>
      <c r="L310" s="407"/>
      <c r="M310" s="407"/>
      <c r="N310" s="1034">
        <f t="shared" si="48"/>
        <v>1975</v>
      </c>
      <c r="O310" s="1034">
        <f t="shared" si="49"/>
        <v>1975</v>
      </c>
      <c r="P310" s="1034">
        <f t="shared" si="49"/>
        <v>1975</v>
      </c>
      <c r="Q310" s="1034">
        <f t="shared" si="49"/>
        <v>1975</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outlineLevel="3" x14ac:dyDescent="0.25">
      <c r="A311" s="375"/>
      <c r="B311" s="384"/>
      <c r="C311" s="377"/>
      <c r="D311" s="402"/>
      <c r="E311" s="459"/>
      <c r="F311" s="459"/>
      <c r="G311" s="402"/>
      <c r="H311" s="407"/>
      <c r="I311" s="464"/>
      <c r="J311" s="464"/>
      <c r="K311" s="464"/>
      <c r="L311" s="407"/>
      <c r="M311" s="407"/>
      <c r="N311" s="1034">
        <f t="shared" si="48"/>
        <v>2338</v>
      </c>
      <c r="O311" s="1034">
        <f t="shared" si="49"/>
        <v>2338</v>
      </c>
      <c r="P311" s="1034">
        <f t="shared" si="49"/>
        <v>2338</v>
      </c>
      <c r="Q311" s="1034">
        <f t="shared" si="49"/>
        <v>2338</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outlineLevel="3" x14ac:dyDescent="0.25">
      <c r="A312" s="375"/>
      <c r="B312" s="384"/>
      <c r="C312" s="377"/>
      <c r="D312" s="402"/>
      <c r="E312" s="459"/>
      <c r="F312" s="459"/>
      <c r="G312" s="402"/>
      <c r="H312" s="407"/>
      <c r="I312" s="464"/>
      <c r="J312" s="464"/>
      <c r="K312" s="464"/>
      <c r="L312" s="407"/>
      <c r="M312" s="407"/>
      <c r="N312" s="1034">
        <f t="shared" si="48"/>
        <v>2702</v>
      </c>
      <c r="O312" s="1034">
        <f t="shared" si="49"/>
        <v>2702</v>
      </c>
      <c r="P312" s="1034">
        <f t="shared" si="49"/>
        <v>2702</v>
      </c>
      <c r="Q312" s="1034">
        <f t="shared" si="49"/>
        <v>2702</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outlineLevel="3" x14ac:dyDescent="0.25">
      <c r="A313" s="375"/>
      <c r="B313" s="384"/>
      <c r="C313" s="377"/>
      <c r="D313" s="402"/>
      <c r="E313" s="459"/>
      <c r="F313" s="459"/>
      <c r="G313" s="402"/>
      <c r="H313" s="407"/>
      <c r="I313" s="464"/>
      <c r="J313" s="464"/>
      <c r="K313" s="464"/>
      <c r="L313" s="407"/>
      <c r="M313" s="407"/>
      <c r="N313" s="1034">
        <f t="shared" si="48"/>
        <v>3066</v>
      </c>
      <c r="O313" s="1034">
        <f t="shared" si="49"/>
        <v>3066</v>
      </c>
      <c r="P313" s="1034">
        <f t="shared" si="49"/>
        <v>3066</v>
      </c>
      <c r="Q313" s="1034">
        <f t="shared" si="49"/>
        <v>3066</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outlineLevel="3" x14ac:dyDescent="0.25">
      <c r="A314" s="375"/>
      <c r="B314" s="384"/>
      <c r="C314" s="377"/>
      <c r="D314" s="402"/>
      <c r="E314" s="459"/>
      <c r="F314" s="459"/>
      <c r="G314" s="402"/>
      <c r="H314" s="407"/>
      <c r="I314" s="464"/>
      <c r="J314" s="464"/>
      <c r="K314" s="464"/>
      <c r="L314" s="407"/>
      <c r="M314" s="407"/>
      <c r="N314" s="1034">
        <f t="shared" si="48"/>
        <v>554</v>
      </c>
      <c r="O314" s="1034">
        <f t="shared" si="49"/>
        <v>554</v>
      </c>
      <c r="P314" s="1034">
        <f t="shared" si="49"/>
        <v>554</v>
      </c>
      <c r="Q314" s="1034">
        <f t="shared" si="49"/>
        <v>554</v>
      </c>
      <c r="R314" s="1036">
        <f t="shared" si="49"/>
        <v>189</v>
      </c>
      <c r="S314" s="1036">
        <f t="shared" si="49"/>
        <v>189</v>
      </c>
      <c r="T314" s="1036">
        <f t="shared" si="49"/>
        <v>189</v>
      </c>
      <c r="U314" s="1036">
        <f t="shared" si="49"/>
        <v>189</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outlineLevel="3" x14ac:dyDescent="0.25">
      <c r="A315" s="375"/>
      <c r="B315" s="384"/>
      <c r="C315" s="377"/>
      <c r="D315" s="402"/>
      <c r="E315" s="459"/>
      <c r="F315" s="459"/>
      <c r="G315" s="402"/>
      <c r="H315" s="407"/>
      <c r="I315" s="464"/>
      <c r="J315" s="464"/>
      <c r="K315" s="464"/>
      <c r="L315" s="407"/>
      <c r="M315" s="407"/>
      <c r="N315" s="1034">
        <f t="shared" si="48"/>
        <v>917</v>
      </c>
      <c r="O315" s="1034">
        <f t="shared" si="49"/>
        <v>917</v>
      </c>
      <c r="P315" s="1034">
        <f t="shared" si="49"/>
        <v>917</v>
      </c>
      <c r="Q315" s="1034">
        <f t="shared" si="49"/>
        <v>917</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outlineLevel="3" x14ac:dyDescent="0.25">
      <c r="A316" s="375"/>
      <c r="B316" s="384"/>
      <c r="C316" s="377"/>
      <c r="D316" s="402"/>
      <c r="E316" s="459"/>
      <c r="F316" s="459"/>
      <c r="G316" s="402"/>
      <c r="H316" s="407"/>
      <c r="I316" s="464"/>
      <c r="J316" s="464"/>
      <c r="K316" s="464"/>
      <c r="L316" s="407"/>
      <c r="M316" s="407"/>
      <c r="N316" s="1034">
        <f t="shared" si="48"/>
        <v>1281</v>
      </c>
      <c r="O316" s="1034">
        <f t="shared" si="49"/>
        <v>1281</v>
      </c>
      <c r="P316" s="1034">
        <f t="shared" si="49"/>
        <v>1281</v>
      </c>
      <c r="Q316" s="1034">
        <f t="shared" si="49"/>
        <v>1281</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outlineLevel="3" x14ac:dyDescent="0.25">
      <c r="A317" s="375"/>
      <c r="B317" s="384"/>
      <c r="C317" s="377"/>
      <c r="D317" s="402"/>
      <c r="E317" s="459"/>
      <c r="F317" s="459"/>
      <c r="G317" s="402"/>
      <c r="H317" s="407"/>
      <c r="I317" s="464"/>
      <c r="J317" s="464"/>
      <c r="K317" s="464"/>
      <c r="L317" s="407"/>
      <c r="M317" s="407"/>
      <c r="N317" s="1034">
        <f t="shared" si="48"/>
        <v>1645</v>
      </c>
      <c r="O317" s="1034">
        <f t="shared" si="49"/>
        <v>1645</v>
      </c>
      <c r="P317" s="1034">
        <f t="shared" si="49"/>
        <v>1645</v>
      </c>
      <c r="Q317" s="1034">
        <f t="shared" si="49"/>
        <v>1645</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outlineLevel="3" x14ac:dyDescent="0.25">
      <c r="A318" s="375"/>
      <c r="B318" s="384"/>
      <c r="C318" s="377"/>
      <c r="D318" s="402"/>
      <c r="E318" s="459"/>
      <c r="F318" s="459"/>
      <c r="G318" s="402"/>
      <c r="H318" s="407"/>
      <c r="I318" s="464"/>
      <c r="J318" s="464"/>
      <c r="K318" s="464"/>
      <c r="L318" s="407"/>
      <c r="M318" s="407"/>
      <c r="N318" s="1034">
        <f t="shared" si="48"/>
        <v>2010</v>
      </c>
      <c r="O318" s="1034">
        <f t="shared" ref="O318:U321" si="50">MIN(363,INT((O287 - DATE(YEAR(O287),1,1))))+364*(YEAR(O287)-i_startyear)</f>
        <v>2010</v>
      </c>
      <c r="P318" s="1034">
        <f t="shared" si="50"/>
        <v>2010</v>
      </c>
      <c r="Q318" s="1034">
        <f t="shared" si="50"/>
        <v>2010</v>
      </c>
      <c r="R318" s="1036">
        <f t="shared" si="50"/>
        <v>189</v>
      </c>
      <c r="S318" s="1036">
        <f t="shared" si="50"/>
        <v>189</v>
      </c>
      <c r="T318" s="1036">
        <f t="shared" si="50"/>
        <v>189</v>
      </c>
      <c r="U318" s="1036">
        <f t="shared" si="50"/>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outlineLevel="3" x14ac:dyDescent="0.25">
      <c r="A319" s="375"/>
      <c r="B319" s="384"/>
      <c r="C319" s="377"/>
      <c r="D319" s="402"/>
      <c r="E319" s="459"/>
      <c r="F319" s="459"/>
      <c r="G319" s="402"/>
      <c r="H319" s="407"/>
      <c r="I319" s="464"/>
      <c r="J319" s="464"/>
      <c r="K319" s="464"/>
      <c r="L319" s="407"/>
      <c r="M319" s="407"/>
      <c r="N319" s="1034">
        <f t="shared" si="48"/>
        <v>2373</v>
      </c>
      <c r="O319" s="1034">
        <f t="shared" si="50"/>
        <v>2373</v>
      </c>
      <c r="P319" s="1034">
        <f t="shared" si="50"/>
        <v>2373</v>
      </c>
      <c r="Q319" s="1034">
        <f t="shared" si="50"/>
        <v>2373</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outlineLevel="3" x14ac:dyDescent="0.25">
      <c r="A320" s="375"/>
      <c r="B320" s="384"/>
      <c r="C320" s="377"/>
      <c r="D320" s="402"/>
      <c r="E320" s="459"/>
      <c r="F320" s="459"/>
      <c r="G320" s="402"/>
      <c r="H320" s="407"/>
      <c r="I320" s="464"/>
      <c r="J320" s="464"/>
      <c r="K320" s="464"/>
      <c r="L320" s="407"/>
      <c r="M320" s="407"/>
      <c r="N320" s="1034">
        <f t="shared" si="48"/>
        <v>2737</v>
      </c>
      <c r="O320" s="1034">
        <f t="shared" si="50"/>
        <v>2737</v>
      </c>
      <c r="P320" s="1034">
        <f t="shared" si="50"/>
        <v>2737</v>
      </c>
      <c r="Q320" s="1034">
        <f t="shared" si="50"/>
        <v>2737</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outlineLevel="3" x14ac:dyDescent="0.25">
      <c r="A321" s="375"/>
      <c r="B321" s="384"/>
      <c r="C321" s="377"/>
      <c r="D321" s="402"/>
      <c r="E321" s="459"/>
      <c r="F321" s="459"/>
      <c r="G321" s="402"/>
      <c r="H321" s="407"/>
      <c r="I321" s="464"/>
      <c r="J321" s="464"/>
      <c r="K321" s="464"/>
      <c r="L321" s="407"/>
      <c r="M321" s="407"/>
      <c r="N321" s="1034">
        <f t="shared" si="48"/>
        <v>3101</v>
      </c>
      <c r="O321" s="1034">
        <f t="shared" si="50"/>
        <v>3101</v>
      </c>
      <c r="P321" s="1034">
        <f t="shared" si="50"/>
        <v>3101</v>
      </c>
      <c r="Q321" s="1034">
        <f t="shared" si="50"/>
        <v>3101</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ht="5.0999999999999996" customHeight="1" outlineLevel="2" x14ac:dyDescent="0.25">
      <c r="A322" s="375"/>
      <c r="B322" s="384"/>
      <c r="C322" s="377">
        <f>INT($C$242)+2.005</f>
        <v>3.0049999999999999</v>
      </c>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t="s">
        <v>440</v>
      </c>
      <c r="AP322" s="387"/>
      <c r="AQ322" s="375"/>
      <c r="AR322" s="375"/>
      <c r="AS322" s="375"/>
    </row>
    <row r="323" spans="1:49" outlineLevel="2" x14ac:dyDescent="0.25">
      <c r="A323" s="375"/>
      <c r="B323" s="384"/>
      <c r="C323" s="377">
        <f>INT($C$242)+2</f>
        <v>3</v>
      </c>
      <c r="D323" s="402"/>
      <c r="E323" s="459" t="s">
        <v>557</v>
      </c>
      <c r="F323" s="459"/>
      <c r="G323" s="402"/>
      <c r="H323" s="472" t="s">
        <v>558</v>
      </c>
      <c r="I323" s="430" t="s">
        <v>559</v>
      </c>
      <c r="J323" s="430"/>
      <c r="K323" s="407"/>
      <c r="L323" s="407"/>
      <c r="M323" s="407"/>
      <c r="N323" s="430" t="s">
        <v>579</v>
      </c>
      <c r="O323" s="430"/>
      <c r="P323" s="430"/>
      <c r="Q323" s="430"/>
      <c r="R323" s="407" t="s">
        <v>580</v>
      </c>
      <c r="S323" s="407"/>
      <c r="T323" s="407"/>
      <c r="U323" s="407"/>
      <c r="V323" s="407"/>
      <c r="W323" s="407"/>
      <c r="X323" s="407"/>
      <c r="Y323" s="407"/>
      <c r="Z323" s="407"/>
      <c r="AA323" s="407"/>
      <c r="AB323" s="409"/>
      <c r="AC323" s="407"/>
      <c r="AD323" s="407"/>
      <c r="AE323" s="407"/>
      <c r="AF323" s="407"/>
      <c r="AG323" s="407"/>
      <c r="AH323" s="407"/>
      <c r="AI323" s="407"/>
      <c r="AJ323" s="407"/>
      <c r="AK323" s="407"/>
      <c r="AL323" s="407"/>
      <c r="AM323" s="407"/>
      <c r="AN323" s="407"/>
      <c r="AO323" s="402"/>
      <c r="AP323" s="387"/>
      <c r="AQ323" s="375"/>
      <c r="AR323" s="375"/>
      <c r="AS323" s="375"/>
    </row>
    <row r="324" spans="1:49" outlineLevel="2" x14ac:dyDescent="0.25">
      <c r="A324" s="375"/>
      <c r="B324" s="384"/>
      <c r="C324" s="377">
        <f>INT($C$242)+2</f>
        <v>3</v>
      </c>
      <c r="D324" s="402"/>
      <c r="E324" s="459">
        <v>1</v>
      </c>
      <c r="F324" s="459"/>
      <c r="G324" s="402"/>
      <c r="H324" s="423" t="str">
        <f>H$261</f>
        <v>Aut</v>
      </c>
      <c r="I324" s="407">
        <v>0</v>
      </c>
      <c r="J324" s="407" t="s">
        <v>581</v>
      </c>
      <c r="K324" s="407"/>
      <c r="L324" s="407"/>
      <c r="M324" s="407"/>
      <c r="N324" s="501">
        <v>2.5000000000000001E-2</v>
      </c>
      <c r="O324" s="501">
        <v>2.5000000000000001E-2</v>
      </c>
      <c r="P324" s="501">
        <v>2.5000000000000001E-2</v>
      </c>
      <c r="Q324" s="501">
        <v>2.5000000000000001E-2</v>
      </c>
      <c r="R324" s="502">
        <f t="shared" ref="R324:R347" si="51">N267-150</f>
        <v>43802</v>
      </c>
      <c r="S324" s="502">
        <f t="shared" ref="S324:S347" si="52">O267-150</f>
        <v>43802</v>
      </c>
      <c r="T324" s="502">
        <f t="shared" ref="T324:T347" si="53">P267-150</f>
        <v>43802</v>
      </c>
      <c r="U324" s="502">
        <f t="shared" ref="U324:U347" si="54">Q267-150</f>
        <v>43802</v>
      </c>
      <c r="V324" s="407"/>
      <c r="W324" s="407"/>
      <c r="X324" s="407"/>
      <c r="Y324" s="407"/>
      <c r="Z324" s="407"/>
      <c r="AA324" s="407"/>
      <c r="AB324" s="407"/>
      <c r="AC324" s="407"/>
      <c r="AD324" s="407"/>
      <c r="AE324" s="407"/>
      <c r="AF324" s="407"/>
      <c r="AG324" s="407"/>
      <c r="AH324" s="407"/>
      <c r="AI324" s="407"/>
      <c r="AJ324" s="407"/>
      <c r="AK324" s="407"/>
      <c r="AL324" s="407"/>
      <c r="AM324" s="407"/>
      <c r="AN324" s="407"/>
      <c r="AO324" s="402"/>
      <c r="AP324" s="387"/>
      <c r="AQ324" s="375"/>
      <c r="AR324" s="375"/>
      <c r="AS324" s="375"/>
    </row>
    <row r="325" spans="1:49" outlineLevel="3" x14ac:dyDescent="0.25">
      <c r="A325" s="375"/>
      <c r="B325" s="384"/>
      <c r="C325" s="377">
        <f>INT($C$242)+3</f>
        <v>4</v>
      </c>
      <c r="D325" s="402"/>
      <c r="E325" s="459">
        <v>1</v>
      </c>
      <c r="F325" s="459"/>
      <c r="G325" s="402"/>
      <c r="H325" s="407"/>
      <c r="I325" s="407">
        <v>1</v>
      </c>
      <c r="J325" s="407" t="s">
        <v>582</v>
      </c>
      <c r="K325" s="407"/>
      <c r="L325" s="407"/>
      <c r="M325" s="407"/>
      <c r="N325" s="501">
        <v>2.5000000000000001E-2</v>
      </c>
      <c r="O325" s="501">
        <v>2.5000000000000001E-2</v>
      </c>
      <c r="P325" s="501">
        <v>2.5000000000000001E-2</v>
      </c>
      <c r="Q325" s="501">
        <v>2.5000000000000001E-2</v>
      </c>
      <c r="R325" s="502">
        <f t="shared" si="51"/>
        <v>44167</v>
      </c>
      <c r="S325" s="502">
        <f t="shared" si="52"/>
        <v>44167</v>
      </c>
      <c r="T325" s="502">
        <f t="shared" si="53"/>
        <v>44167</v>
      </c>
      <c r="U325" s="502">
        <f t="shared" si="54"/>
        <v>44167</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outlineLevel="3" x14ac:dyDescent="0.25">
      <c r="A326" s="375"/>
      <c r="B326" s="384"/>
      <c r="C326" s="377">
        <f t="shared" ref="C326:C331" si="55">INT($C$242+3)</f>
        <v>4</v>
      </c>
      <c r="D326" s="402"/>
      <c r="E326" s="459">
        <v>1</v>
      </c>
      <c r="F326" s="459"/>
      <c r="G326" s="402"/>
      <c r="H326" s="407"/>
      <c r="I326" s="407">
        <v>2</v>
      </c>
      <c r="J326" s="407" t="s">
        <v>583</v>
      </c>
      <c r="K326" s="407"/>
      <c r="L326" s="407"/>
      <c r="M326" s="407"/>
      <c r="N326" s="501">
        <v>1.4999999999999999E-2</v>
      </c>
      <c r="O326" s="501">
        <v>1.4999999999999999E-2</v>
      </c>
      <c r="P326" s="501">
        <v>1.4999999999999999E-2</v>
      </c>
      <c r="Q326" s="501">
        <v>1.4999999999999999E-2</v>
      </c>
      <c r="R326" s="502">
        <f t="shared" si="51"/>
        <v>44532</v>
      </c>
      <c r="S326" s="502">
        <f t="shared" si="52"/>
        <v>44532</v>
      </c>
      <c r="T326" s="502">
        <f t="shared" si="53"/>
        <v>44532</v>
      </c>
      <c r="U326" s="502">
        <f t="shared" si="54"/>
        <v>44532</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outlineLevel="3" x14ac:dyDescent="0.25">
      <c r="A327" s="375"/>
      <c r="B327" s="384"/>
      <c r="C327" s="377">
        <f t="shared" si="55"/>
        <v>4</v>
      </c>
      <c r="D327" s="402"/>
      <c r="E327" s="459">
        <v>1</v>
      </c>
      <c r="F327" s="459"/>
      <c r="G327" s="402"/>
      <c r="H327" s="407"/>
      <c r="I327" s="407">
        <v>3</v>
      </c>
      <c r="J327" s="407" t="s">
        <v>568</v>
      </c>
      <c r="K327" s="407"/>
      <c r="L327" s="407"/>
      <c r="M327" s="407"/>
      <c r="N327" s="501">
        <v>1.4999999999999999E-2</v>
      </c>
      <c r="O327" s="501">
        <v>1.4999999999999999E-2</v>
      </c>
      <c r="P327" s="501">
        <v>1.4999999999999999E-2</v>
      </c>
      <c r="Q327" s="501">
        <v>1.4999999999999999E-2</v>
      </c>
      <c r="R327" s="502">
        <f t="shared" si="51"/>
        <v>44897</v>
      </c>
      <c r="S327" s="502">
        <f t="shared" si="52"/>
        <v>44897</v>
      </c>
      <c r="T327" s="502">
        <f t="shared" si="53"/>
        <v>44897</v>
      </c>
      <c r="U327" s="502">
        <f t="shared" si="54"/>
        <v>44897</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outlineLevel="3" x14ac:dyDescent="0.25">
      <c r="A328" s="375"/>
      <c r="B328" s="384"/>
      <c r="C328" s="377">
        <f t="shared" si="55"/>
        <v>4</v>
      </c>
      <c r="D328" s="402"/>
      <c r="E328" s="459">
        <v>1</v>
      </c>
      <c r="F328" s="459"/>
      <c r="G328" s="402"/>
      <c r="H328" s="407"/>
      <c r="I328" s="407">
        <v>4</v>
      </c>
      <c r="J328" s="407" t="s">
        <v>569</v>
      </c>
      <c r="K328" s="407"/>
      <c r="L328" s="407"/>
      <c r="M328" s="407"/>
      <c r="N328" s="501">
        <v>1.4999999999999999E-2</v>
      </c>
      <c r="O328" s="501">
        <v>1.4999999999999999E-2</v>
      </c>
      <c r="P328" s="501">
        <v>1.4999999999999999E-2</v>
      </c>
      <c r="Q328" s="501">
        <v>1.4999999999999999E-2</v>
      </c>
      <c r="R328" s="502">
        <f t="shared" si="51"/>
        <v>45263</v>
      </c>
      <c r="S328" s="502">
        <f t="shared" si="52"/>
        <v>45263</v>
      </c>
      <c r="T328" s="502">
        <f t="shared" si="53"/>
        <v>45263</v>
      </c>
      <c r="U328" s="502">
        <f t="shared" si="54"/>
        <v>45263</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outlineLevel="3" x14ac:dyDescent="0.25">
      <c r="A329" s="375"/>
      <c r="B329" s="384"/>
      <c r="C329" s="377">
        <f t="shared" si="55"/>
        <v>4</v>
      </c>
      <c r="D329" s="402"/>
      <c r="E329" s="459">
        <v>1</v>
      </c>
      <c r="F329" s="459"/>
      <c r="G329" s="402"/>
      <c r="H329" s="407"/>
      <c r="I329" s="407">
        <v>5</v>
      </c>
      <c r="J329" s="407" t="s">
        <v>570</v>
      </c>
      <c r="K329" s="407"/>
      <c r="L329" s="407"/>
      <c r="M329" s="407"/>
      <c r="N329" s="501">
        <v>1.4999999999999999E-2</v>
      </c>
      <c r="O329" s="501">
        <v>1.4999999999999999E-2</v>
      </c>
      <c r="P329" s="501">
        <v>1.4999999999999999E-2</v>
      </c>
      <c r="Q329" s="501">
        <v>1.4999999999999999E-2</v>
      </c>
      <c r="R329" s="502">
        <f t="shared" si="51"/>
        <v>45628</v>
      </c>
      <c r="S329" s="502">
        <f t="shared" si="52"/>
        <v>45628</v>
      </c>
      <c r="T329" s="502">
        <f t="shared" si="53"/>
        <v>45628</v>
      </c>
      <c r="U329" s="502">
        <f t="shared" si="54"/>
        <v>45628</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outlineLevel="3" x14ac:dyDescent="0.25">
      <c r="A330" s="375"/>
      <c r="B330" s="384"/>
      <c r="C330" s="377">
        <f t="shared" si="55"/>
        <v>4</v>
      </c>
      <c r="D330" s="402"/>
      <c r="E330" s="459">
        <v>1</v>
      </c>
      <c r="F330" s="459"/>
      <c r="G330" s="402"/>
      <c r="H330" s="407"/>
      <c r="I330" s="407">
        <v>6</v>
      </c>
      <c r="J330" s="407" t="s">
        <v>571</v>
      </c>
      <c r="K330" s="407"/>
      <c r="L330" s="407"/>
      <c r="M330" s="407"/>
      <c r="N330" s="501">
        <v>1.4999999999999999E-2</v>
      </c>
      <c r="O330" s="501">
        <v>1.4999999999999999E-2</v>
      </c>
      <c r="P330" s="501">
        <v>1.4999999999999999E-2</v>
      </c>
      <c r="Q330" s="501">
        <v>1.4999999999999999E-2</v>
      </c>
      <c r="R330" s="502">
        <f t="shared" si="51"/>
        <v>45993</v>
      </c>
      <c r="S330" s="502">
        <f t="shared" si="52"/>
        <v>45993</v>
      </c>
      <c r="T330" s="502">
        <f t="shared" si="53"/>
        <v>45993</v>
      </c>
      <c r="U330" s="502">
        <f t="shared" si="54"/>
        <v>45993</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outlineLevel="3" x14ac:dyDescent="0.25">
      <c r="A331" s="375"/>
      <c r="B331" s="384"/>
      <c r="C331" s="377">
        <f t="shared" si="55"/>
        <v>4</v>
      </c>
      <c r="D331" s="402"/>
      <c r="E331" s="459">
        <v>1</v>
      </c>
      <c r="F331" s="459"/>
      <c r="G331" s="402"/>
      <c r="H331" s="407"/>
      <c r="I331" s="407">
        <v>7</v>
      </c>
      <c r="J331" s="407" t="s">
        <v>572</v>
      </c>
      <c r="K331" s="407"/>
      <c r="L331" s="407"/>
      <c r="M331" s="407"/>
      <c r="N331" s="501">
        <v>1.4999999999999999E-2</v>
      </c>
      <c r="O331" s="501">
        <v>1.4999999999999999E-2</v>
      </c>
      <c r="P331" s="501">
        <v>1.4999999999999999E-2</v>
      </c>
      <c r="Q331" s="501">
        <v>1.4999999999999999E-2</v>
      </c>
      <c r="R331" s="502">
        <f t="shared" si="51"/>
        <v>46358</v>
      </c>
      <c r="S331" s="502">
        <f t="shared" si="52"/>
        <v>46358</v>
      </c>
      <c r="T331" s="502">
        <f t="shared" si="53"/>
        <v>46358</v>
      </c>
      <c r="U331" s="502">
        <f t="shared" si="54"/>
        <v>46358</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outlineLevel="2" x14ac:dyDescent="0.25">
      <c r="A332" s="375"/>
      <c r="B332" s="384"/>
      <c r="C332" s="377">
        <f>INT($C$242)+2</f>
        <v>3</v>
      </c>
      <c r="D332" s="402"/>
      <c r="E332" s="459">
        <v>2</v>
      </c>
      <c r="F332" s="459"/>
      <c r="G332" s="402"/>
      <c r="H332" s="423" t="str">
        <f>H$262</f>
        <v>Win</v>
      </c>
      <c r="I332" s="407">
        <v>0</v>
      </c>
      <c r="J332" s="407" t="s">
        <v>581</v>
      </c>
      <c r="K332" s="407"/>
      <c r="L332" s="407"/>
      <c r="M332" s="407"/>
      <c r="N332" s="501">
        <v>2.5000000000000001E-2</v>
      </c>
      <c r="O332" s="501">
        <v>2.5000000000000001E-2</v>
      </c>
      <c r="P332" s="501">
        <v>2.5000000000000001E-2</v>
      </c>
      <c r="Q332" s="501">
        <v>2.5000000000000001E-2</v>
      </c>
      <c r="R332" s="502">
        <f t="shared" si="51"/>
        <v>43836</v>
      </c>
      <c r="S332" s="502">
        <f t="shared" si="52"/>
        <v>43836</v>
      </c>
      <c r="T332" s="502">
        <f t="shared" si="53"/>
        <v>43836</v>
      </c>
      <c r="U332" s="502">
        <f t="shared" si="54"/>
        <v>43836</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outlineLevel="3" x14ac:dyDescent="0.25">
      <c r="A333" s="375"/>
      <c r="B333" s="384"/>
      <c r="C333" s="377">
        <f>INT($C$242)+3</f>
        <v>4</v>
      </c>
      <c r="D333" s="402"/>
      <c r="E333" s="459">
        <v>2</v>
      </c>
      <c r="F333" s="459"/>
      <c r="G333" s="402"/>
      <c r="H333" s="407"/>
      <c r="I333" s="407">
        <v>1</v>
      </c>
      <c r="J333" s="407" t="s">
        <v>582</v>
      </c>
      <c r="K333" s="407"/>
      <c r="L333" s="407"/>
      <c r="M333" s="407"/>
      <c r="N333" s="501">
        <v>2.5000000000000001E-2</v>
      </c>
      <c r="O333" s="501">
        <v>2.5000000000000001E-2</v>
      </c>
      <c r="P333" s="501">
        <v>2.5000000000000001E-2</v>
      </c>
      <c r="Q333" s="501">
        <v>2.5000000000000001E-2</v>
      </c>
      <c r="R333" s="502">
        <f t="shared" si="51"/>
        <v>44201</v>
      </c>
      <c r="S333" s="502">
        <f t="shared" si="52"/>
        <v>44201</v>
      </c>
      <c r="T333" s="502">
        <f t="shared" si="53"/>
        <v>44201</v>
      </c>
      <c r="U333" s="502">
        <f t="shared" si="54"/>
        <v>44201</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outlineLevel="3" x14ac:dyDescent="0.25">
      <c r="A334" s="375"/>
      <c r="B334" s="384"/>
      <c r="C334" s="377">
        <f t="shared" ref="C334:C339" si="56">INT($C$242+3)</f>
        <v>4</v>
      </c>
      <c r="D334" s="402"/>
      <c r="E334" s="459">
        <v>2</v>
      </c>
      <c r="F334" s="459"/>
      <c r="G334" s="402"/>
      <c r="H334" s="407"/>
      <c r="I334" s="407">
        <v>2</v>
      </c>
      <c r="J334" s="407" t="s">
        <v>583</v>
      </c>
      <c r="K334" s="407"/>
      <c r="L334" s="407"/>
      <c r="M334" s="407"/>
      <c r="N334" s="501">
        <v>1.4999999999999999E-2</v>
      </c>
      <c r="O334" s="501">
        <v>1.4999999999999999E-2</v>
      </c>
      <c r="P334" s="501">
        <v>1.4999999999999999E-2</v>
      </c>
      <c r="Q334" s="501">
        <v>1.4999999999999999E-2</v>
      </c>
      <c r="R334" s="502">
        <f t="shared" si="51"/>
        <v>44566</v>
      </c>
      <c r="S334" s="502">
        <f t="shared" si="52"/>
        <v>44566</v>
      </c>
      <c r="T334" s="502">
        <f t="shared" si="53"/>
        <v>44566</v>
      </c>
      <c r="U334" s="502">
        <f t="shared" si="54"/>
        <v>44566</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outlineLevel="3" x14ac:dyDescent="0.25">
      <c r="A335" s="375"/>
      <c r="B335" s="384"/>
      <c r="C335" s="377">
        <f t="shared" si="56"/>
        <v>4</v>
      </c>
      <c r="D335" s="402"/>
      <c r="E335" s="459">
        <v>2</v>
      </c>
      <c r="F335" s="459"/>
      <c r="G335" s="402"/>
      <c r="H335" s="407"/>
      <c r="I335" s="407">
        <v>3</v>
      </c>
      <c r="J335" s="407" t="s">
        <v>568</v>
      </c>
      <c r="K335" s="407"/>
      <c r="L335" s="407"/>
      <c r="M335" s="407"/>
      <c r="N335" s="501">
        <v>1.4999999999999999E-2</v>
      </c>
      <c r="O335" s="501">
        <v>1.4999999999999999E-2</v>
      </c>
      <c r="P335" s="501">
        <v>1.4999999999999999E-2</v>
      </c>
      <c r="Q335" s="501">
        <v>1.4999999999999999E-2</v>
      </c>
      <c r="R335" s="502">
        <f t="shared" si="51"/>
        <v>44931</v>
      </c>
      <c r="S335" s="502">
        <f t="shared" si="52"/>
        <v>44931</v>
      </c>
      <c r="T335" s="502">
        <f t="shared" si="53"/>
        <v>44931</v>
      </c>
      <c r="U335" s="502">
        <f t="shared" si="54"/>
        <v>44931</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outlineLevel="3" x14ac:dyDescent="0.25">
      <c r="A336" s="375"/>
      <c r="B336" s="384"/>
      <c r="C336" s="377">
        <f t="shared" si="56"/>
        <v>4</v>
      </c>
      <c r="D336" s="402"/>
      <c r="E336" s="459">
        <v>2</v>
      </c>
      <c r="F336" s="459"/>
      <c r="G336" s="402"/>
      <c r="H336" s="407"/>
      <c r="I336" s="407">
        <v>4</v>
      </c>
      <c r="J336" s="407" t="s">
        <v>569</v>
      </c>
      <c r="K336" s="407"/>
      <c r="L336" s="407"/>
      <c r="M336" s="407"/>
      <c r="N336" s="501">
        <v>1.4999999999999999E-2</v>
      </c>
      <c r="O336" s="501">
        <v>1.4999999999999999E-2</v>
      </c>
      <c r="P336" s="501">
        <v>1.4999999999999999E-2</v>
      </c>
      <c r="Q336" s="501">
        <v>1.4999999999999999E-2</v>
      </c>
      <c r="R336" s="502">
        <f t="shared" si="51"/>
        <v>45297</v>
      </c>
      <c r="S336" s="502">
        <f t="shared" si="52"/>
        <v>45297</v>
      </c>
      <c r="T336" s="502">
        <f t="shared" si="53"/>
        <v>45297</v>
      </c>
      <c r="U336" s="502">
        <f t="shared" si="54"/>
        <v>45297</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outlineLevel="3" x14ac:dyDescent="0.25">
      <c r="A337" s="375"/>
      <c r="B337" s="384"/>
      <c r="C337" s="377">
        <f t="shared" si="56"/>
        <v>4</v>
      </c>
      <c r="D337" s="402"/>
      <c r="E337" s="459">
        <v>2</v>
      </c>
      <c r="F337" s="459"/>
      <c r="G337" s="402"/>
      <c r="H337" s="407"/>
      <c r="I337" s="407">
        <v>5</v>
      </c>
      <c r="J337" s="407" t="s">
        <v>570</v>
      </c>
      <c r="K337" s="407"/>
      <c r="L337" s="407"/>
      <c r="M337" s="407"/>
      <c r="N337" s="501">
        <v>1.4999999999999999E-2</v>
      </c>
      <c r="O337" s="501">
        <v>1.4999999999999999E-2</v>
      </c>
      <c r="P337" s="501">
        <v>1.4999999999999999E-2</v>
      </c>
      <c r="Q337" s="501">
        <v>1.4999999999999999E-2</v>
      </c>
      <c r="R337" s="502">
        <f t="shared" si="51"/>
        <v>45662</v>
      </c>
      <c r="S337" s="502">
        <f t="shared" si="52"/>
        <v>45662</v>
      </c>
      <c r="T337" s="502">
        <f t="shared" si="53"/>
        <v>45662</v>
      </c>
      <c r="U337" s="502">
        <f t="shared" si="54"/>
        <v>45662</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outlineLevel="3" x14ac:dyDescent="0.25">
      <c r="A338" s="375"/>
      <c r="B338" s="384"/>
      <c r="C338" s="377">
        <f t="shared" si="56"/>
        <v>4</v>
      </c>
      <c r="D338" s="402"/>
      <c r="E338" s="459">
        <v>2</v>
      </c>
      <c r="F338" s="459"/>
      <c r="G338" s="402"/>
      <c r="H338" s="407"/>
      <c r="I338" s="407">
        <v>6</v>
      </c>
      <c r="J338" s="407" t="s">
        <v>571</v>
      </c>
      <c r="K338" s="407"/>
      <c r="L338" s="407"/>
      <c r="M338" s="407"/>
      <c r="N338" s="501">
        <v>1.4999999999999999E-2</v>
      </c>
      <c r="O338" s="501">
        <v>1.4999999999999999E-2</v>
      </c>
      <c r="P338" s="501">
        <v>1.4999999999999999E-2</v>
      </c>
      <c r="Q338" s="501">
        <v>1.4999999999999999E-2</v>
      </c>
      <c r="R338" s="502">
        <f t="shared" si="51"/>
        <v>46027</v>
      </c>
      <c r="S338" s="502">
        <f t="shared" si="52"/>
        <v>46027</v>
      </c>
      <c r="T338" s="502">
        <f t="shared" si="53"/>
        <v>46027</v>
      </c>
      <c r="U338" s="502">
        <f t="shared" si="54"/>
        <v>46027</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outlineLevel="3" x14ac:dyDescent="0.25">
      <c r="A339" s="375"/>
      <c r="B339" s="384"/>
      <c r="C339" s="377">
        <f t="shared" si="56"/>
        <v>4</v>
      </c>
      <c r="D339" s="402"/>
      <c r="E339" s="459">
        <v>2</v>
      </c>
      <c r="F339" s="459"/>
      <c r="G339" s="402"/>
      <c r="H339" s="407"/>
      <c r="I339" s="407">
        <v>7</v>
      </c>
      <c r="J339" s="407" t="s">
        <v>572</v>
      </c>
      <c r="K339" s="407"/>
      <c r="L339" s="407"/>
      <c r="M339" s="407"/>
      <c r="N339" s="501">
        <v>1.4999999999999999E-2</v>
      </c>
      <c r="O339" s="501">
        <v>1.4999999999999999E-2</v>
      </c>
      <c r="P339" s="501">
        <v>1.4999999999999999E-2</v>
      </c>
      <c r="Q339" s="501">
        <v>1.4999999999999999E-2</v>
      </c>
      <c r="R339" s="502">
        <f t="shared" si="51"/>
        <v>46392</v>
      </c>
      <c r="S339" s="502">
        <f t="shared" si="52"/>
        <v>46392</v>
      </c>
      <c r="T339" s="502">
        <f t="shared" si="53"/>
        <v>46392</v>
      </c>
      <c r="U339" s="502">
        <f t="shared" si="54"/>
        <v>46392</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outlineLevel="2" x14ac:dyDescent="0.25">
      <c r="A340" s="375"/>
      <c r="B340" s="384"/>
      <c r="C340" s="377">
        <f>INT($C$242)+2</f>
        <v>3</v>
      </c>
      <c r="D340" s="402"/>
      <c r="E340" s="459">
        <v>3</v>
      </c>
      <c r="F340" s="459"/>
      <c r="G340" s="402"/>
      <c r="H340" s="423" t="str">
        <f>H$263</f>
        <v>Spr</v>
      </c>
      <c r="I340" s="407">
        <v>0</v>
      </c>
      <c r="J340" s="407" t="s">
        <v>581</v>
      </c>
      <c r="K340" s="407"/>
      <c r="L340" s="407"/>
      <c r="M340" s="407"/>
      <c r="N340" s="501">
        <v>2.5000000000000001E-2</v>
      </c>
      <c r="O340" s="501">
        <v>2.5000000000000001E-2</v>
      </c>
      <c r="P340" s="501">
        <v>2.5000000000000001E-2</v>
      </c>
      <c r="Q340" s="501">
        <v>2.5000000000000001E-2</v>
      </c>
      <c r="R340" s="502">
        <f t="shared" si="51"/>
        <v>43871</v>
      </c>
      <c r="S340" s="502">
        <f t="shared" si="52"/>
        <v>43871</v>
      </c>
      <c r="T340" s="502">
        <f t="shared" si="53"/>
        <v>43871</v>
      </c>
      <c r="U340" s="502">
        <f t="shared" si="54"/>
        <v>43871</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outlineLevel="3" x14ac:dyDescent="0.25">
      <c r="A341" s="375"/>
      <c r="B341" s="384"/>
      <c r="C341" s="377">
        <f>INT($C$242)+3</f>
        <v>4</v>
      </c>
      <c r="D341" s="402"/>
      <c r="E341" s="459">
        <v>3</v>
      </c>
      <c r="F341" s="459"/>
      <c r="G341" s="402"/>
      <c r="H341" s="407"/>
      <c r="I341" s="407">
        <v>1</v>
      </c>
      <c r="J341" s="407" t="s">
        <v>582</v>
      </c>
      <c r="K341" s="407"/>
      <c r="L341" s="407"/>
      <c r="M341" s="407"/>
      <c r="N341" s="501">
        <v>2.5000000000000001E-2</v>
      </c>
      <c r="O341" s="501">
        <v>2.5000000000000001E-2</v>
      </c>
      <c r="P341" s="501">
        <v>2.5000000000000001E-2</v>
      </c>
      <c r="Q341" s="501">
        <v>2.5000000000000001E-2</v>
      </c>
      <c r="R341" s="502">
        <f t="shared" si="51"/>
        <v>44236</v>
      </c>
      <c r="S341" s="502">
        <f t="shared" si="52"/>
        <v>44236</v>
      </c>
      <c r="T341" s="502">
        <f t="shared" si="53"/>
        <v>44236</v>
      </c>
      <c r="U341" s="502">
        <f t="shared" si="54"/>
        <v>44236</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outlineLevel="3" x14ac:dyDescent="0.25">
      <c r="A342" s="375"/>
      <c r="B342" s="384"/>
      <c r="C342" s="377">
        <f t="shared" ref="C342:C347" si="57">INT($C$242+3)</f>
        <v>4</v>
      </c>
      <c r="D342" s="402"/>
      <c r="E342" s="459">
        <v>3</v>
      </c>
      <c r="F342" s="459"/>
      <c r="G342" s="402"/>
      <c r="H342" s="407"/>
      <c r="I342" s="407">
        <v>2</v>
      </c>
      <c r="J342" s="407" t="s">
        <v>583</v>
      </c>
      <c r="K342" s="407"/>
      <c r="L342" s="407"/>
      <c r="M342" s="407"/>
      <c r="N342" s="501">
        <v>1.4999999999999999E-2</v>
      </c>
      <c r="O342" s="501">
        <v>1.4999999999999999E-2</v>
      </c>
      <c r="P342" s="501">
        <v>1.4999999999999999E-2</v>
      </c>
      <c r="Q342" s="501">
        <v>1.4999999999999999E-2</v>
      </c>
      <c r="R342" s="502">
        <f t="shared" si="51"/>
        <v>44601</v>
      </c>
      <c r="S342" s="502">
        <f t="shared" si="52"/>
        <v>44601</v>
      </c>
      <c r="T342" s="502">
        <f t="shared" si="53"/>
        <v>44601</v>
      </c>
      <c r="U342" s="502">
        <f t="shared" si="54"/>
        <v>44601</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outlineLevel="3" x14ac:dyDescent="0.25">
      <c r="A343" s="375"/>
      <c r="B343" s="384"/>
      <c r="C343" s="377">
        <f t="shared" si="57"/>
        <v>4</v>
      </c>
      <c r="D343" s="402"/>
      <c r="E343" s="459">
        <v>3</v>
      </c>
      <c r="F343" s="459"/>
      <c r="G343" s="402"/>
      <c r="H343" s="407"/>
      <c r="I343" s="407">
        <v>3</v>
      </c>
      <c r="J343" s="407" t="s">
        <v>568</v>
      </c>
      <c r="K343" s="407"/>
      <c r="L343" s="407"/>
      <c r="M343" s="407"/>
      <c r="N343" s="501">
        <v>1.4999999999999999E-2</v>
      </c>
      <c r="O343" s="501">
        <v>1.4999999999999999E-2</v>
      </c>
      <c r="P343" s="501">
        <v>1.4999999999999999E-2</v>
      </c>
      <c r="Q343" s="501">
        <v>1.4999999999999999E-2</v>
      </c>
      <c r="R343" s="502">
        <f t="shared" si="51"/>
        <v>44966</v>
      </c>
      <c r="S343" s="502">
        <f t="shared" si="52"/>
        <v>44966</v>
      </c>
      <c r="T343" s="502">
        <f t="shared" si="53"/>
        <v>44966</v>
      </c>
      <c r="U343" s="502">
        <f t="shared" si="54"/>
        <v>44966</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outlineLevel="3" x14ac:dyDescent="0.25">
      <c r="A344" s="375"/>
      <c r="B344" s="384"/>
      <c r="C344" s="377">
        <f t="shared" si="57"/>
        <v>4</v>
      </c>
      <c r="D344" s="402"/>
      <c r="E344" s="459">
        <v>3</v>
      </c>
      <c r="F344" s="459"/>
      <c r="G344" s="402"/>
      <c r="H344" s="407"/>
      <c r="I344" s="407">
        <v>4</v>
      </c>
      <c r="J344" s="407" t="s">
        <v>569</v>
      </c>
      <c r="K344" s="407"/>
      <c r="L344" s="407"/>
      <c r="M344" s="407"/>
      <c r="N344" s="501">
        <v>1.4999999999999999E-2</v>
      </c>
      <c r="O344" s="501">
        <v>1.4999999999999999E-2</v>
      </c>
      <c r="P344" s="501">
        <v>1.4999999999999999E-2</v>
      </c>
      <c r="Q344" s="501">
        <v>1.4999999999999999E-2</v>
      </c>
      <c r="R344" s="502">
        <f t="shared" si="51"/>
        <v>45332</v>
      </c>
      <c r="S344" s="502">
        <f t="shared" si="52"/>
        <v>45332</v>
      </c>
      <c r="T344" s="502">
        <f t="shared" si="53"/>
        <v>45332</v>
      </c>
      <c r="U344" s="502">
        <f t="shared" si="54"/>
        <v>45332</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outlineLevel="3" x14ac:dyDescent="0.25">
      <c r="A345" s="375"/>
      <c r="B345" s="384"/>
      <c r="C345" s="377">
        <f t="shared" si="57"/>
        <v>4</v>
      </c>
      <c r="D345" s="402"/>
      <c r="E345" s="459">
        <v>3</v>
      </c>
      <c r="F345" s="459"/>
      <c r="G345" s="402"/>
      <c r="H345" s="407"/>
      <c r="I345" s="407">
        <v>5</v>
      </c>
      <c r="J345" s="407" t="s">
        <v>570</v>
      </c>
      <c r="K345" s="407"/>
      <c r="L345" s="407"/>
      <c r="M345" s="407"/>
      <c r="N345" s="501">
        <v>1.4999999999999999E-2</v>
      </c>
      <c r="O345" s="501">
        <v>1.4999999999999999E-2</v>
      </c>
      <c r="P345" s="501">
        <v>1.4999999999999999E-2</v>
      </c>
      <c r="Q345" s="501">
        <v>1.4999999999999999E-2</v>
      </c>
      <c r="R345" s="502">
        <f t="shared" si="51"/>
        <v>45697</v>
      </c>
      <c r="S345" s="502">
        <f t="shared" si="52"/>
        <v>45697</v>
      </c>
      <c r="T345" s="502">
        <f t="shared" si="53"/>
        <v>45697</v>
      </c>
      <c r="U345" s="502">
        <f t="shared" si="54"/>
        <v>45697</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outlineLevel="3" x14ac:dyDescent="0.25">
      <c r="A346" s="375"/>
      <c r="B346" s="384"/>
      <c r="C346" s="377">
        <f t="shared" si="57"/>
        <v>4</v>
      </c>
      <c r="D346" s="402"/>
      <c r="E346" s="459">
        <v>3</v>
      </c>
      <c r="F346" s="459"/>
      <c r="G346" s="402"/>
      <c r="H346" s="407"/>
      <c r="I346" s="407">
        <v>6</v>
      </c>
      <c r="J346" s="407" t="s">
        <v>571</v>
      </c>
      <c r="K346" s="407"/>
      <c r="L346" s="407"/>
      <c r="M346" s="407"/>
      <c r="N346" s="501">
        <v>1.4999999999999999E-2</v>
      </c>
      <c r="O346" s="501">
        <v>1.4999999999999999E-2</v>
      </c>
      <c r="P346" s="501">
        <v>1.4999999999999999E-2</v>
      </c>
      <c r="Q346" s="501">
        <v>1.4999999999999999E-2</v>
      </c>
      <c r="R346" s="502">
        <f t="shared" si="51"/>
        <v>46062</v>
      </c>
      <c r="S346" s="502">
        <f t="shared" si="52"/>
        <v>46062</v>
      </c>
      <c r="T346" s="502">
        <f t="shared" si="53"/>
        <v>46062</v>
      </c>
      <c r="U346" s="502">
        <f t="shared" si="54"/>
        <v>46062</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outlineLevel="3" x14ac:dyDescent="0.25">
      <c r="A347" s="375"/>
      <c r="B347" s="384"/>
      <c r="C347" s="377">
        <f t="shared" si="57"/>
        <v>4</v>
      </c>
      <c r="D347" s="402"/>
      <c r="E347" s="459">
        <v>3</v>
      </c>
      <c r="F347" s="459"/>
      <c r="G347" s="402"/>
      <c r="H347" s="407"/>
      <c r="I347" s="407">
        <v>7</v>
      </c>
      <c r="J347" s="407" t="s">
        <v>572</v>
      </c>
      <c r="K347" s="407"/>
      <c r="L347" s="407"/>
      <c r="M347" s="407"/>
      <c r="N347" s="501">
        <v>1.4999999999999999E-2</v>
      </c>
      <c r="O347" s="501">
        <v>1.4999999999999999E-2</v>
      </c>
      <c r="P347" s="501">
        <v>1.4999999999999999E-2</v>
      </c>
      <c r="Q347" s="501">
        <v>1.4999999999999999E-2</v>
      </c>
      <c r="R347" s="502">
        <f t="shared" si="51"/>
        <v>46427</v>
      </c>
      <c r="S347" s="502">
        <f t="shared" si="52"/>
        <v>46427</v>
      </c>
      <c r="T347" s="502">
        <f t="shared" si="53"/>
        <v>46427</v>
      </c>
      <c r="U347" s="502">
        <f t="shared" si="54"/>
        <v>46427</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t="5.0999999999999996" customHeight="1" outlineLevel="2" x14ac:dyDescent="0.25">
      <c r="A348" s="375"/>
      <c r="B348" s="384"/>
      <c r="C348" s="377">
        <f>INT($C$242)+2.005</f>
        <v>3.0049999999999999</v>
      </c>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t="s">
        <v>440</v>
      </c>
      <c r="AP348" s="387"/>
      <c r="AQ348" s="375"/>
      <c r="AR348" s="375"/>
      <c r="AS348" s="375"/>
    </row>
    <row r="349" spans="1:45" outlineLevel="2" x14ac:dyDescent="0.25">
      <c r="A349" s="375"/>
      <c r="B349" s="384"/>
      <c r="C349" s="377">
        <f>INT($C$242+3)</f>
        <v>4</v>
      </c>
      <c r="D349" s="402"/>
      <c r="E349" s="459"/>
      <c r="F349" s="459"/>
      <c r="G349" s="402"/>
      <c r="H349" s="472" t="s">
        <v>584</v>
      </c>
      <c r="I349" s="430" t="s">
        <v>585</v>
      </c>
      <c r="J349" s="429"/>
      <c r="K349" s="407"/>
      <c r="L349" s="407"/>
      <c r="M349" s="407"/>
      <c r="N349" s="407"/>
      <c r="O349" s="1199" t="s">
        <v>1100</v>
      </c>
      <c r="P349" s="1200"/>
      <c r="Q349" s="1200"/>
      <c r="R349" s="1200"/>
      <c r="S349" s="1200"/>
      <c r="T349" s="1200"/>
      <c r="U349" s="1200"/>
      <c r="V349" s="1200"/>
      <c r="W349" s="1200"/>
      <c r="X349" s="1201"/>
      <c r="Y349" s="407"/>
      <c r="Z349" s="407"/>
      <c r="AA349" s="407"/>
      <c r="AB349" s="407"/>
      <c r="AC349" s="407"/>
      <c r="AD349" s="407"/>
      <c r="AE349" s="407"/>
      <c r="AF349" s="407"/>
      <c r="AG349" s="407"/>
      <c r="AH349" s="407"/>
      <c r="AI349" s="407"/>
      <c r="AJ349" s="407"/>
      <c r="AK349" s="407"/>
      <c r="AL349" s="407"/>
      <c r="AM349" s="407"/>
      <c r="AN349" s="407"/>
      <c r="AO349" s="402"/>
      <c r="AP349" s="387"/>
      <c r="AQ349" s="375"/>
      <c r="AR349" s="375"/>
      <c r="AS349" s="375"/>
    </row>
    <row r="350" spans="1:45" outlineLevel="3" x14ac:dyDescent="0.25">
      <c r="A350" s="375"/>
      <c r="B350" s="384"/>
      <c r="C350" s="377">
        <f>INT($C$242+3)</f>
        <v>4</v>
      </c>
      <c r="D350" s="402"/>
      <c r="E350" s="459"/>
      <c r="F350" s="459"/>
      <c r="G350" s="402"/>
      <c r="H350" s="449">
        <v>364</v>
      </c>
      <c r="I350" s="407">
        <v>0</v>
      </c>
      <c r="J350" s="407" t="b">
        <f>COUNTA(K350:M350)&gt;0</f>
        <v>1</v>
      </c>
      <c r="K350" s="503">
        <f>DATE(i_startyear,1,1)</f>
        <v>43466</v>
      </c>
      <c r="L350" s="503">
        <f>K350</f>
        <v>43466</v>
      </c>
      <c r="M350" s="503">
        <f>K350</f>
        <v>43466</v>
      </c>
      <c r="N350" s="407"/>
      <c r="O350" s="1202"/>
      <c r="P350" s="1203"/>
      <c r="Q350" s="1203"/>
      <c r="R350" s="1203"/>
      <c r="S350" s="1203"/>
      <c r="T350" s="1203"/>
      <c r="U350" s="1203"/>
      <c r="V350" s="1203"/>
      <c r="W350" s="1203"/>
      <c r="X350" s="1204"/>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outlineLevel="3" x14ac:dyDescent="0.25">
      <c r="A351" s="375"/>
      <c r="B351" s="384"/>
      <c r="C351" s="377">
        <f>INT($C$242+3)</f>
        <v>4</v>
      </c>
      <c r="D351" s="402"/>
      <c r="E351" s="459"/>
      <c r="F351" s="459"/>
      <c r="G351" s="402"/>
      <c r="H351" s="504" t="s">
        <v>586</v>
      </c>
      <c r="I351" s="407">
        <v>1</v>
      </c>
      <c r="J351" s="407" t="b">
        <f>COUNTA(K351:M351)&gt;0</f>
        <v>0</v>
      </c>
      <c r="K351" s="424"/>
      <c r="L351" s="424"/>
      <c r="M351" s="424"/>
      <c r="N351" s="407"/>
      <c r="O351" s="1202"/>
      <c r="P351" s="1203"/>
      <c r="Q351" s="1203"/>
      <c r="R351" s="1203"/>
      <c r="S351" s="1203"/>
      <c r="T351" s="1203"/>
      <c r="U351" s="1203"/>
      <c r="V351" s="1203"/>
      <c r="W351" s="1203"/>
      <c r="X351" s="1204"/>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outlineLevel="3" x14ac:dyDescent="0.25">
      <c r="A352" s="375"/>
      <c r="B352" s="384"/>
      <c r="C352" s="377">
        <f>INT($C$242+3)</f>
        <v>4</v>
      </c>
      <c r="D352" s="402"/>
      <c r="E352" s="459"/>
      <c r="F352" s="459"/>
      <c r="G352" s="402"/>
      <c r="H352" s="423"/>
      <c r="I352" s="407">
        <v>2</v>
      </c>
      <c r="J352" s="407" t="b">
        <f>COUNTA(K352:M352)&gt;0</f>
        <v>0</v>
      </c>
      <c r="K352" s="424"/>
      <c r="L352" s="424"/>
      <c r="M352" s="424"/>
      <c r="N352" s="407"/>
      <c r="O352" s="1205"/>
      <c r="P352" s="1206"/>
      <c r="Q352" s="1206"/>
      <c r="R352" s="1206"/>
      <c r="S352" s="1206"/>
      <c r="T352" s="1206"/>
      <c r="U352" s="1206"/>
      <c r="V352" s="1206"/>
      <c r="W352" s="1206"/>
      <c r="X352" s="1207"/>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s="687" customFormat="1" outlineLevel="3" x14ac:dyDescent="0.25">
      <c r="A353" s="375"/>
      <c r="B353" s="384"/>
      <c r="C353" s="377"/>
      <c r="D353" s="402"/>
      <c r="E353" s="459"/>
      <c r="F353" s="459"/>
      <c r="G353" s="402"/>
      <c r="H353" s="423"/>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c r="AF353" s="407"/>
      <c r="AG353" s="407"/>
      <c r="AH353" s="407"/>
      <c r="AI353" s="407"/>
      <c r="AJ353" s="407"/>
      <c r="AK353" s="407"/>
      <c r="AL353" s="407"/>
      <c r="AM353" s="407"/>
      <c r="AN353" s="407"/>
      <c r="AO353" s="407"/>
      <c r="AP353" s="407"/>
      <c r="AQ353" s="407"/>
      <c r="AR353" s="407"/>
      <c r="AS353" s="402"/>
      <c r="AT353" s="387"/>
      <c r="AU353" s="375"/>
      <c r="AV353" s="375"/>
      <c r="AW353" s="375"/>
    </row>
    <row r="354" spans="1:49" s="687" customFormat="1" outlineLevel="3" x14ac:dyDescent="0.25">
      <c r="A354" s="375"/>
      <c r="B354" s="384"/>
      <c r="C354" s="377"/>
      <c r="D354" s="402"/>
      <c r="E354" s="459"/>
      <c r="F354" s="459"/>
      <c r="G354" s="402"/>
      <c r="H354" s="423"/>
      <c r="I354" s="407"/>
      <c r="J354" s="479" t="s">
        <v>1155</v>
      </c>
      <c r="K354" s="1037">
        <f t="shared" ref="K354:M356" si="58">MIN(363,INT((K350 - DATE(YEAR(K350),1,1))))+364*INT(YEAR(K350)-i_startyear)</f>
        <v>0</v>
      </c>
      <c r="L354" s="1037">
        <f t="shared" si="58"/>
        <v>0</v>
      </c>
      <c r="M354" s="1037">
        <f t="shared" si="58"/>
        <v>0</v>
      </c>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outlineLevel="3" x14ac:dyDescent="0.25">
      <c r="A355" s="375"/>
      <c r="B355" s="384"/>
      <c r="C355" s="377"/>
      <c r="D355" s="402"/>
      <c r="E355" s="459"/>
      <c r="F355" s="459"/>
      <c r="G355" s="402"/>
      <c r="H355" s="423"/>
      <c r="I355" s="407"/>
      <c r="J355" s="479"/>
      <c r="K355" s="1037">
        <f t="shared" si="58"/>
        <v>-43317</v>
      </c>
      <c r="L355" s="1037">
        <f t="shared" si="58"/>
        <v>-43317</v>
      </c>
      <c r="M355" s="1037">
        <f t="shared" si="58"/>
        <v>-43317</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ht="5.0999999999999996" customHeight="1" outlineLevel="2" x14ac:dyDescent="0.25">
      <c r="A357" s="375"/>
      <c r="B357" s="384"/>
      <c r="C357" s="377">
        <f>INT($C$242)+2.005</f>
        <v>3.0049999999999999</v>
      </c>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t="s">
        <v>440</v>
      </c>
      <c r="AP357" s="387"/>
      <c r="AQ357" s="375"/>
      <c r="AR357" s="375"/>
      <c r="AS357" s="375"/>
    </row>
    <row r="358" spans="1:49" outlineLevel="2" x14ac:dyDescent="0.25">
      <c r="A358" s="375"/>
      <c r="B358" s="384"/>
      <c r="C358" s="377">
        <f>INT($C$242+3)</f>
        <v>4</v>
      </c>
      <c r="D358" s="402"/>
      <c r="E358" s="459"/>
      <c r="F358" s="459"/>
      <c r="G358" s="402"/>
      <c r="H358" s="472" t="s">
        <v>558</v>
      </c>
      <c r="I358" s="407" t="s">
        <v>587</v>
      </c>
      <c r="J358" s="407"/>
      <c r="K358" s="407"/>
      <c r="L358" s="407"/>
      <c r="M358" s="407"/>
      <c r="N358" s="430" t="s">
        <v>588</v>
      </c>
      <c r="O358" s="430"/>
      <c r="P358" s="430"/>
      <c r="Q358" s="430"/>
      <c r="R358" s="407"/>
      <c r="S358" s="407"/>
      <c r="T358" s="407"/>
      <c r="U358" s="407"/>
      <c r="V358" s="407"/>
      <c r="W358" s="407"/>
      <c r="X358" s="407"/>
      <c r="Y358" s="407"/>
      <c r="Z358" s="407"/>
      <c r="AA358" s="407"/>
      <c r="AB358" s="407"/>
      <c r="AC358" s="407"/>
      <c r="AD358" s="407"/>
      <c r="AE358" s="407"/>
      <c r="AF358" s="407"/>
      <c r="AG358" s="407"/>
      <c r="AH358" s="407"/>
      <c r="AI358" s="407"/>
      <c r="AJ358" s="407"/>
      <c r="AK358" s="407"/>
      <c r="AL358" s="407"/>
      <c r="AM358" s="407"/>
      <c r="AN358" s="407"/>
      <c r="AO358" s="402"/>
      <c r="AP358" s="387"/>
      <c r="AQ358" s="375"/>
      <c r="AR358" s="375"/>
      <c r="AS358" s="375"/>
    </row>
    <row r="359" spans="1:49" outlineLevel="3" x14ac:dyDescent="0.25">
      <c r="A359" s="375"/>
      <c r="B359" s="384"/>
      <c r="C359" s="377">
        <f>INT($C$242+3)</f>
        <v>4</v>
      </c>
      <c r="D359" s="402"/>
      <c r="E359" s="459"/>
      <c r="F359" s="459"/>
      <c r="G359" s="402"/>
      <c r="H359" s="423" t="str">
        <f>H$261</f>
        <v>Aut</v>
      </c>
      <c r="I359" s="440">
        <v>0.7</v>
      </c>
      <c r="J359" s="407"/>
      <c r="K359" s="407"/>
      <c r="L359" s="409" t="s">
        <v>589</v>
      </c>
      <c r="M359" s="423">
        <f>$L$487-1</f>
        <v>3</v>
      </c>
      <c r="N359" s="449">
        <v>2</v>
      </c>
      <c r="O359" s="449">
        <v>2</v>
      </c>
      <c r="P359" s="449">
        <v>2</v>
      </c>
      <c r="Q359" s="449">
        <v>2</v>
      </c>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outlineLevel="3" x14ac:dyDescent="0.25">
      <c r="A360" s="375"/>
      <c r="B360" s="384"/>
      <c r="C360" s="377">
        <f>INT($C$242+3)</f>
        <v>4</v>
      </c>
      <c r="D360" s="402"/>
      <c r="E360" s="459"/>
      <c r="F360" s="459"/>
      <c r="G360" s="402"/>
      <c r="H360" s="423" t="str">
        <f>H$262</f>
        <v>Win</v>
      </c>
      <c r="I360" s="440">
        <v>0.75</v>
      </c>
      <c r="J360" s="407"/>
      <c r="K360" s="407"/>
      <c r="L360" s="407"/>
      <c r="M360" s="407"/>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outlineLevel="3" x14ac:dyDescent="0.25">
      <c r="A361" s="375"/>
      <c r="B361" s="384"/>
      <c r="C361" s="377">
        <f>INT($C$242+3)</f>
        <v>4</v>
      </c>
      <c r="D361" s="402"/>
      <c r="E361" s="459"/>
      <c r="F361" s="459"/>
      <c r="G361" s="402"/>
      <c r="H361" s="423" t="str">
        <f>H$263</f>
        <v>Spr</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t="5.0999999999999996" customHeight="1" outlineLevel="2" x14ac:dyDescent="0.25">
      <c r="A362" s="375"/>
      <c r="B362" s="384"/>
      <c r="C362" s="377">
        <f>INT($C$242)+2.005</f>
        <v>3.0049999999999999</v>
      </c>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t="s">
        <v>440</v>
      </c>
      <c r="AP362" s="387"/>
      <c r="AQ362" s="375"/>
      <c r="AR362" s="375"/>
      <c r="AS362" s="375"/>
    </row>
    <row r="363" spans="1:49" outlineLevel="2" x14ac:dyDescent="0.25">
      <c r="A363" s="375"/>
      <c r="B363" s="384"/>
      <c r="C363" s="377">
        <f>INT($C$242+3)</f>
        <v>4</v>
      </c>
      <c r="D363" s="402"/>
      <c r="E363" s="459"/>
      <c r="F363" s="459"/>
      <c r="G363" s="402"/>
      <c r="H363" s="505" t="s">
        <v>590</v>
      </c>
      <c r="I363" s="423" t="s">
        <v>537</v>
      </c>
      <c r="J363" s="407"/>
      <c r="K363" s="409" t="s">
        <v>591</v>
      </c>
      <c r="L363" s="423">
        <f>COUNTA($H$364:$H$367)</f>
        <v>3</v>
      </c>
      <c r="M363" s="410">
        <v>-6</v>
      </c>
      <c r="N363" s="407"/>
      <c r="O363" s="407"/>
      <c r="P363" s="407"/>
      <c r="Q363" s="407"/>
      <c r="R363" s="430" t="s">
        <v>592</v>
      </c>
      <c r="S363" s="429"/>
      <c r="T363" s="429"/>
      <c r="U363" s="429"/>
      <c r="V363" s="407"/>
      <c r="W363" s="407" t="s">
        <v>593</v>
      </c>
      <c r="X363" s="407" t="s">
        <v>594</v>
      </c>
      <c r="Y363" s="407" t="s">
        <v>595</v>
      </c>
      <c r="Z363" s="407" t="s">
        <v>596</v>
      </c>
      <c r="AA363" s="407"/>
      <c r="AB363" s="407"/>
      <c r="AC363" s="407"/>
      <c r="AD363" s="407"/>
      <c r="AE363" s="407"/>
      <c r="AF363" s="407"/>
      <c r="AG363" s="407"/>
      <c r="AH363" s="407"/>
      <c r="AI363" s="407"/>
      <c r="AJ363" s="407"/>
      <c r="AK363" s="407"/>
      <c r="AL363" s="407"/>
      <c r="AM363" s="407"/>
      <c r="AN363" s="407"/>
      <c r="AO363" s="402"/>
      <c r="AP363" s="387"/>
      <c r="AQ363" s="375"/>
      <c r="AR363" s="375"/>
      <c r="AS363" s="375"/>
    </row>
    <row r="364" spans="1:49" outlineLevel="3" x14ac:dyDescent="0.25">
      <c r="A364" s="375"/>
      <c r="B364" s="384"/>
      <c r="C364" s="377">
        <f>INT($C$242+3)</f>
        <v>4</v>
      </c>
      <c r="D364" s="402"/>
      <c r="E364" s="459"/>
      <c r="F364" s="459"/>
      <c r="G364" s="402"/>
      <c r="H364" s="506" t="s">
        <v>597</v>
      </c>
      <c r="I364" s="467" t="b">
        <v>1</v>
      </c>
      <c r="J364" s="423">
        <f>MAX(0.0001,IF(COUNTIF(i_mask_a,TRUE)=1,1,1-SUM(J365:J366)))</f>
        <v>1</v>
      </c>
      <c r="K364" s="407"/>
      <c r="L364" s="407"/>
      <c r="M364" s="407"/>
      <c r="N364" s="407"/>
      <c r="O364" s="407"/>
      <c r="P364" s="407"/>
      <c r="Q364" s="479"/>
      <c r="R364" s="449">
        <f>56+35</f>
        <v>91</v>
      </c>
      <c r="S364" s="449">
        <v>91</v>
      </c>
      <c r="T364" s="449">
        <v>91</v>
      </c>
      <c r="U364" s="449">
        <v>91</v>
      </c>
      <c r="V364" s="407"/>
      <c r="W364" s="450">
        <v>0</v>
      </c>
      <c r="X364" s="450">
        <v>0</v>
      </c>
      <c r="Y364" s="450">
        <v>0</v>
      </c>
      <c r="Z364" s="450">
        <v>0</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outlineLevel="3" x14ac:dyDescent="0.25">
      <c r="A365" s="375"/>
      <c r="B365" s="384"/>
      <c r="C365" s="377">
        <f>INT($C$242)+3</f>
        <v>4</v>
      </c>
      <c r="D365" s="402"/>
      <c r="E365" s="459"/>
      <c r="F365" s="459"/>
      <c r="G365" s="402"/>
      <c r="H365" s="507" t="s">
        <v>855</v>
      </c>
      <c r="I365" s="467" t="b">
        <v>0</v>
      </c>
      <c r="J365" s="410">
        <v>1E-3</v>
      </c>
      <c r="K365" s="407"/>
      <c r="L365" s="407">
        <f>SUMPRODUCT(--i_mask_a)</f>
        <v>1</v>
      </c>
      <c r="M365" s="407"/>
      <c r="N365" s="407"/>
      <c r="O365" s="407"/>
      <c r="P365" s="407"/>
      <c r="Q365" s="407"/>
      <c r="R365" s="449">
        <f t="shared" ref="R365:R366" si="59">R364+30</f>
        <v>121</v>
      </c>
      <c r="S365" s="449">
        <v>121</v>
      </c>
      <c r="T365" s="449">
        <v>121</v>
      </c>
      <c r="U365" s="449">
        <v>121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outlineLevel="3" x14ac:dyDescent="0.25">
      <c r="A366" s="375"/>
      <c r="B366" s="384"/>
      <c r="C366" s="377">
        <f>INT($C$242)+3</f>
        <v>4</v>
      </c>
      <c r="D366" s="402"/>
      <c r="E366" s="459"/>
      <c r="F366" s="459"/>
      <c r="G366" s="402"/>
      <c r="H366" s="508" t="s">
        <v>856</v>
      </c>
      <c r="I366" s="467" t="b">
        <v>0</v>
      </c>
      <c r="J366" s="410">
        <v>1E-3</v>
      </c>
      <c r="K366" s="407"/>
      <c r="L366" s="407">
        <f>COUNTIF(i_mask_a,TRUE)</f>
        <v>1</v>
      </c>
      <c r="M366" s="407"/>
      <c r="N366" s="407"/>
      <c r="O366" s="407"/>
      <c r="P366" s="407"/>
      <c r="Q366" s="479"/>
      <c r="R366" s="449">
        <f t="shared" si="59"/>
        <v>151</v>
      </c>
      <c r="S366" s="449">
        <v>151</v>
      </c>
      <c r="T366" s="449">
        <v>151</v>
      </c>
      <c r="U366" s="449">
        <v>151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t="5.0999999999999996" customHeight="1" outlineLevel="2" x14ac:dyDescent="0.25">
      <c r="A367" s="375"/>
      <c r="B367" s="384"/>
      <c r="C367" s="377">
        <f>INT($C$242)+2.005</f>
        <v>3.0049999999999999</v>
      </c>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t="s">
        <v>440</v>
      </c>
      <c r="AP367" s="387"/>
      <c r="AQ367" s="375"/>
      <c r="AR367" s="375"/>
      <c r="AS367" s="375"/>
    </row>
    <row r="368" spans="1:49" outlineLevel="1" x14ac:dyDescent="0.25">
      <c r="A368" s="375"/>
      <c r="B368" s="384"/>
      <c r="C368" s="377">
        <f>INT($C$242)+1</f>
        <v>2</v>
      </c>
      <c r="D368" s="402"/>
      <c r="E368" s="459"/>
      <c r="F368" s="459"/>
      <c r="G368" s="402"/>
      <c r="H368" s="462" t="s">
        <v>598</v>
      </c>
      <c r="I368" s="420"/>
      <c r="J368" s="420"/>
      <c r="K368" s="390"/>
      <c r="L368" s="390"/>
      <c r="M368" s="390"/>
      <c r="N368" s="390"/>
      <c r="O368" s="390"/>
      <c r="P368" s="390"/>
      <c r="Q368" s="390"/>
      <c r="R368" s="390"/>
      <c r="S368" s="390"/>
      <c r="T368" s="390"/>
      <c r="U368" s="390"/>
      <c r="V368" s="390"/>
      <c r="W368" s="390"/>
      <c r="X368" s="390"/>
      <c r="Y368" s="390"/>
      <c r="Z368" s="451"/>
      <c r="AA368" s="451"/>
      <c r="AB368" s="451"/>
      <c r="AC368" s="451"/>
      <c r="AD368" s="451"/>
      <c r="AE368" s="451"/>
      <c r="AF368" s="451"/>
      <c r="AG368" s="451"/>
      <c r="AH368" s="451"/>
      <c r="AI368" s="451"/>
      <c r="AJ368" s="451"/>
      <c r="AK368" s="451"/>
      <c r="AL368" s="451"/>
      <c r="AM368" s="451"/>
      <c r="AN368" s="451"/>
      <c r="AO368" s="402"/>
      <c r="AP368" s="387"/>
      <c r="AQ368" s="375"/>
      <c r="AR368" s="375"/>
      <c r="AS368" s="375"/>
    </row>
    <row r="369" spans="1:45" ht="5.0999999999999996" customHeight="1" outlineLevel="3" x14ac:dyDescent="0.25">
      <c r="A369" s="375"/>
      <c r="B369" s="384"/>
      <c r="C369" s="377">
        <f>INT($C$242)+3.005</f>
        <v>4.0049999999999999</v>
      </c>
      <c r="D369" s="402" t="s">
        <v>436</v>
      </c>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387"/>
      <c r="AQ369" s="375"/>
      <c r="AR369" s="375"/>
      <c r="AS369" s="375"/>
    </row>
    <row r="370" spans="1:45" outlineLevel="2" x14ac:dyDescent="0.25">
      <c r="A370" s="375"/>
      <c r="B370" s="384"/>
      <c r="C370" s="377">
        <f>INT($C$242+3)</f>
        <v>4</v>
      </c>
      <c r="D370" s="402"/>
      <c r="E370" s="459"/>
      <c r="F370" s="459"/>
      <c r="G370" s="402"/>
      <c r="H370" s="472"/>
      <c r="I370" s="430" t="s">
        <v>559</v>
      </c>
      <c r="J370" s="430"/>
      <c r="K370" s="407"/>
      <c r="L370" s="407"/>
      <c r="M370" s="407"/>
      <c r="N370" s="430" t="s">
        <v>599</v>
      </c>
      <c r="O370" s="430"/>
      <c r="P370" s="430"/>
      <c r="Q370" s="430"/>
      <c r="R370" s="407"/>
      <c r="S370" s="407"/>
      <c r="T370" s="407"/>
      <c r="U370" s="407"/>
      <c r="V370" s="407" t="s">
        <v>600</v>
      </c>
      <c r="W370" s="407"/>
      <c r="X370" s="407"/>
      <c r="Y370" s="407"/>
      <c r="Z370" s="407"/>
      <c r="AA370" s="407"/>
      <c r="AB370" s="407"/>
      <c r="AC370" s="407"/>
      <c r="AD370" s="407"/>
      <c r="AE370" s="407"/>
      <c r="AF370" s="407"/>
      <c r="AG370" s="407"/>
      <c r="AH370" s="407"/>
      <c r="AI370" s="407"/>
      <c r="AJ370" s="407"/>
      <c r="AK370" s="407"/>
      <c r="AL370" s="407"/>
      <c r="AM370" s="407"/>
      <c r="AN370" s="407"/>
      <c r="AO370" s="402"/>
      <c r="AP370" s="387"/>
      <c r="AQ370" s="375"/>
      <c r="AR370" s="375"/>
      <c r="AS370" s="375"/>
    </row>
    <row r="371" spans="1:45" outlineLevel="3" x14ac:dyDescent="0.25">
      <c r="A371" s="375"/>
      <c r="B371" s="384"/>
      <c r="C371" s="377">
        <f t="shared" ref="C371:C378" si="60">INT($C$242)+3</f>
        <v>4</v>
      </c>
      <c r="D371" s="402"/>
      <c r="E371" s="459"/>
      <c r="F371" s="459"/>
      <c r="G371" s="402"/>
      <c r="H371" s="407"/>
      <c r="I371" s="407">
        <v>0</v>
      </c>
      <c r="J371" s="407" t="s">
        <v>581</v>
      </c>
      <c r="K371" s="407"/>
      <c r="L371" s="407"/>
      <c r="M371" s="407"/>
      <c r="N371" s="424">
        <v>1</v>
      </c>
      <c r="O371" s="424">
        <v>1</v>
      </c>
      <c r="P371" s="424">
        <v>1</v>
      </c>
      <c r="Q371" s="424">
        <v>1</v>
      </c>
      <c r="R371" s="407"/>
      <c r="S371" s="407"/>
      <c r="T371" s="407"/>
      <c r="U371" s="407"/>
      <c r="V371" s="407">
        <f t="shared" ref="V371:Y378" si="61">INDEX(i_scan_day,N371+1,0)+17*N$359</f>
        <v>69</v>
      </c>
      <c r="W371" s="407">
        <f t="shared" si="61"/>
        <v>69</v>
      </c>
      <c r="X371" s="407">
        <f t="shared" si="61"/>
        <v>69</v>
      </c>
      <c r="Y371" s="407">
        <f t="shared" si="61"/>
        <v>69</v>
      </c>
      <c r="Z371" s="479">
        <f>R324+V371</f>
        <v>43871</v>
      </c>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outlineLevel="3" x14ac:dyDescent="0.25">
      <c r="A372" s="375"/>
      <c r="B372" s="384"/>
      <c r="C372" s="377">
        <f t="shared" si="60"/>
        <v>4</v>
      </c>
      <c r="D372" s="402"/>
      <c r="E372" s="459"/>
      <c r="F372" s="459"/>
      <c r="G372" s="402"/>
      <c r="H372" s="407"/>
      <c r="I372" s="407">
        <v>1</v>
      </c>
      <c r="J372" s="407" t="s">
        <v>582</v>
      </c>
      <c r="K372" s="407"/>
      <c r="L372" s="407"/>
      <c r="M372" s="407"/>
      <c r="N372" s="424">
        <v>1</v>
      </c>
      <c r="O372" s="424">
        <v>1</v>
      </c>
      <c r="P372" s="424">
        <v>1</v>
      </c>
      <c r="Q372" s="424">
        <v>1</v>
      </c>
      <c r="R372" s="407"/>
      <c r="S372" s="407"/>
      <c r="T372" s="407"/>
      <c r="U372" s="407"/>
      <c r="V372" s="407">
        <f t="shared" si="61"/>
        <v>69</v>
      </c>
      <c r="W372" s="407">
        <f t="shared" si="61"/>
        <v>69</v>
      </c>
      <c r="X372" s="407">
        <f t="shared" si="61"/>
        <v>69</v>
      </c>
      <c r="Y372" s="407">
        <f t="shared" si="61"/>
        <v>69</v>
      </c>
      <c r="Z372" s="407"/>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outlineLevel="3" x14ac:dyDescent="0.25">
      <c r="A373" s="375"/>
      <c r="B373" s="384"/>
      <c r="C373" s="377">
        <f t="shared" si="60"/>
        <v>4</v>
      </c>
      <c r="D373" s="402"/>
      <c r="E373" s="459"/>
      <c r="F373" s="459"/>
      <c r="G373" s="402"/>
      <c r="H373" s="407"/>
      <c r="I373" s="407">
        <v>2</v>
      </c>
      <c r="J373" s="407" t="s">
        <v>583</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outlineLevel="3" x14ac:dyDescent="0.25">
      <c r="A374" s="375"/>
      <c r="B374" s="384"/>
      <c r="C374" s="377">
        <f t="shared" si="60"/>
        <v>4</v>
      </c>
      <c r="D374" s="402"/>
      <c r="E374" s="459"/>
      <c r="F374" s="459"/>
      <c r="G374" s="402"/>
      <c r="H374" s="407"/>
      <c r="I374" s="407">
        <v>3</v>
      </c>
      <c r="J374" s="407" t="s">
        <v>568</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outlineLevel="3" x14ac:dyDescent="0.25">
      <c r="A375" s="375"/>
      <c r="B375" s="384"/>
      <c r="C375" s="377">
        <f t="shared" si="60"/>
        <v>4</v>
      </c>
      <c r="D375" s="402"/>
      <c r="E375" s="459"/>
      <c r="F375" s="459"/>
      <c r="G375" s="402"/>
      <c r="H375" s="407"/>
      <c r="I375" s="407">
        <v>4</v>
      </c>
      <c r="J375" s="407" t="s">
        <v>569</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outlineLevel="3" x14ac:dyDescent="0.25">
      <c r="A376" s="375"/>
      <c r="B376" s="384"/>
      <c r="C376" s="377">
        <f t="shared" si="60"/>
        <v>4</v>
      </c>
      <c r="D376" s="402"/>
      <c r="E376" s="459"/>
      <c r="F376" s="459"/>
      <c r="G376" s="402"/>
      <c r="H376" s="407"/>
      <c r="I376" s="407">
        <v>5</v>
      </c>
      <c r="J376" s="407" t="s">
        <v>570</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outlineLevel="3" x14ac:dyDescent="0.25">
      <c r="A377" s="375"/>
      <c r="B377" s="384"/>
      <c r="C377" s="377">
        <f t="shared" si="60"/>
        <v>4</v>
      </c>
      <c r="D377" s="402"/>
      <c r="E377" s="459"/>
      <c r="F377" s="459"/>
      <c r="G377" s="402"/>
      <c r="H377" s="407"/>
      <c r="I377" s="407">
        <v>6</v>
      </c>
      <c r="J377" s="407" t="s">
        <v>571</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outlineLevel="3" x14ac:dyDescent="0.25">
      <c r="A378" s="375"/>
      <c r="B378" s="384"/>
      <c r="C378" s="377">
        <f t="shared" si="60"/>
        <v>4</v>
      </c>
      <c r="D378" s="402"/>
      <c r="E378" s="459"/>
      <c r="F378" s="459"/>
      <c r="G378" s="402"/>
      <c r="H378" s="407"/>
      <c r="I378" s="407">
        <v>7</v>
      </c>
      <c r="J378" s="407" t="s">
        <v>572</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t="5.0999999999999996" customHeight="1" outlineLevel="2" x14ac:dyDescent="0.25">
      <c r="A379" s="375"/>
      <c r="B379" s="384"/>
      <c r="C379" s="377">
        <f>INT($C$242)+2.005</f>
        <v>3.0049999999999999</v>
      </c>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t="s">
        <v>440</v>
      </c>
      <c r="AP379" s="387"/>
      <c r="AQ379" s="375"/>
      <c r="AR379" s="375"/>
      <c r="AS379" s="375"/>
    </row>
    <row r="380" spans="1:45" outlineLevel="2" x14ac:dyDescent="0.25">
      <c r="A380" s="375"/>
      <c r="B380" s="384"/>
      <c r="C380" s="377">
        <f>INT($C$242+3)</f>
        <v>4</v>
      </c>
      <c r="D380" s="402"/>
      <c r="E380" s="459"/>
      <c r="F380" s="459"/>
      <c r="G380" s="402"/>
      <c r="H380" s="472"/>
      <c r="I380" s="430" t="s">
        <v>559</v>
      </c>
      <c r="J380" s="430"/>
      <c r="K380" s="407"/>
      <c r="L380" s="407"/>
      <c r="M380" s="407"/>
      <c r="N380" s="430" t="s">
        <v>859</v>
      </c>
      <c r="O380" s="430"/>
      <c r="P380" s="430"/>
      <c r="Q380" s="430"/>
      <c r="R380" s="407"/>
      <c r="S380" s="407"/>
      <c r="T380" s="407"/>
      <c r="U380" s="407"/>
      <c r="V380" s="407"/>
      <c r="W380" s="407"/>
      <c r="X380" s="407"/>
      <c r="Y380" s="407"/>
      <c r="Z380" s="407"/>
      <c r="AA380" s="407"/>
      <c r="AB380" s="407"/>
      <c r="AC380" s="407"/>
      <c r="AD380" s="407"/>
      <c r="AE380" s="407"/>
      <c r="AF380" s="407"/>
      <c r="AG380" s="407"/>
      <c r="AH380" s="407"/>
      <c r="AI380" s="407"/>
      <c r="AJ380" s="407"/>
      <c r="AK380" s="407"/>
      <c r="AL380" s="407"/>
      <c r="AM380" s="407"/>
      <c r="AN380" s="407"/>
      <c r="AO380" s="402"/>
      <c r="AP380" s="387"/>
      <c r="AQ380" s="375"/>
      <c r="AR380" s="375"/>
      <c r="AS380" s="375"/>
    </row>
    <row r="381" spans="1:45" outlineLevel="3" x14ac:dyDescent="0.25">
      <c r="A381" s="375"/>
      <c r="B381" s="384"/>
      <c r="C381" s="377">
        <f t="shared" ref="C381:C388" si="62">INT($C$242)+3</f>
        <v>4</v>
      </c>
      <c r="D381" s="402"/>
      <c r="E381" s="459"/>
      <c r="F381" s="459"/>
      <c r="G381" s="402"/>
      <c r="H381" s="407"/>
      <c r="I381" s="407">
        <v>0</v>
      </c>
      <c r="J381" s="407" t="s">
        <v>581</v>
      </c>
      <c r="K381" s="407"/>
      <c r="L381" s="407"/>
      <c r="M381" s="407"/>
      <c r="N381" s="424">
        <v>1</v>
      </c>
      <c r="O381" s="424">
        <v>1</v>
      </c>
      <c r="P381" s="424">
        <v>1</v>
      </c>
      <c r="Q381" s="424">
        <v>1</v>
      </c>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outlineLevel="3" x14ac:dyDescent="0.25">
      <c r="A382" s="375"/>
      <c r="B382" s="384"/>
      <c r="C382" s="377">
        <f t="shared" si="62"/>
        <v>4</v>
      </c>
      <c r="D382" s="402"/>
      <c r="E382" s="459"/>
      <c r="F382" s="459"/>
      <c r="G382" s="402"/>
      <c r="H382" s="407"/>
      <c r="I382" s="407">
        <v>1</v>
      </c>
      <c r="J382" s="407" t="s">
        <v>582</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outlineLevel="3" x14ac:dyDescent="0.25">
      <c r="A383" s="375"/>
      <c r="B383" s="384"/>
      <c r="C383" s="377">
        <f t="shared" si="62"/>
        <v>4</v>
      </c>
      <c r="D383" s="402"/>
      <c r="E383" s="459"/>
      <c r="F383" s="459"/>
      <c r="G383" s="402"/>
      <c r="H383" s="407"/>
      <c r="I383" s="407">
        <v>2</v>
      </c>
      <c r="J383" s="407" t="s">
        <v>583</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outlineLevel="3" x14ac:dyDescent="0.25">
      <c r="A384" s="375"/>
      <c r="B384" s="384"/>
      <c r="C384" s="377">
        <f t="shared" si="62"/>
        <v>4</v>
      </c>
      <c r="D384" s="402"/>
      <c r="E384" s="459"/>
      <c r="F384" s="459"/>
      <c r="G384" s="402"/>
      <c r="H384" s="407"/>
      <c r="I384" s="407">
        <v>3</v>
      </c>
      <c r="J384" s="407" t="s">
        <v>568</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outlineLevel="3" x14ac:dyDescent="0.25">
      <c r="A385" s="375"/>
      <c r="B385" s="384"/>
      <c r="C385" s="377">
        <f t="shared" si="62"/>
        <v>4</v>
      </c>
      <c r="D385" s="402"/>
      <c r="E385" s="459"/>
      <c r="F385" s="459"/>
      <c r="G385" s="402"/>
      <c r="H385" s="407"/>
      <c r="I385" s="407">
        <v>4</v>
      </c>
      <c r="J385" s="407" t="s">
        <v>569</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outlineLevel="3" x14ac:dyDescent="0.25">
      <c r="A386" s="375"/>
      <c r="B386" s="384"/>
      <c r="C386" s="377">
        <f t="shared" si="62"/>
        <v>4</v>
      </c>
      <c r="D386" s="402"/>
      <c r="E386" s="459"/>
      <c r="F386" s="459"/>
      <c r="G386" s="402"/>
      <c r="H386" s="407"/>
      <c r="I386" s="407">
        <v>5</v>
      </c>
      <c r="J386" s="407" t="s">
        <v>570</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outlineLevel="3" x14ac:dyDescent="0.25">
      <c r="A387" s="375"/>
      <c r="B387" s="384"/>
      <c r="C387" s="377">
        <f t="shared" si="62"/>
        <v>4</v>
      </c>
      <c r="D387" s="402"/>
      <c r="E387" s="459"/>
      <c r="F387" s="459"/>
      <c r="G387" s="402"/>
      <c r="H387" s="407"/>
      <c r="I387" s="407">
        <v>6</v>
      </c>
      <c r="J387" s="407" t="s">
        <v>571</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outlineLevel="3" x14ac:dyDescent="0.25">
      <c r="A388" s="375"/>
      <c r="B388" s="384"/>
      <c r="C388" s="377">
        <f t="shared" si="62"/>
        <v>4</v>
      </c>
      <c r="D388" s="402"/>
      <c r="E388" s="459"/>
      <c r="F388" s="459"/>
      <c r="G388" s="402"/>
      <c r="H388" s="407"/>
      <c r="I388" s="407">
        <v>7</v>
      </c>
      <c r="J388" s="407" t="s">
        <v>572</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t="5.0999999999999996" customHeight="1" outlineLevel="2" x14ac:dyDescent="0.25">
      <c r="A389" s="375"/>
      <c r="B389" s="384"/>
      <c r="C389" s="377">
        <f>INT($C$242)+2.005</f>
        <v>3.0049999999999999</v>
      </c>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t="s">
        <v>440</v>
      </c>
      <c r="AP389" s="387"/>
      <c r="AQ389" s="375"/>
      <c r="AR389" s="375"/>
      <c r="AS389" s="375"/>
    </row>
    <row r="390" spans="1:45" outlineLevel="2" x14ac:dyDescent="0.25">
      <c r="A390" s="375"/>
      <c r="B390" s="384"/>
      <c r="C390" s="377">
        <f>INT($C$242+3)</f>
        <v>4</v>
      </c>
      <c r="D390" s="402"/>
      <c r="E390" s="459"/>
      <c r="F390" s="459"/>
      <c r="G390" s="402"/>
      <c r="H390" s="472"/>
      <c r="I390" s="430" t="s">
        <v>559</v>
      </c>
      <c r="J390" s="430"/>
      <c r="K390" s="407"/>
      <c r="L390" s="407"/>
      <c r="M390" s="407"/>
      <c r="N390" s="430" t="s">
        <v>601</v>
      </c>
      <c r="O390" s="430"/>
      <c r="P390" s="430"/>
      <c r="Q390" s="430"/>
      <c r="R390" s="407"/>
      <c r="S390" s="407"/>
      <c r="T390" s="407"/>
      <c r="U390" s="407"/>
      <c r="V390" s="407"/>
      <c r="W390" s="407"/>
      <c r="X390" s="407"/>
      <c r="Y390" s="407"/>
      <c r="Z390" s="407"/>
      <c r="AA390" s="407"/>
      <c r="AB390" s="407"/>
      <c r="AC390" s="407"/>
      <c r="AD390" s="407"/>
      <c r="AE390" s="407"/>
      <c r="AF390" s="407"/>
      <c r="AG390" s="407"/>
      <c r="AH390" s="407"/>
      <c r="AI390" s="407"/>
      <c r="AJ390" s="407"/>
      <c r="AK390" s="407"/>
      <c r="AL390" s="407"/>
      <c r="AM390" s="407"/>
      <c r="AN390" s="407"/>
      <c r="AO390" s="402"/>
      <c r="AP390" s="387"/>
      <c r="AQ390" s="375"/>
      <c r="AR390" s="375"/>
      <c r="AS390" s="375"/>
    </row>
    <row r="391" spans="1:45" outlineLevel="3" x14ac:dyDescent="0.25">
      <c r="A391" s="375"/>
      <c r="B391" s="384"/>
      <c r="C391" s="377">
        <f t="shared" ref="C391:C398" si="63">INT($C$242)+3</f>
        <v>4</v>
      </c>
      <c r="D391" s="402"/>
      <c r="E391" s="459"/>
      <c r="F391" s="459"/>
      <c r="G391" s="402"/>
      <c r="H391" s="407"/>
      <c r="I391" s="407">
        <v>0</v>
      </c>
      <c r="J391" s="407" t="s">
        <v>581</v>
      </c>
      <c r="K391" s="407"/>
      <c r="L391" s="407"/>
      <c r="M391" s="407"/>
      <c r="N391" s="424">
        <v>1</v>
      </c>
      <c r="O391" s="424">
        <v>1</v>
      </c>
      <c r="P391" s="424">
        <v>1</v>
      </c>
      <c r="Q391" s="424">
        <v>1</v>
      </c>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outlineLevel="3" x14ac:dyDescent="0.25">
      <c r="A392" s="375"/>
      <c r="B392" s="384"/>
      <c r="C392" s="377">
        <f t="shared" si="63"/>
        <v>4</v>
      </c>
      <c r="D392" s="402"/>
      <c r="E392" s="459"/>
      <c r="F392" s="459"/>
      <c r="G392" s="402"/>
      <c r="H392" s="407"/>
      <c r="I392" s="407">
        <v>1</v>
      </c>
      <c r="J392" s="407" t="s">
        <v>582</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outlineLevel="3" x14ac:dyDescent="0.25">
      <c r="A393" s="375"/>
      <c r="B393" s="384"/>
      <c r="C393" s="377">
        <f t="shared" si="63"/>
        <v>4</v>
      </c>
      <c r="D393" s="402"/>
      <c r="E393" s="459"/>
      <c r="F393" s="459"/>
      <c r="G393" s="402"/>
      <c r="H393" s="407"/>
      <c r="I393" s="407">
        <v>2</v>
      </c>
      <c r="J393" s="407" t="s">
        <v>583</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outlineLevel="3" x14ac:dyDescent="0.25">
      <c r="A394" s="375"/>
      <c r="B394" s="384"/>
      <c r="C394" s="377">
        <f t="shared" si="63"/>
        <v>4</v>
      </c>
      <c r="D394" s="402"/>
      <c r="E394" s="459"/>
      <c r="F394" s="459"/>
      <c r="G394" s="402"/>
      <c r="H394" s="407"/>
      <c r="I394" s="407">
        <v>3</v>
      </c>
      <c r="J394" s="407" t="s">
        <v>568</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outlineLevel="3" x14ac:dyDescent="0.25">
      <c r="A395" s="375"/>
      <c r="B395" s="384"/>
      <c r="C395" s="377">
        <f t="shared" si="63"/>
        <v>4</v>
      </c>
      <c r="D395" s="402"/>
      <c r="E395" s="459"/>
      <c r="F395" s="459"/>
      <c r="G395" s="402"/>
      <c r="H395" s="407"/>
      <c r="I395" s="407">
        <v>4</v>
      </c>
      <c r="J395" s="407" t="s">
        <v>569</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outlineLevel="3" x14ac:dyDescent="0.25">
      <c r="A396" s="375"/>
      <c r="B396" s="384"/>
      <c r="C396" s="377">
        <f t="shared" si="63"/>
        <v>4</v>
      </c>
      <c r="D396" s="402"/>
      <c r="E396" s="459"/>
      <c r="F396" s="459"/>
      <c r="G396" s="402"/>
      <c r="H396" s="407"/>
      <c r="I396" s="407">
        <v>5</v>
      </c>
      <c r="J396" s="407" t="s">
        <v>570</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outlineLevel="3" x14ac:dyDescent="0.25">
      <c r="A397" s="375"/>
      <c r="B397" s="384"/>
      <c r="C397" s="377">
        <f t="shared" si="63"/>
        <v>4</v>
      </c>
      <c r="D397" s="402"/>
      <c r="E397" s="459"/>
      <c r="F397" s="459"/>
      <c r="G397" s="402"/>
      <c r="H397" s="407"/>
      <c r="I397" s="407">
        <v>6</v>
      </c>
      <c r="J397" s="407" t="s">
        <v>571</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outlineLevel="3" x14ac:dyDescent="0.25">
      <c r="A398" s="375"/>
      <c r="B398" s="384"/>
      <c r="C398" s="377">
        <f t="shared" si="63"/>
        <v>4</v>
      </c>
      <c r="D398" s="402"/>
      <c r="E398" s="459"/>
      <c r="F398" s="459"/>
      <c r="G398" s="402"/>
      <c r="H398" s="407"/>
      <c r="I398" s="407">
        <v>7</v>
      </c>
      <c r="J398" s="407" t="s">
        <v>572</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t="5.0999999999999996" customHeight="1" outlineLevel="2" x14ac:dyDescent="0.25">
      <c r="A399" s="375"/>
      <c r="B399" s="384"/>
      <c r="C399" s="377">
        <f>INT($C$242)+2.005</f>
        <v>3.0049999999999999</v>
      </c>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t="s">
        <v>440</v>
      </c>
      <c r="AP399" s="387"/>
      <c r="AQ399" s="375"/>
      <c r="AR399" s="375"/>
      <c r="AS399" s="375"/>
    </row>
    <row r="400" spans="1:45" outlineLevel="2" x14ac:dyDescent="0.25">
      <c r="A400" s="375"/>
      <c r="B400" s="384"/>
      <c r="C400" s="377">
        <f t="shared" ref="C400:C405" si="64">INT($C$242)+3</f>
        <v>4</v>
      </c>
      <c r="D400" s="402"/>
      <c r="E400" s="459"/>
      <c r="F400" s="459"/>
      <c r="G400" s="402"/>
      <c r="H400" s="407" t="s">
        <v>602</v>
      </c>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7"/>
      <c r="AK400" s="407"/>
      <c r="AL400" s="407"/>
      <c r="AM400" s="407"/>
      <c r="AN400" s="407"/>
      <c r="AO400" s="402"/>
      <c r="AP400" s="387"/>
      <c r="AQ400" s="375"/>
      <c r="AR400" s="375"/>
      <c r="AS400" s="375"/>
    </row>
    <row r="401" spans="1:45" outlineLevel="2" x14ac:dyDescent="0.25">
      <c r="A401" s="375"/>
      <c r="B401" s="384"/>
      <c r="C401" s="377">
        <f t="shared" si="64"/>
        <v>4</v>
      </c>
      <c r="D401" s="402"/>
      <c r="E401" s="459"/>
      <c r="F401" s="459"/>
      <c r="G401" s="402"/>
      <c r="H401" s="407" t="s">
        <v>603</v>
      </c>
      <c r="I401" s="407">
        <v>55</v>
      </c>
      <c r="J401" s="407" t="s">
        <v>604</v>
      </c>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outlineLevel="3" x14ac:dyDescent="0.25">
      <c r="A402" s="375"/>
      <c r="B402" s="384"/>
      <c r="C402" s="377">
        <f t="shared" si="64"/>
        <v>4</v>
      </c>
      <c r="D402" s="402"/>
      <c r="E402" s="459"/>
      <c r="F402" s="459"/>
      <c r="G402" s="402"/>
      <c r="H402" s="407" t="s">
        <v>605</v>
      </c>
      <c r="I402" s="424">
        <v>35</v>
      </c>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outlineLevel="3" x14ac:dyDescent="0.25">
      <c r="A403" s="375"/>
      <c r="B403" s="384"/>
      <c r="C403" s="377">
        <f t="shared" si="64"/>
        <v>4</v>
      </c>
      <c r="D403" s="402"/>
      <c r="E403" s="459"/>
      <c r="F403" s="459"/>
      <c r="G403" s="402"/>
      <c r="H403" s="407" t="s">
        <v>606</v>
      </c>
      <c r="I403" s="424">
        <v>50</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outlineLevel="3" x14ac:dyDescent="0.25">
      <c r="A404" s="375"/>
      <c r="B404" s="384"/>
      <c r="C404" s="377">
        <f t="shared" si="64"/>
        <v>4</v>
      </c>
      <c r="D404" s="402"/>
      <c r="E404" s="459"/>
      <c r="F404" s="459"/>
      <c r="G404" s="402"/>
      <c r="H404" s="407" t="s">
        <v>607</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outlineLevel="3" x14ac:dyDescent="0.25">
      <c r="A405" s="375"/>
      <c r="B405" s="384"/>
      <c r="C405" s="377">
        <f t="shared" si="64"/>
        <v>4</v>
      </c>
      <c r="D405" s="402"/>
      <c r="E405" s="459"/>
      <c r="F405" s="459"/>
      <c r="G405" s="402"/>
      <c r="H405" s="407" t="s">
        <v>608</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outlineLevel="3" x14ac:dyDescent="0.25">
      <c r="A406" s="375"/>
      <c r="B406" s="384"/>
      <c r="C406" s="377">
        <v>4</v>
      </c>
      <c r="D406" s="402"/>
      <c r="E406" s="459"/>
      <c r="F406" s="459"/>
      <c r="G406" s="402"/>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outlineLevel="3" x14ac:dyDescent="0.25">
      <c r="A407" s="375"/>
      <c r="B407" s="384"/>
      <c r="C407" s="377">
        <v>4</v>
      </c>
      <c r="D407" s="402"/>
      <c r="E407" s="459"/>
      <c r="F407" s="459"/>
      <c r="G407" s="402"/>
      <c r="H407" s="407" t="s">
        <v>1101</v>
      </c>
      <c r="I407" s="407"/>
      <c r="J407" s="407"/>
      <c r="K407" s="407"/>
      <c r="L407" s="407" t="s">
        <v>609</v>
      </c>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s="687" customFormat="1" outlineLevel="3" x14ac:dyDescent="0.25">
      <c r="A408" s="375"/>
      <c r="B408" s="384"/>
      <c r="C408" s="377"/>
      <c r="D408" s="402"/>
      <c r="E408" s="459"/>
      <c r="F408" s="459"/>
      <c r="G408" s="402"/>
      <c r="H408" s="509"/>
      <c r="I408" s="407" t="s">
        <v>1093</v>
      </c>
      <c r="J408" s="407" t="s">
        <v>1094</v>
      </c>
      <c r="K408" s="960"/>
      <c r="L408" s="423" t="s">
        <v>610</v>
      </c>
      <c r="M408" s="423" t="s">
        <v>1096</v>
      </c>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ht="15" customHeight="1" outlineLevel="3" x14ac:dyDescent="0.25">
      <c r="A409" s="375"/>
      <c r="B409" s="384"/>
      <c r="C409" s="377">
        <f t="shared" ref="C409:C422" si="65">INT($C$242)+3</f>
        <v>4</v>
      </c>
      <c r="D409" s="402"/>
      <c r="E409" s="459"/>
      <c r="F409" s="459"/>
      <c r="G409" s="402"/>
      <c r="H409" s="409" t="s">
        <v>1095</v>
      </c>
      <c r="I409" s="510" t="b">
        <v>0</v>
      </c>
      <c r="J409" s="424" t="b">
        <v>0</v>
      </c>
      <c r="K409" s="407"/>
      <c r="L409" s="440">
        <f>IF($I409,0,IF($J409,1,0.5))</f>
        <v>0.5</v>
      </c>
      <c r="M409" s="440">
        <f>IF($I409,0,IF($J409,1,0.5))</f>
        <v>0.5</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customHeight="1" outlineLevel="3" x14ac:dyDescent="0.25">
      <c r="A410" s="375"/>
      <c r="B410" s="384"/>
      <c r="C410" s="377">
        <f t="shared" si="65"/>
        <v>4</v>
      </c>
      <c r="D410" s="402"/>
      <c r="E410" s="459"/>
      <c r="F410" s="459"/>
      <c r="G410" s="402"/>
      <c r="H410" s="409" t="s">
        <v>582</v>
      </c>
      <c r="I410" s="510" t="b">
        <v>0</v>
      </c>
      <c r="J410" s="424" t="b">
        <v>0</v>
      </c>
      <c r="K410" s="407"/>
      <c r="L410" s="440">
        <f>IF($I410,0,IF($J410,1,1))</f>
        <v>1</v>
      </c>
      <c r="M410" s="440">
        <f t="shared" ref="M410:M416" si="66">IF($I410,0,IF($J410,1,1))</f>
        <v>1</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customHeight="1" outlineLevel="3" x14ac:dyDescent="0.25">
      <c r="A411" s="375"/>
      <c r="B411" s="384"/>
      <c r="C411" s="377">
        <f t="shared" si="65"/>
        <v>4</v>
      </c>
      <c r="D411" s="402"/>
      <c r="E411" s="459"/>
      <c r="F411" s="459"/>
      <c r="G411" s="402"/>
      <c r="H411" s="409" t="s">
        <v>583</v>
      </c>
      <c r="I411" s="510" t="b">
        <v>0</v>
      </c>
      <c r="J411" s="424" t="b">
        <v>0</v>
      </c>
      <c r="K411" s="407"/>
      <c r="L411" s="440">
        <f t="shared" ref="L411:L416" si="67">IF($I411,0,IF($J411,1,1))</f>
        <v>1</v>
      </c>
      <c r="M411" s="440">
        <f t="shared" si="66"/>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customHeight="1" outlineLevel="3" x14ac:dyDescent="0.25">
      <c r="A412" s="375"/>
      <c r="B412" s="384"/>
      <c r="C412" s="377">
        <f t="shared" si="65"/>
        <v>4</v>
      </c>
      <c r="D412" s="402"/>
      <c r="E412" s="459"/>
      <c r="F412" s="459"/>
      <c r="G412" s="402"/>
      <c r="H412" s="409" t="s">
        <v>568</v>
      </c>
      <c r="I412" s="510" t="b">
        <v>0</v>
      </c>
      <c r="J412" s="424" t="b">
        <v>0</v>
      </c>
      <c r="K412" s="407"/>
      <c r="L412" s="440">
        <f t="shared" si="67"/>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customHeight="1" outlineLevel="3" x14ac:dyDescent="0.25">
      <c r="A413" s="375"/>
      <c r="B413" s="384"/>
      <c r="C413" s="377">
        <f t="shared" si="65"/>
        <v>4</v>
      </c>
      <c r="D413" s="402"/>
      <c r="E413" s="459"/>
      <c r="F413" s="459"/>
      <c r="G413" s="402"/>
      <c r="H413" s="409" t="s">
        <v>569</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customHeight="1" outlineLevel="3" x14ac:dyDescent="0.25">
      <c r="A414" s="375"/>
      <c r="B414" s="384"/>
      <c r="C414" s="377">
        <f t="shared" si="65"/>
        <v>4</v>
      </c>
      <c r="D414" s="402"/>
      <c r="E414" s="459"/>
      <c r="F414" s="459"/>
      <c r="G414" s="402"/>
      <c r="H414" s="409" t="s">
        <v>570</v>
      </c>
      <c r="I414" s="510" t="b">
        <v>0</v>
      </c>
      <c r="J414" s="424" t="b">
        <v>0</v>
      </c>
      <c r="K414" s="407"/>
      <c r="L414" s="440">
        <f t="shared" si="67"/>
        <v>1</v>
      </c>
      <c r="M414" s="440">
        <f t="shared" si="66"/>
        <v>1</v>
      </c>
      <c r="N414" s="407"/>
      <c r="O414" s="476"/>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customHeight="1" outlineLevel="3" x14ac:dyDescent="0.25">
      <c r="A415" s="375"/>
      <c r="B415" s="384"/>
      <c r="C415" s="377">
        <f t="shared" si="65"/>
        <v>4</v>
      </c>
      <c r="D415" s="402"/>
      <c r="E415" s="459"/>
      <c r="F415" s="459"/>
      <c r="G415" s="402"/>
      <c r="H415" s="409" t="s">
        <v>571</v>
      </c>
      <c r="I415" s="510" t="b">
        <v>0</v>
      </c>
      <c r="J415" s="424" t="b">
        <v>0</v>
      </c>
      <c r="K415" s="407"/>
      <c r="L415" s="440">
        <f t="shared" si="67"/>
        <v>1</v>
      </c>
      <c r="M415" s="440">
        <f t="shared" si="66"/>
        <v>1</v>
      </c>
      <c r="N415" s="477"/>
      <c r="O415" s="798"/>
      <c r="P415" s="1208" t="s">
        <v>959</v>
      </c>
      <c r="Q415" s="1208"/>
      <c r="R415" s="1208"/>
      <c r="S415" s="1208"/>
      <c r="T415" s="1208"/>
      <c r="U415" s="1208"/>
      <c r="V415" s="1208"/>
      <c r="W415" s="1208"/>
      <c r="X415" s="1208"/>
      <c r="Y415" s="1208"/>
      <c r="Z415" s="1209"/>
      <c r="AA415" s="494"/>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customHeight="1" outlineLevel="3" x14ac:dyDescent="0.25">
      <c r="A416" s="375"/>
      <c r="B416" s="384"/>
      <c r="C416" s="377">
        <f t="shared" si="65"/>
        <v>4</v>
      </c>
      <c r="D416" s="402"/>
      <c r="E416" s="459"/>
      <c r="F416" s="459"/>
      <c r="G416" s="402"/>
      <c r="H416" s="409" t="s">
        <v>572</v>
      </c>
      <c r="I416" s="510" t="b">
        <v>0</v>
      </c>
      <c r="J416" s="424" t="b">
        <v>0</v>
      </c>
      <c r="K416" s="407"/>
      <c r="L416" s="440">
        <f t="shared" si="67"/>
        <v>1</v>
      </c>
      <c r="M416" s="440">
        <f t="shared" si="66"/>
        <v>1</v>
      </c>
      <c r="N416" s="477"/>
      <c r="O416" s="798"/>
      <c r="P416" s="1210"/>
      <c r="Q416" s="1210"/>
      <c r="R416" s="1210"/>
      <c r="S416" s="1210"/>
      <c r="T416" s="1210"/>
      <c r="U416" s="1210"/>
      <c r="V416" s="1210"/>
      <c r="W416" s="1210"/>
      <c r="X416" s="1210"/>
      <c r="Y416" s="1210"/>
      <c r="Z416" s="1211"/>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customHeight="1" outlineLevel="3" x14ac:dyDescent="0.25">
      <c r="A417" s="375"/>
      <c r="B417" s="384"/>
      <c r="C417" s="377">
        <f t="shared" si="65"/>
        <v>4</v>
      </c>
      <c r="D417" s="402"/>
      <c r="E417" s="459"/>
      <c r="F417" s="459"/>
      <c r="G417" s="402"/>
      <c r="H417" s="476"/>
      <c r="I417" s="476"/>
      <c r="J417" s="476"/>
      <c r="K417" s="476"/>
      <c r="L417" s="476"/>
      <c r="M417" s="476"/>
      <c r="N417" s="686"/>
      <c r="O417" s="799"/>
      <c r="P417" s="1210"/>
      <c r="Q417" s="1210"/>
      <c r="R417" s="1210"/>
      <c r="S417" s="1210"/>
      <c r="T417" s="1210"/>
      <c r="U417" s="1210"/>
      <c r="V417" s="1210"/>
      <c r="W417" s="1210"/>
      <c r="X417" s="1210"/>
      <c r="Y417" s="1210"/>
      <c r="Z417" s="1211"/>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customHeight="1" outlineLevel="3" x14ac:dyDescent="0.25">
      <c r="A418" s="375"/>
      <c r="B418" s="384"/>
      <c r="C418" s="377">
        <f t="shared" si="65"/>
        <v>4</v>
      </c>
      <c r="D418" s="402"/>
      <c r="E418" s="459"/>
      <c r="F418" s="459"/>
      <c r="G418" s="402"/>
      <c r="H418" s="560" t="s">
        <v>611</v>
      </c>
      <c r="I418" s="560"/>
      <c r="J418" s="560"/>
      <c r="K418" s="560"/>
      <c r="L418" s="560"/>
      <c r="M418" s="560"/>
      <c r="N418" s="560"/>
      <c r="O418" s="797"/>
      <c r="P418" s="1210"/>
      <c r="Q418" s="1210"/>
      <c r="R418" s="1210"/>
      <c r="S418" s="1210"/>
      <c r="T418" s="1210"/>
      <c r="U418" s="1210"/>
      <c r="V418" s="1210"/>
      <c r="W418" s="1210"/>
      <c r="X418" s="1210"/>
      <c r="Y418" s="1210"/>
      <c r="Z418" s="1211"/>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outlineLevel="3" x14ac:dyDescent="0.25">
      <c r="A419" s="375"/>
      <c r="B419" s="384"/>
      <c r="C419" s="377">
        <f t="shared" si="65"/>
        <v>4</v>
      </c>
      <c r="D419" s="402"/>
      <c r="E419" s="459"/>
      <c r="F419" s="459"/>
      <c r="G419" s="402"/>
      <c r="H419" s="477"/>
      <c r="I419" s="511"/>
      <c r="J419" s="511"/>
      <c r="K419" s="512" t="s">
        <v>612</v>
      </c>
      <c r="L419" s="429"/>
      <c r="M419" s="429"/>
      <c r="N419" s="513"/>
      <c r="O419" s="795"/>
      <c r="P419" s="1210"/>
      <c r="Q419" s="1210"/>
      <c r="R419" s="1210"/>
      <c r="S419" s="1210"/>
      <c r="T419" s="1210"/>
      <c r="U419" s="1210"/>
      <c r="V419" s="1210"/>
      <c r="W419" s="1210"/>
      <c r="X419" s="1210"/>
      <c r="Y419" s="1210"/>
      <c r="Z419" s="1211"/>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outlineLevel="3" x14ac:dyDescent="0.25">
      <c r="A420" s="375"/>
      <c r="B420" s="384"/>
      <c r="C420" s="377">
        <f t="shared" si="65"/>
        <v>4</v>
      </c>
      <c r="D420" s="402"/>
      <c r="E420" s="459"/>
      <c r="F420" s="459"/>
      <c r="G420" s="402"/>
      <c r="H420" s="477"/>
      <c r="I420" s="514" t="s">
        <v>590</v>
      </c>
      <c r="J420" s="514" t="s">
        <v>613</v>
      </c>
      <c r="K420" s="515" t="s">
        <v>614</v>
      </c>
      <c r="L420" s="423" t="s">
        <v>615</v>
      </c>
      <c r="M420" s="423" t="s">
        <v>616</v>
      </c>
      <c r="N420" s="516" t="s">
        <v>590</v>
      </c>
      <c r="O420" s="796"/>
      <c r="P420" s="1210"/>
      <c r="Q420" s="1210"/>
      <c r="R420" s="1210"/>
      <c r="S420" s="1210"/>
      <c r="T420" s="1210"/>
      <c r="U420" s="1210"/>
      <c r="V420" s="1210"/>
      <c r="W420" s="1210"/>
      <c r="X420" s="1210"/>
      <c r="Y420" s="1210"/>
      <c r="Z420" s="1211"/>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outlineLevel="3" x14ac:dyDescent="0.25">
      <c r="A421" s="375"/>
      <c r="B421" s="384"/>
      <c r="C421" s="377">
        <f t="shared" si="65"/>
        <v>4</v>
      </c>
      <c r="D421" s="402"/>
      <c r="E421" s="459"/>
      <c r="F421" s="459"/>
      <c r="G421" s="402"/>
      <c r="H421" s="517" t="s">
        <v>471</v>
      </c>
      <c r="I421" s="510" t="b">
        <v>1</v>
      </c>
      <c r="J421" s="510" t="b">
        <v>1</v>
      </c>
      <c r="K421" s="515" t="b">
        <v>0</v>
      </c>
      <c r="L421" s="424" t="b">
        <v>1</v>
      </c>
      <c r="M421" s="424" t="b">
        <v>1</v>
      </c>
      <c r="N421" s="518" t="b">
        <v>1</v>
      </c>
      <c r="O421" s="796"/>
      <c r="P421" s="1210"/>
      <c r="Q421" s="1210"/>
      <c r="R421" s="1210"/>
      <c r="S421" s="1210"/>
      <c r="T421" s="1210"/>
      <c r="U421" s="1210"/>
      <c r="V421" s="1210"/>
      <c r="W421" s="1210"/>
      <c r="X421" s="1210"/>
      <c r="Y421" s="1210"/>
      <c r="Z421" s="1211"/>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outlineLevel="3" x14ac:dyDescent="0.25">
      <c r="A422" s="375"/>
      <c r="B422" s="384"/>
      <c r="C422" s="377">
        <f t="shared" si="65"/>
        <v>4</v>
      </c>
      <c r="D422" s="402"/>
      <c r="E422" s="459"/>
      <c r="F422" s="459"/>
      <c r="G422" s="402"/>
      <c r="H422" s="517" t="s">
        <v>473</v>
      </c>
      <c r="I422" s="510" t="b">
        <v>1</v>
      </c>
      <c r="J422" s="510" t="b">
        <v>1</v>
      </c>
      <c r="K422" s="515" t="b">
        <v>0</v>
      </c>
      <c r="L422" s="424" t="b">
        <v>1</v>
      </c>
      <c r="M422" s="424" t="b">
        <v>1</v>
      </c>
      <c r="N422" s="518" t="b">
        <v>1</v>
      </c>
      <c r="O422" s="796"/>
      <c r="P422" s="1212"/>
      <c r="Q422" s="1212"/>
      <c r="R422" s="1212"/>
      <c r="S422" s="1212"/>
      <c r="T422" s="1212"/>
      <c r="U422" s="1212"/>
      <c r="V422" s="1212"/>
      <c r="W422" s="1212"/>
      <c r="X422" s="1212"/>
      <c r="Y422" s="1212"/>
      <c r="Z422" s="1213"/>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t="5.0999999999999996" customHeight="1" outlineLevel="2" x14ac:dyDescent="0.25">
      <c r="A423" s="375"/>
      <c r="B423" s="384"/>
      <c r="C423" s="377">
        <f>INT($C$242)+2.005</f>
        <v>3.0049999999999999</v>
      </c>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t="s">
        <v>440</v>
      </c>
      <c r="AP423" s="387"/>
      <c r="AQ423" s="375"/>
      <c r="AR423" s="375"/>
      <c r="AS423" s="375"/>
    </row>
    <row r="424" spans="1:45" outlineLevel="1" x14ac:dyDescent="0.25">
      <c r="A424" s="375"/>
      <c r="B424" s="384"/>
      <c r="C424" s="377">
        <f>INT($C$242)+1</f>
        <v>2</v>
      </c>
      <c r="D424" s="402"/>
      <c r="E424" s="459"/>
      <c r="F424" s="459"/>
      <c r="G424" s="402"/>
      <c r="H424" s="462" t="s">
        <v>943</v>
      </c>
      <c r="I424" s="420"/>
      <c r="J424" s="420"/>
      <c r="K424" s="390"/>
      <c r="L424" s="390"/>
      <c r="M424" s="390"/>
      <c r="N424" s="390"/>
      <c r="O424" s="390"/>
      <c r="P424" s="390"/>
      <c r="Q424" s="390"/>
      <c r="R424" s="390"/>
      <c r="S424" s="390"/>
      <c r="T424" s="390"/>
      <c r="U424" s="390"/>
      <c r="V424" s="390"/>
      <c r="W424" s="390"/>
      <c r="X424" s="390"/>
      <c r="Y424" s="390"/>
      <c r="Z424" s="451"/>
      <c r="AA424" s="451"/>
      <c r="AB424" s="451"/>
      <c r="AC424" s="451"/>
      <c r="AD424" s="451"/>
      <c r="AE424" s="451"/>
      <c r="AF424" s="451"/>
      <c r="AG424" s="451"/>
      <c r="AH424" s="451"/>
      <c r="AI424" s="451"/>
      <c r="AJ424" s="451"/>
      <c r="AK424" s="451"/>
      <c r="AL424" s="451"/>
      <c r="AM424" s="451"/>
      <c r="AN424" s="451"/>
      <c r="AO424" s="402"/>
      <c r="AP424" s="387"/>
      <c r="AQ424" s="375"/>
      <c r="AR424" s="375"/>
      <c r="AS424" s="375"/>
    </row>
    <row r="425" spans="1:45" ht="5.0999999999999996" customHeight="1" outlineLevel="3" x14ac:dyDescent="0.25">
      <c r="A425" s="375"/>
      <c r="B425" s="384"/>
      <c r="C425" s="377">
        <f>INT($C$242)+3.005</f>
        <v>4.0049999999999999</v>
      </c>
      <c r="D425" s="402" t="s">
        <v>436</v>
      </c>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387"/>
      <c r="AQ425" s="375"/>
      <c r="AR425" s="375"/>
      <c r="AS425" s="375"/>
    </row>
    <row r="426" spans="1:45" outlineLevel="2" x14ac:dyDescent="0.25">
      <c r="A426" s="375"/>
      <c r="B426" s="384"/>
      <c r="C426" s="377">
        <f>INT($C$242)+2</f>
        <v>3</v>
      </c>
      <c r="D426" s="402"/>
      <c r="E426" s="459"/>
      <c r="F426" s="459"/>
      <c r="G426" s="402"/>
      <c r="H426" s="472" t="s">
        <v>618</v>
      </c>
      <c r="I426" s="430" t="s">
        <v>619</v>
      </c>
      <c r="J426" s="519"/>
      <c r="K426" s="430" t="s">
        <v>844</v>
      </c>
      <c r="L426" s="430"/>
      <c r="M426" s="430"/>
      <c r="N426" s="430" t="s">
        <v>845</v>
      </c>
      <c r="O426" s="430"/>
      <c r="P426" s="430"/>
      <c r="Q426" s="430"/>
      <c r="R426" s="430" t="s">
        <v>846</v>
      </c>
      <c r="S426" s="430"/>
      <c r="T426" s="430"/>
      <c r="U426" s="430"/>
      <c r="V426" s="407"/>
      <c r="W426" s="407"/>
      <c r="X426" s="407"/>
      <c r="Y426" s="407"/>
      <c r="Z426" s="407"/>
      <c r="AA426" s="407"/>
      <c r="AB426" s="407"/>
      <c r="AC426" s="407"/>
      <c r="AD426" s="407"/>
      <c r="AE426" s="407"/>
      <c r="AF426" s="407"/>
      <c r="AG426" s="407"/>
      <c r="AH426" s="407"/>
      <c r="AI426" s="407"/>
      <c r="AJ426" s="407"/>
      <c r="AK426" s="407"/>
      <c r="AL426" s="407"/>
      <c r="AM426" s="407"/>
      <c r="AN426" s="407"/>
      <c r="AO426" s="402"/>
      <c r="AP426" s="387"/>
      <c r="AQ426" s="375"/>
      <c r="AR426" s="375"/>
      <c r="AS426" s="375"/>
    </row>
    <row r="427" spans="1:45" outlineLevel="3" x14ac:dyDescent="0.25">
      <c r="A427" s="375"/>
      <c r="B427" s="384"/>
      <c r="C427" s="377">
        <f t="shared" ref="C427:C437" si="68">INT($C$242)+3</f>
        <v>4</v>
      </c>
      <c r="D427" s="402"/>
      <c r="E427" s="459"/>
      <c r="F427" s="459"/>
      <c r="G427" s="402"/>
      <c r="H427" s="423" t="str">
        <f>H$261</f>
        <v>Aut</v>
      </c>
      <c r="I427" s="429">
        <v>0</v>
      </c>
      <c r="J427" s="429"/>
      <c r="K427" s="407"/>
      <c r="L427" s="407"/>
      <c r="M427" s="423"/>
      <c r="N427" s="407"/>
      <c r="O427" s="407"/>
      <c r="P427" s="407"/>
      <c r="Q427" s="407"/>
      <c r="R427" s="424">
        <v>14</v>
      </c>
      <c r="S427" s="424">
        <v>14</v>
      </c>
      <c r="T427" s="424">
        <v>14</v>
      </c>
      <c r="U427" s="424">
        <v>14</v>
      </c>
      <c r="V427" s="407" t="s">
        <v>847</v>
      </c>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outlineLevel="3" x14ac:dyDescent="0.25">
      <c r="A428" s="375"/>
      <c r="B428" s="384"/>
      <c r="C428" s="377">
        <f t="shared" si="68"/>
        <v>4</v>
      </c>
      <c r="D428" s="402"/>
      <c r="E428" s="459"/>
      <c r="F428" s="459"/>
      <c r="G428" s="402"/>
      <c r="H428" s="423" t="str">
        <f>H$262</f>
        <v>Win</v>
      </c>
      <c r="I428" s="429"/>
      <c r="J428" s="429"/>
      <c r="K428" s="407"/>
      <c r="L428" s="407"/>
      <c r="M428" s="407"/>
      <c r="N428" s="407"/>
      <c r="O428" s="407"/>
      <c r="P428" s="407"/>
      <c r="Q428" s="407"/>
      <c r="R428" s="424">
        <v>14</v>
      </c>
      <c r="S428" s="424">
        <v>14</v>
      </c>
      <c r="T428" s="424">
        <v>14</v>
      </c>
      <c r="U428" s="424">
        <v>14</v>
      </c>
      <c r="V428" s="407"/>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outlineLevel="3" x14ac:dyDescent="0.25">
      <c r="A429" s="375"/>
      <c r="B429" s="384"/>
      <c r="C429" s="377">
        <f t="shared" si="68"/>
        <v>4</v>
      </c>
      <c r="D429" s="402"/>
      <c r="E429" s="459"/>
      <c r="F429" s="459"/>
      <c r="G429" s="402"/>
      <c r="H429" s="423" t="str">
        <f>H$263</f>
        <v>Spr</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outlineLevel="3" x14ac:dyDescent="0.25">
      <c r="A430" s="375"/>
      <c r="B430" s="384"/>
      <c r="C430" s="377">
        <f t="shared" si="68"/>
        <v>4</v>
      </c>
      <c r="D430" s="402"/>
      <c r="E430" s="459"/>
      <c r="F430" s="459"/>
      <c r="G430" s="402"/>
      <c r="H430" s="423"/>
      <c r="I430" s="429"/>
      <c r="J430" s="429"/>
      <c r="K430" s="407"/>
      <c r="L430" s="407"/>
      <c r="M430" s="407"/>
      <c r="N430" s="407"/>
      <c r="O430" s="407"/>
      <c r="P430" s="407"/>
      <c r="Q430" s="407"/>
      <c r="R430" s="407"/>
      <c r="S430" s="407"/>
      <c r="T430" s="407"/>
      <c r="U430" s="407"/>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outlineLevel="3" x14ac:dyDescent="0.25">
      <c r="A431" s="375"/>
      <c r="B431" s="384"/>
      <c r="C431" s="377">
        <f t="shared" si="68"/>
        <v>4</v>
      </c>
      <c r="D431" s="402"/>
      <c r="E431" s="459"/>
      <c r="F431" s="459"/>
      <c r="G431" s="402"/>
      <c r="H431" s="423" t="str">
        <f>H$261</f>
        <v>Aut</v>
      </c>
      <c r="I431" s="429">
        <v>1</v>
      </c>
      <c r="J431" s="429"/>
      <c r="K431" s="407"/>
      <c r="L431" s="407"/>
      <c r="M431" s="407"/>
      <c r="N431" s="407"/>
      <c r="O431" s="407"/>
      <c r="P431" s="407"/>
      <c r="Q431" s="407"/>
      <c r="R431" s="424">
        <f>134-28</f>
        <v>106</v>
      </c>
      <c r="S431" s="424">
        <f t="shared" ref="S431:U433" si="69">134-28</f>
        <v>106</v>
      </c>
      <c r="T431" s="424">
        <f t="shared" si="69"/>
        <v>106</v>
      </c>
      <c r="U431" s="424">
        <f t="shared" si="69"/>
        <v>106</v>
      </c>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outlineLevel="3" x14ac:dyDescent="0.25">
      <c r="A432" s="375"/>
      <c r="B432" s="384"/>
      <c r="C432" s="377">
        <f t="shared" si="68"/>
        <v>4</v>
      </c>
      <c r="D432" s="402"/>
      <c r="E432" s="459"/>
      <c r="F432" s="459"/>
      <c r="G432" s="402"/>
      <c r="H432" s="423" t="str">
        <f>H$262</f>
        <v>Win</v>
      </c>
      <c r="I432" s="429"/>
      <c r="J432" s="429"/>
      <c r="K432" s="407"/>
      <c r="L432" s="407"/>
      <c r="M432" s="407"/>
      <c r="N432" s="407"/>
      <c r="O432" s="407"/>
      <c r="P432" s="407"/>
      <c r="Q432" s="407"/>
      <c r="R432" s="424">
        <f t="shared" ref="R432:R433" si="70">134-28</f>
        <v>106</v>
      </c>
      <c r="S432" s="424">
        <f t="shared" si="69"/>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outlineLevel="3" x14ac:dyDescent="0.25">
      <c r="A433" s="375"/>
      <c r="B433" s="384"/>
      <c r="C433" s="377">
        <f t="shared" si="68"/>
        <v>4</v>
      </c>
      <c r="D433" s="402"/>
      <c r="E433" s="459"/>
      <c r="F433" s="459"/>
      <c r="G433" s="402"/>
      <c r="H433" s="423" t="str">
        <f>H$263</f>
        <v>Spr</v>
      </c>
      <c r="I433" s="429"/>
      <c r="J433" s="429"/>
      <c r="K433" s="407"/>
      <c r="L433" s="407"/>
      <c r="M433" s="407"/>
      <c r="N433" s="407"/>
      <c r="O433" s="407"/>
      <c r="P433" s="407"/>
      <c r="Q433" s="407"/>
      <c r="R433" s="424">
        <f t="shared" si="70"/>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outlineLevel="3" x14ac:dyDescent="0.25">
      <c r="A434" s="375"/>
      <c r="B434" s="384"/>
      <c r="C434" s="377">
        <f t="shared" si="68"/>
        <v>4</v>
      </c>
      <c r="D434" s="402"/>
      <c r="E434" s="459"/>
      <c r="F434" s="459"/>
      <c r="G434" s="402"/>
      <c r="H434" s="423"/>
      <c r="I434" s="429"/>
      <c r="J434" s="429"/>
      <c r="K434" s="407"/>
      <c r="L434" s="407"/>
      <c r="M434" s="407"/>
      <c r="N434" s="407"/>
      <c r="O434" s="407"/>
      <c r="P434" s="407"/>
      <c r="Q434" s="407"/>
      <c r="R434" s="407"/>
      <c r="S434" s="407"/>
      <c r="T434" s="407"/>
      <c r="U434" s="407"/>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outlineLevel="3" x14ac:dyDescent="0.25">
      <c r="A435" s="375"/>
      <c r="B435" s="384"/>
      <c r="C435" s="377">
        <f t="shared" si="68"/>
        <v>4</v>
      </c>
      <c r="D435" s="402"/>
      <c r="E435" s="459"/>
      <c r="F435" s="459"/>
      <c r="G435" s="402"/>
      <c r="H435" s="423" t="str">
        <f>H$261</f>
        <v>Aut</v>
      </c>
      <c r="I435" s="429">
        <v>2</v>
      </c>
      <c r="J435" s="429"/>
      <c r="K435" s="407"/>
      <c r="L435" s="407"/>
      <c r="M435" s="407"/>
      <c r="N435" s="407"/>
      <c r="O435" s="407"/>
      <c r="P435" s="407"/>
      <c r="Q435" s="407"/>
      <c r="R435" s="424">
        <f>254-28</f>
        <v>226</v>
      </c>
      <c r="S435" s="424">
        <f t="shared" ref="S435:U437" si="71">254-28</f>
        <v>226</v>
      </c>
      <c r="T435" s="424">
        <f t="shared" si="71"/>
        <v>226</v>
      </c>
      <c r="U435" s="424">
        <f t="shared" si="71"/>
        <v>226</v>
      </c>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outlineLevel="3" x14ac:dyDescent="0.25">
      <c r="A436" s="375"/>
      <c r="B436" s="384"/>
      <c r="C436" s="377">
        <f t="shared" si="68"/>
        <v>4</v>
      </c>
      <c r="D436" s="402"/>
      <c r="E436" s="459"/>
      <c r="F436" s="459"/>
      <c r="G436" s="402"/>
      <c r="H436" s="423" t="str">
        <f>H$262</f>
        <v>Win</v>
      </c>
      <c r="I436" s="429"/>
      <c r="J436" s="429"/>
      <c r="K436" s="407"/>
      <c r="L436" s="407"/>
      <c r="M436" s="407"/>
      <c r="N436" s="407"/>
      <c r="O436" s="407"/>
      <c r="P436" s="407"/>
      <c r="Q436" s="407"/>
      <c r="R436" s="424">
        <f t="shared" ref="R436:R437" si="72">254-28</f>
        <v>226</v>
      </c>
      <c r="S436" s="424">
        <f t="shared" si="71"/>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outlineLevel="3" x14ac:dyDescent="0.25">
      <c r="A437" s="375"/>
      <c r="B437" s="384"/>
      <c r="C437" s="377">
        <f t="shared" si="68"/>
        <v>4</v>
      </c>
      <c r="D437" s="402"/>
      <c r="E437" s="459"/>
      <c r="F437" s="459"/>
      <c r="G437" s="402"/>
      <c r="H437" s="423" t="str">
        <f>H$263</f>
        <v>Spr</v>
      </c>
      <c r="I437" s="429"/>
      <c r="J437" s="429"/>
      <c r="K437" s="407"/>
      <c r="L437" s="407"/>
      <c r="M437" s="407"/>
      <c r="N437" s="407"/>
      <c r="O437" s="407"/>
      <c r="P437" s="407"/>
      <c r="Q437" s="407"/>
      <c r="R437" s="424">
        <f t="shared" si="72"/>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t="5.0999999999999996" customHeight="1" outlineLevel="2" x14ac:dyDescent="0.25">
      <c r="A438" s="375"/>
      <c r="B438" s="384"/>
      <c r="C438" s="377">
        <f>INT($C$242)+2.005</f>
        <v>3.0049999999999999</v>
      </c>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t="s">
        <v>440</v>
      </c>
      <c r="AP438" s="387"/>
      <c r="AQ438" s="375"/>
      <c r="AR438" s="375"/>
      <c r="AS438" s="375"/>
    </row>
    <row r="439" spans="1:45" outlineLevel="1" x14ac:dyDescent="0.25">
      <c r="A439" s="375"/>
      <c r="B439" s="384"/>
      <c r="C439" s="377">
        <f>INT($C$242)+1</f>
        <v>2</v>
      </c>
      <c r="D439" s="402"/>
      <c r="E439" s="459"/>
      <c r="F439" s="459"/>
      <c r="G439" s="402"/>
      <c r="H439" s="462" t="s">
        <v>617</v>
      </c>
      <c r="I439" s="420"/>
      <c r="J439" s="420"/>
      <c r="K439" s="390"/>
      <c r="L439" s="390"/>
      <c r="M439" s="390"/>
      <c r="N439" s="390"/>
      <c r="O439" s="390"/>
      <c r="P439" s="390"/>
      <c r="Q439" s="390"/>
      <c r="R439" s="390"/>
      <c r="S439" s="390"/>
      <c r="T439" s="390"/>
      <c r="U439" s="390"/>
      <c r="V439" s="390"/>
      <c r="W439" s="390"/>
      <c r="X439" s="390"/>
      <c r="Y439" s="390"/>
      <c r="Z439" s="451"/>
      <c r="AA439" s="451"/>
      <c r="AB439" s="451"/>
      <c r="AC439" s="451"/>
      <c r="AD439" s="451"/>
      <c r="AE439" s="451"/>
      <c r="AF439" s="451"/>
      <c r="AG439" s="451"/>
      <c r="AH439" s="451"/>
      <c r="AI439" s="451"/>
      <c r="AJ439" s="451"/>
      <c r="AK439" s="451"/>
      <c r="AL439" s="451"/>
      <c r="AM439" s="451"/>
      <c r="AN439" s="451"/>
      <c r="AO439" s="402"/>
      <c r="AP439" s="387"/>
      <c r="AQ439" s="375"/>
      <c r="AR439" s="375"/>
      <c r="AS439" s="375"/>
    </row>
    <row r="440" spans="1:45" ht="5.0999999999999996" customHeight="1" outlineLevel="3" x14ac:dyDescent="0.25">
      <c r="A440" s="375"/>
      <c r="B440" s="384"/>
      <c r="C440" s="377">
        <f>INT($C$242)+3.005</f>
        <v>4.0049999999999999</v>
      </c>
      <c r="D440" s="402" t="s">
        <v>436</v>
      </c>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387"/>
      <c r="AQ440" s="375"/>
      <c r="AR440" s="375"/>
      <c r="AS440" s="375"/>
    </row>
    <row r="441" spans="1:45" outlineLevel="2" x14ac:dyDescent="0.25">
      <c r="A441" s="375"/>
      <c r="B441" s="384"/>
      <c r="C441" s="377">
        <f>INT($C$242)+2</f>
        <v>3</v>
      </c>
      <c r="D441" s="402"/>
      <c r="E441" s="459"/>
      <c r="F441" s="459"/>
      <c r="G441" s="402"/>
      <c r="H441" s="472" t="s">
        <v>618</v>
      </c>
      <c r="I441" s="430" t="s">
        <v>620</v>
      </c>
      <c r="J441" s="519"/>
      <c r="K441" s="520">
        <f>COUNTA($H442:$H$472)</f>
        <v>30</v>
      </c>
      <c r="L441" s="520">
        <f>COUNTA($I$442:$I$472)/K441</f>
        <v>1</v>
      </c>
      <c r="M441" s="410">
        <v>-9</v>
      </c>
      <c r="N441" s="430" t="s">
        <v>621</v>
      </c>
      <c r="O441" s="430"/>
      <c r="P441" s="430"/>
      <c r="Q441" s="430"/>
      <c r="R441" s="430"/>
      <c r="S441" s="521"/>
      <c r="T441" s="521"/>
      <c r="U441" s="521"/>
      <c r="V441" s="407"/>
      <c r="W441" s="407"/>
      <c r="X441" s="407"/>
      <c r="Y441" s="407"/>
      <c r="Z441" s="407"/>
      <c r="AA441" s="407"/>
      <c r="AB441" s="407"/>
      <c r="AC441" s="407"/>
      <c r="AD441" s="407"/>
      <c r="AE441" s="407"/>
      <c r="AF441" s="407"/>
      <c r="AG441" s="407"/>
      <c r="AH441" s="407"/>
      <c r="AI441" s="407"/>
      <c r="AJ441" s="407"/>
      <c r="AK441" s="407"/>
      <c r="AL441" s="407"/>
      <c r="AM441" s="407"/>
      <c r="AN441" s="407"/>
      <c r="AO441" s="402"/>
      <c r="AP441" s="387"/>
      <c r="AQ441" s="375"/>
      <c r="AR441" s="375"/>
      <c r="AS441" s="375"/>
    </row>
    <row r="442" spans="1:45" outlineLevel="3" collapsed="1" x14ac:dyDescent="0.25">
      <c r="A442" s="375"/>
      <c r="B442" s="384"/>
      <c r="C442" s="377">
        <f t="shared" ref="C442:C462" si="73">INT($C$242)+3</f>
        <v>4</v>
      </c>
      <c r="D442" s="402"/>
      <c r="E442" s="459"/>
      <c r="F442" s="459"/>
      <c r="G442" s="402"/>
      <c r="H442" s="423" t="str">
        <f t="shared" ref="H442:H451" si="74">H$261</f>
        <v>Aut</v>
      </c>
      <c r="I442" s="429" t="s">
        <v>854</v>
      </c>
      <c r="J442" s="429"/>
      <c r="K442" s="424">
        <v>0</v>
      </c>
      <c r="L442" s="424">
        <v>0</v>
      </c>
      <c r="M442" s="424">
        <v>0</v>
      </c>
      <c r="N442" s="424">
        <v>1</v>
      </c>
      <c r="O442" s="424">
        <v>7</v>
      </c>
      <c r="P442" s="424">
        <v>7</v>
      </c>
      <c r="Q442" s="424">
        <v>13</v>
      </c>
      <c r="R442" s="424">
        <v>2</v>
      </c>
      <c r="S442" s="424">
        <v>8</v>
      </c>
      <c r="T442" s="424">
        <v>8</v>
      </c>
      <c r="U442" s="424">
        <v>14</v>
      </c>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4" x14ac:dyDescent="0.25">
      <c r="A443" s="375"/>
      <c r="B443" s="384"/>
      <c r="C443" s="377">
        <f>INT($C$242)+4</f>
        <v>5</v>
      </c>
      <c r="D443" s="402"/>
      <c r="E443" s="459"/>
      <c r="F443" s="459"/>
      <c r="G443" s="402"/>
      <c r="H443" s="423" t="str">
        <f t="shared" si="74"/>
        <v>Aut</v>
      </c>
      <c r="I443" s="429">
        <v>0</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 t="shared" ref="C444:C451" si="75">INT($C$242)+4</f>
        <v>5</v>
      </c>
      <c r="D444" s="402"/>
      <c r="E444" s="459"/>
      <c r="F444" s="459"/>
      <c r="G444" s="402"/>
      <c r="H444" s="423" t="str">
        <f t="shared" si="74"/>
        <v>Aut</v>
      </c>
      <c r="I444" s="429">
        <v>1</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si="75"/>
        <v>5</v>
      </c>
      <c r="D445" s="402"/>
      <c r="E445" s="459"/>
      <c r="F445" s="459"/>
      <c r="G445" s="402"/>
      <c r="H445" s="423" t="str">
        <f t="shared" si="74"/>
        <v>Aut</v>
      </c>
      <c r="I445" s="429">
        <v>2</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3</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4</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5</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6</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7</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8</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outlineLevel="3" collapsed="1" x14ac:dyDescent="0.25">
      <c r="A452" s="375"/>
      <c r="B452" s="384"/>
      <c r="C452" s="377">
        <f t="shared" si="73"/>
        <v>4</v>
      </c>
      <c r="D452" s="402"/>
      <c r="E452" s="459"/>
      <c r="F452" s="459"/>
      <c r="G452" s="402"/>
      <c r="H452" s="423" t="str">
        <f>H$262</f>
        <v>Win</v>
      </c>
      <c r="I452" s="429" t="s">
        <v>854</v>
      </c>
      <c r="J452" s="429"/>
      <c r="K452" s="424">
        <v>0</v>
      </c>
      <c r="L452" s="424">
        <v>0</v>
      </c>
      <c r="M452" s="424">
        <v>0</v>
      </c>
      <c r="N452" s="424">
        <v>3</v>
      </c>
      <c r="O452" s="424">
        <v>9</v>
      </c>
      <c r="P452" s="424">
        <v>9</v>
      </c>
      <c r="Q452" s="424">
        <v>15</v>
      </c>
      <c r="R452" s="424">
        <v>4</v>
      </c>
      <c r="S452" s="424">
        <v>10</v>
      </c>
      <c r="T452" s="424">
        <v>10</v>
      </c>
      <c r="U452" s="424">
        <v>16</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4" x14ac:dyDescent="0.25">
      <c r="A453" s="375"/>
      <c r="B453" s="384"/>
      <c r="C453" s="377">
        <f>INT($C$242)+4</f>
        <v>5</v>
      </c>
      <c r="D453" s="402"/>
      <c r="E453" s="459"/>
      <c r="F453" s="459"/>
      <c r="G453" s="402"/>
      <c r="H453" s="423" t="str">
        <f t="shared" ref="H453:H461" si="76">H$262</f>
        <v>Win</v>
      </c>
      <c r="I453" s="429">
        <v>0</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 t="shared" ref="C454:C461" si="77">INT($C$242)+4</f>
        <v>5</v>
      </c>
      <c r="D454" s="402"/>
      <c r="E454" s="459"/>
      <c r="F454" s="459"/>
      <c r="G454" s="402"/>
      <c r="H454" s="423" t="str">
        <f t="shared" si="76"/>
        <v>Win</v>
      </c>
      <c r="I454" s="429">
        <v>1</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si="77"/>
        <v>5</v>
      </c>
      <c r="D455" s="402"/>
      <c r="E455" s="459"/>
      <c r="F455" s="459"/>
      <c r="G455" s="402"/>
      <c r="H455" s="423" t="str">
        <f t="shared" si="76"/>
        <v>Win</v>
      </c>
      <c r="I455" s="429">
        <v>2</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3</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4</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5</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6</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7</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8</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outlineLevel="3" collapsed="1" x14ac:dyDescent="0.25">
      <c r="A462" s="375"/>
      <c r="B462" s="384"/>
      <c r="C462" s="377">
        <f t="shared" si="73"/>
        <v>4</v>
      </c>
      <c r="D462" s="402"/>
      <c r="E462" s="459"/>
      <c r="F462" s="459"/>
      <c r="G462" s="402"/>
      <c r="H462" s="423" t="str">
        <f t="shared" ref="H462:H471" si="78">H$263</f>
        <v>Spr</v>
      </c>
      <c r="I462" s="429" t="s">
        <v>854</v>
      </c>
      <c r="J462" s="429"/>
      <c r="K462" s="424">
        <v>0</v>
      </c>
      <c r="L462" s="424">
        <v>0</v>
      </c>
      <c r="M462" s="424">
        <v>0</v>
      </c>
      <c r="N462" s="424">
        <v>5</v>
      </c>
      <c r="O462" s="424">
        <v>11</v>
      </c>
      <c r="P462" s="424">
        <v>11</v>
      </c>
      <c r="Q462" s="424">
        <v>17</v>
      </c>
      <c r="R462" s="424">
        <v>6</v>
      </c>
      <c r="S462" s="424">
        <v>12</v>
      </c>
      <c r="T462" s="424">
        <v>12</v>
      </c>
      <c r="U462" s="424">
        <v>18</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4" x14ac:dyDescent="0.25">
      <c r="A463" s="375"/>
      <c r="B463" s="384"/>
      <c r="C463" s="377">
        <f>INT($C$242)+4</f>
        <v>5</v>
      </c>
      <c r="D463" s="402"/>
      <c r="E463" s="459"/>
      <c r="F463" s="459"/>
      <c r="G463" s="402"/>
      <c r="H463" s="423" t="str">
        <f t="shared" si="78"/>
        <v>Spr</v>
      </c>
      <c r="I463" s="429">
        <v>0</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 t="shared" ref="C464:C471" si="79">INT($C$242)+4</f>
        <v>5</v>
      </c>
      <c r="D464" s="402"/>
      <c r="E464" s="459"/>
      <c r="F464" s="459"/>
      <c r="G464" s="402"/>
      <c r="H464" s="423" t="str">
        <f t="shared" si="78"/>
        <v>Spr</v>
      </c>
      <c r="I464" s="429">
        <v>1</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si="79"/>
        <v>5</v>
      </c>
      <c r="D465" s="402"/>
      <c r="E465" s="459"/>
      <c r="F465" s="459"/>
      <c r="G465" s="402"/>
      <c r="H465" s="423" t="str">
        <f t="shared" si="78"/>
        <v>Spr</v>
      </c>
      <c r="I465" s="429">
        <v>2</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3</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4</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5</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6</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7</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8</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t="5.0999999999999996" customHeight="1" outlineLevel="2" x14ac:dyDescent="0.25">
      <c r="A472" s="375"/>
      <c r="B472" s="384"/>
      <c r="C472" s="377">
        <f>INT($C$242)+2.005</f>
        <v>3.0049999999999999</v>
      </c>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t="s">
        <v>440</v>
      </c>
      <c r="AP472" s="387"/>
      <c r="AQ472" s="375"/>
      <c r="AR472" s="375"/>
      <c r="AS472" s="375"/>
    </row>
    <row r="473" spans="1:45" outlineLevel="2" x14ac:dyDescent="0.25">
      <c r="A473" s="375"/>
      <c r="B473" s="384"/>
      <c r="C473" s="377">
        <f>INT($C$242)+2</f>
        <v>3</v>
      </c>
      <c r="D473" s="402"/>
      <c r="E473" s="459"/>
      <c r="F473" s="459"/>
      <c r="G473" s="402"/>
      <c r="H473" s="472" t="s">
        <v>618</v>
      </c>
      <c r="I473" s="430" t="s">
        <v>622</v>
      </c>
      <c r="J473" s="430"/>
      <c r="K473" s="522">
        <f>COUNTA($H474:$H$486)</f>
        <v>3</v>
      </c>
      <c r="L473" s="520">
        <f>COUNTA($I$474:$I$486)/K473</f>
        <v>4</v>
      </c>
      <c r="M473" s="494"/>
      <c r="N473" s="407"/>
      <c r="O473" s="430" t="s">
        <v>623</v>
      </c>
      <c r="P473" s="430"/>
      <c r="Q473" s="430"/>
      <c r="R473" s="430" t="s">
        <v>624</v>
      </c>
      <c r="S473" s="430"/>
      <c r="T473" s="430"/>
      <c r="U473" s="430"/>
      <c r="V473" s="407"/>
      <c r="W473" s="407"/>
      <c r="X473" s="407"/>
      <c r="Y473" s="407"/>
      <c r="Z473" s="407"/>
      <c r="AA473" s="407"/>
      <c r="AB473" s="407"/>
      <c r="AC473" s="407"/>
      <c r="AD473" s="407"/>
      <c r="AE473" s="407"/>
      <c r="AF473" s="407"/>
      <c r="AG473" s="407"/>
      <c r="AH473" s="407"/>
      <c r="AI473" s="407"/>
      <c r="AJ473" s="407"/>
      <c r="AK473" s="407"/>
      <c r="AL473" s="407"/>
      <c r="AM473" s="407"/>
      <c r="AN473" s="407"/>
      <c r="AO473" s="402"/>
      <c r="AP473" s="387"/>
      <c r="AQ473" s="375"/>
      <c r="AR473" s="375"/>
      <c r="AS473" s="375"/>
    </row>
    <row r="474" spans="1:45" outlineLevel="3" x14ac:dyDescent="0.25">
      <c r="A474" s="375"/>
      <c r="B474" s="384"/>
      <c r="C474" s="377">
        <f t="shared" ref="C474:C485" si="80">INT($C$242)+3</f>
        <v>4</v>
      </c>
      <c r="D474" s="402"/>
      <c r="E474" s="459"/>
      <c r="F474" s="459"/>
      <c r="G474" s="402"/>
      <c r="H474" s="423" t="str">
        <f>H$261</f>
        <v>Aut</v>
      </c>
      <c r="I474" s="429" t="s">
        <v>625</v>
      </c>
      <c r="J474" s="429"/>
      <c r="K474" s="407"/>
      <c r="L474" s="406"/>
      <c r="M474" s="407"/>
      <c r="N474" s="407">
        <v>0</v>
      </c>
      <c r="O474" s="407">
        <v>0</v>
      </c>
      <c r="P474" s="407">
        <v>0</v>
      </c>
      <c r="Q474" s="407">
        <v>0</v>
      </c>
      <c r="R474" s="407">
        <v>0</v>
      </c>
      <c r="S474" s="407">
        <v>0</v>
      </c>
      <c r="T474" s="407">
        <v>0</v>
      </c>
      <c r="U474" s="407">
        <v>0</v>
      </c>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outlineLevel="3" x14ac:dyDescent="0.25">
      <c r="A475" s="375"/>
      <c r="B475" s="384"/>
      <c r="C475" s="377">
        <f t="shared" si="80"/>
        <v>4</v>
      </c>
      <c r="D475" s="402"/>
      <c r="E475" s="459"/>
      <c r="F475" s="459"/>
      <c r="G475" s="402"/>
      <c r="H475" s="423"/>
      <c r="I475" s="429" t="str">
        <f>H364</f>
        <v>aStd</v>
      </c>
      <c r="J475" s="429"/>
      <c r="K475" s="407"/>
      <c r="L475" s="407"/>
      <c r="M475" s="407"/>
      <c r="N475" s="424">
        <v>0</v>
      </c>
      <c r="O475" s="775">
        <f>IF(N475=0,0,N475+72)</f>
        <v>0</v>
      </c>
      <c r="P475" s="776">
        <f>O475</f>
        <v>0</v>
      </c>
      <c r="Q475" s="775">
        <f>IF(P475=0,0,P475+72)</f>
        <v>0</v>
      </c>
      <c r="R475" s="424">
        <v>0</v>
      </c>
      <c r="S475" s="424">
        <v>0</v>
      </c>
      <c r="T475" s="424">
        <v>0</v>
      </c>
      <c r="U475" s="424">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outlineLevel="3" x14ac:dyDescent="0.25">
      <c r="A476" s="375"/>
      <c r="B476" s="384"/>
      <c r="C476" s="377">
        <f t="shared" si="80"/>
        <v>4</v>
      </c>
      <c r="D476" s="402"/>
      <c r="E476" s="459"/>
      <c r="F476" s="459"/>
      <c r="G476" s="402"/>
      <c r="H476" s="423"/>
      <c r="I476" s="429" t="str">
        <f>H365</f>
        <v>a1</v>
      </c>
      <c r="J476" s="429"/>
      <c r="K476" s="407"/>
      <c r="L476" s="407"/>
      <c r="M476" s="407"/>
      <c r="N476" s="424">
        <v>19</v>
      </c>
      <c r="O476" s="775">
        <f>IF(N476=0,0,N476+72)</f>
        <v>91</v>
      </c>
      <c r="P476" s="776">
        <f t="shared" ref="P476:P477" si="81">O476</f>
        <v>91</v>
      </c>
      <c r="Q476" s="775">
        <f>IF(P476=0,0,P476+72)</f>
        <v>163</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outlineLevel="3" x14ac:dyDescent="0.25">
      <c r="A477" s="375"/>
      <c r="B477" s="384"/>
      <c r="C477" s="377">
        <f t="shared" si="80"/>
        <v>4</v>
      </c>
      <c r="D477" s="402"/>
      <c r="E477" s="459"/>
      <c r="F477" s="459"/>
      <c r="G477" s="402"/>
      <c r="H477" s="423"/>
      <c r="I477" s="429" t="str">
        <f>H366</f>
        <v>a2</v>
      </c>
      <c r="J477" s="429"/>
      <c r="K477" s="407"/>
      <c r="L477" s="407"/>
      <c r="M477" s="407"/>
      <c r="N477" s="424">
        <v>19</v>
      </c>
      <c r="O477" s="775">
        <f>IF(N477=0,0,N477+72)</f>
        <v>91</v>
      </c>
      <c r="P477" s="776">
        <f t="shared" si="81"/>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outlineLevel="3" x14ac:dyDescent="0.25">
      <c r="A478" s="375"/>
      <c r="B478" s="384"/>
      <c r="C478" s="377">
        <f t="shared" si="80"/>
        <v>4</v>
      </c>
      <c r="D478" s="402"/>
      <c r="E478" s="459"/>
      <c r="F478" s="459"/>
      <c r="G478" s="402"/>
      <c r="H478" s="423" t="str">
        <f>H$262</f>
        <v>Win</v>
      </c>
      <c r="I478" s="429" t="str">
        <f>I474</f>
        <v>Not differentiated</v>
      </c>
      <c r="J478" s="429"/>
      <c r="K478" s="407"/>
      <c r="L478" s="407"/>
      <c r="M478" s="407"/>
      <c r="N478" s="407">
        <v>0</v>
      </c>
      <c r="O478" s="407">
        <v>0</v>
      </c>
      <c r="P478" s="407">
        <v>0</v>
      </c>
      <c r="Q478" s="407">
        <v>0</v>
      </c>
      <c r="R478" s="407">
        <v>0</v>
      </c>
      <c r="S478" s="407">
        <v>0</v>
      </c>
      <c r="T478" s="407">
        <v>0</v>
      </c>
      <c r="U478" s="407">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outlineLevel="3" x14ac:dyDescent="0.25">
      <c r="A479" s="375"/>
      <c r="B479" s="384"/>
      <c r="C479" s="377">
        <f t="shared" si="80"/>
        <v>4</v>
      </c>
      <c r="D479" s="402"/>
      <c r="E479" s="459"/>
      <c r="F479" s="459"/>
      <c r="G479" s="402"/>
      <c r="H479" s="423"/>
      <c r="I479" s="429" t="str">
        <f t="shared" ref="I479:I481" si="82">I475</f>
        <v>aStd</v>
      </c>
      <c r="J479" s="429"/>
      <c r="K479" s="407"/>
      <c r="L479" s="407"/>
      <c r="M479" s="407"/>
      <c r="N479" s="777">
        <f>IF(N475=0,0,N475+24)</f>
        <v>0</v>
      </c>
      <c r="O479" s="775">
        <f>IF(N479=0,0,N479+72)</f>
        <v>0</v>
      </c>
      <c r="P479" s="776">
        <f>O479</f>
        <v>0</v>
      </c>
      <c r="Q479" s="775">
        <f>IF(P479=0,0,P479+72)</f>
        <v>0</v>
      </c>
      <c r="R479" s="424">
        <v>0</v>
      </c>
      <c r="S479" s="424">
        <v>0</v>
      </c>
      <c r="T479" s="424">
        <v>0</v>
      </c>
      <c r="U479" s="424">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outlineLevel="3" x14ac:dyDescent="0.25">
      <c r="A480" s="375"/>
      <c r="B480" s="384"/>
      <c r="C480" s="377">
        <f t="shared" si="80"/>
        <v>4</v>
      </c>
      <c r="D480" s="402"/>
      <c r="E480" s="459"/>
      <c r="F480" s="459"/>
      <c r="G480" s="402"/>
      <c r="H480" s="423"/>
      <c r="I480" s="429" t="str">
        <f t="shared" si="82"/>
        <v>a1</v>
      </c>
      <c r="J480" s="429"/>
      <c r="K480" s="407"/>
      <c r="L480" s="407"/>
      <c r="M480" s="407"/>
      <c r="N480" s="777">
        <f>IF(N476=0,0,N476+24)</f>
        <v>43</v>
      </c>
      <c r="O480" s="775">
        <f>IF(N480=0,0,N480+72)</f>
        <v>115</v>
      </c>
      <c r="P480" s="776">
        <f t="shared" ref="P480:P481" si="83">O480</f>
        <v>115</v>
      </c>
      <c r="Q480" s="775">
        <f>IF(P480=0,0,P480+72)</f>
        <v>187</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outlineLevel="3" x14ac:dyDescent="0.25">
      <c r="A481" s="375"/>
      <c r="B481" s="384"/>
      <c r="C481" s="377">
        <f t="shared" si="80"/>
        <v>4</v>
      </c>
      <c r="D481" s="402"/>
      <c r="E481" s="459"/>
      <c r="F481" s="459"/>
      <c r="G481" s="402"/>
      <c r="H481" s="423"/>
      <c r="I481" s="429" t="str">
        <f t="shared" si="82"/>
        <v>a2</v>
      </c>
      <c r="J481" s="429"/>
      <c r="K481" s="407"/>
      <c r="L481" s="407"/>
      <c r="M481" s="407"/>
      <c r="N481" s="777">
        <f>IF(N477=0,0,N477+24)</f>
        <v>43</v>
      </c>
      <c r="O481" s="775">
        <f>IF(N481=0,0,N481+72)</f>
        <v>115</v>
      </c>
      <c r="P481" s="776">
        <f t="shared" si="83"/>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outlineLevel="3" x14ac:dyDescent="0.25">
      <c r="A482" s="375"/>
      <c r="B482" s="384"/>
      <c r="C482" s="377">
        <f t="shared" si="80"/>
        <v>4</v>
      </c>
      <c r="D482" s="402"/>
      <c r="E482" s="459"/>
      <c r="F482" s="459"/>
      <c r="G482" s="402"/>
      <c r="H482" s="423" t="str">
        <f>H$263</f>
        <v>Spr</v>
      </c>
      <c r="I482" s="429" t="str">
        <f>I474</f>
        <v>Not differentiated</v>
      </c>
      <c r="J482" s="429"/>
      <c r="K482" s="407"/>
      <c r="L482" s="407"/>
      <c r="M482" s="407"/>
      <c r="N482" s="407">
        <v>0</v>
      </c>
      <c r="O482" s="407">
        <v>0</v>
      </c>
      <c r="P482" s="407">
        <v>0</v>
      </c>
      <c r="Q482" s="407">
        <v>0</v>
      </c>
      <c r="R482" s="407">
        <v>0</v>
      </c>
      <c r="S482" s="407">
        <v>0</v>
      </c>
      <c r="T482" s="407">
        <v>0</v>
      </c>
      <c r="U482" s="407">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outlineLevel="3" x14ac:dyDescent="0.25">
      <c r="A483" s="375"/>
      <c r="B483" s="384"/>
      <c r="C483" s="377">
        <f t="shared" si="80"/>
        <v>4</v>
      </c>
      <c r="D483" s="402"/>
      <c r="E483" s="459"/>
      <c r="F483" s="459"/>
      <c r="G483" s="402"/>
      <c r="H483" s="423"/>
      <c r="I483" s="429" t="str">
        <f>I475</f>
        <v>aStd</v>
      </c>
      <c r="J483" s="429"/>
      <c r="K483" s="407"/>
      <c r="L483" s="407"/>
      <c r="M483" s="407"/>
      <c r="N483" s="777">
        <f>IF(N479=0,0,N479+24)</f>
        <v>0</v>
      </c>
      <c r="O483" s="775">
        <f>IF(N483=0,0,N483+72)</f>
        <v>0</v>
      </c>
      <c r="P483" s="776">
        <f>O483</f>
        <v>0</v>
      </c>
      <c r="Q483" s="775">
        <f>IF(P483=0,0,P483+72)</f>
        <v>0</v>
      </c>
      <c r="R483" s="424">
        <v>0</v>
      </c>
      <c r="S483" s="424">
        <v>0</v>
      </c>
      <c r="T483" s="424">
        <v>0</v>
      </c>
      <c r="U483" s="424">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outlineLevel="3" x14ac:dyDescent="0.25">
      <c r="A484" s="375"/>
      <c r="B484" s="384"/>
      <c r="C484" s="377">
        <f t="shared" si="80"/>
        <v>4</v>
      </c>
      <c r="D484" s="402"/>
      <c r="E484" s="459"/>
      <c r="F484" s="459"/>
      <c r="G484" s="402"/>
      <c r="H484" s="423"/>
      <c r="I484" s="429" t="str">
        <f>I476</f>
        <v>a1</v>
      </c>
      <c r="J484" s="429"/>
      <c r="K484" s="407"/>
      <c r="L484" s="407"/>
      <c r="M484" s="407"/>
      <c r="N484" s="777">
        <f>IF(N480=0,0,N480+24)</f>
        <v>67</v>
      </c>
      <c r="O484" s="775">
        <f>IF(N484=0,0,N484+72)</f>
        <v>139</v>
      </c>
      <c r="P484" s="776">
        <f t="shared" ref="P484:P485" si="84">O484</f>
        <v>139</v>
      </c>
      <c r="Q484" s="775">
        <f>IF(P484=0,0,P484+72)</f>
        <v>211</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outlineLevel="3" x14ac:dyDescent="0.25">
      <c r="A485" s="375"/>
      <c r="B485" s="384"/>
      <c r="C485" s="377">
        <f t="shared" si="80"/>
        <v>4</v>
      </c>
      <c r="D485" s="402"/>
      <c r="E485" s="459"/>
      <c r="F485" s="459"/>
      <c r="G485" s="402"/>
      <c r="H485" s="423"/>
      <c r="I485" s="429" t="str">
        <f>I477</f>
        <v>a2</v>
      </c>
      <c r="J485" s="429"/>
      <c r="K485" s="407"/>
      <c r="L485" s="407"/>
      <c r="M485" s="407"/>
      <c r="N485" s="777">
        <f>IF(N481=0,0,N481+24)</f>
        <v>67</v>
      </c>
      <c r="O485" s="775">
        <f>IF(N485=0,0,N485+72)</f>
        <v>139</v>
      </c>
      <c r="P485" s="776">
        <f t="shared" si="84"/>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t="5.0999999999999996" customHeight="1" outlineLevel="2" x14ac:dyDescent="0.25">
      <c r="A486" s="375"/>
      <c r="B486" s="384"/>
      <c r="C486" s="377">
        <f>INT($C$242)+2.005</f>
        <v>3.0049999999999999</v>
      </c>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t="s">
        <v>440</v>
      </c>
      <c r="AP486" s="387"/>
      <c r="AQ486" s="375"/>
      <c r="AR486" s="375"/>
      <c r="AS486" s="375"/>
    </row>
    <row r="487" spans="1:45" outlineLevel="2" x14ac:dyDescent="0.25">
      <c r="A487" s="375"/>
      <c r="B487" s="384"/>
      <c r="C487" s="377">
        <f>INT($C$242)+2</f>
        <v>3</v>
      </c>
      <c r="D487" s="402"/>
      <c r="E487" s="459"/>
      <c r="F487" s="459"/>
      <c r="G487" s="402"/>
      <c r="H487" s="472" t="s">
        <v>618</v>
      </c>
      <c r="I487" s="430" t="s">
        <v>626</v>
      </c>
      <c r="J487" s="430"/>
      <c r="K487" s="522"/>
      <c r="L487" s="520">
        <f>COUNTA($I488:$I$500)/COUNTA($H488:$H$500)</f>
        <v>4</v>
      </c>
      <c r="M487" s="407"/>
      <c r="N487" s="430" t="s">
        <v>627</v>
      </c>
      <c r="O487" s="430"/>
      <c r="P487" s="430"/>
      <c r="Q487" s="430"/>
      <c r="R487" s="523"/>
      <c r="S487" s="521"/>
      <c r="T487" s="521"/>
      <c r="U487" s="521"/>
      <c r="V487" s="407"/>
      <c r="W487" s="407"/>
      <c r="X487" s="407"/>
      <c r="Y487" s="407"/>
      <c r="Z487" s="407"/>
      <c r="AA487" s="407"/>
      <c r="AB487" s="407"/>
      <c r="AC487" s="407"/>
      <c r="AD487" s="407"/>
      <c r="AE487" s="407"/>
      <c r="AF487" s="407"/>
      <c r="AG487" s="407"/>
      <c r="AH487" s="407"/>
      <c r="AI487" s="407"/>
      <c r="AJ487" s="407"/>
      <c r="AK487" s="407"/>
      <c r="AL487" s="407"/>
      <c r="AM487" s="407"/>
      <c r="AN487" s="407"/>
      <c r="AO487" s="402"/>
      <c r="AP487" s="387"/>
      <c r="AQ487" s="375"/>
      <c r="AR487" s="375"/>
      <c r="AS487" s="375"/>
    </row>
    <row r="488" spans="1:45" outlineLevel="3" x14ac:dyDescent="0.25">
      <c r="A488" s="375"/>
      <c r="B488" s="384"/>
      <c r="C488" s="377">
        <f t="shared" ref="C488:C499" si="85">INT($C$242)+3</f>
        <v>4</v>
      </c>
      <c r="D488" s="402"/>
      <c r="E488" s="459"/>
      <c r="F488" s="459"/>
      <c r="G488" s="402"/>
      <c r="H488" s="423" t="str">
        <f>H$261</f>
        <v>Aut</v>
      </c>
      <c r="I488" s="429" t="s">
        <v>625</v>
      </c>
      <c r="J488" s="429"/>
      <c r="K488" s="407"/>
      <c r="L488" s="406"/>
      <c r="M488" s="407"/>
      <c r="N488" s="407">
        <v>0</v>
      </c>
      <c r="O488" s="407">
        <v>0</v>
      </c>
      <c r="P488" s="407">
        <v>0</v>
      </c>
      <c r="Q488" s="407">
        <v>0</v>
      </c>
      <c r="R488" s="407"/>
      <c r="S488" s="407"/>
      <c r="T488" s="407"/>
      <c r="U488" s="407"/>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outlineLevel="3" x14ac:dyDescent="0.25">
      <c r="A489" s="375"/>
      <c r="B489" s="384"/>
      <c r="C489" s="377">
        <f t="shared" si="85"/>
        <v>4</v>
      </c>
      <c r="D489" s="402"/>
      <c r="E489" s="459"/>
      <c r="F489" s="459"/>
      <c r="G489" s="402"/>
      <c r="H489" s="423"/>
      <c r="I489" s="429" t="s">
        <v>628</v>
      </c>
      <c r="J489" s="429"/>
      <c r="K489" s="407"/>
      <c r="L489" s="407"/>
      <c r="M489" s="407"/>
      <c r="N489" s="424">
        <v>15</v>
      </c>
      <c r="O489" s="775">
        <f>IF(N489=0,0,N489+72)</f>
        <v>87</v>
      </c>
      <c r="P489" s="776">
        <f t="shared" ref="P489:P491" si="86">O489</f>
        <v>87</v>
      </c>
      <c r="Q489" s="775">
        <f>IF(P489=0,0,P489+72)</f>
        <v>159</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outlineLevel="3" x14ac:dyDescent="0.25">
      <c r="A490" s="375"/>
      <c r="B490" s="384"/>
      <c r="C490" s="377">
        <f t="shared" si="85"/>
        <v>4</v>
      </c>
      <c r="D490" s="402"/>
      <c r="E490" s="459"/>
      <c r="F490" s="459"/>
      <c r="G490" s="402"/>
      <c r="H490" s="423"/>
      <c r="I490" s="429" t="s">
        <v>629</v>
      </c>
      <c r="J490" s="429"/>
      <c r="K490" s="407"/>
      <c r="L490" s="407"/>
      <c r="M490" s="407"/>
      <c r="N490" s="424">
        <v>16</v>
      </c>
      <c r="O490" s="775">
        <f>IF(N490=0,0,N490+72)</f>
        <v>88</v>
      </c>
      <c r="P490" s="776">
        <f t="shared" si="86"/>
        <v>88</v>
      </c>
      <c r="Q490" s="775">
        <f>IF(P490=0,0,P490+72)</f>
        <v>160</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outlineLevel="3" x14ac:dyDescent="0.25">
      <c r="A491" s="375"/>
      <c r="B491" s="384"/>
      <c r="C491" s="377">
        <f t="shared" si="85"/>
        <v>4</v>
      </c>
      <c r="D491" s="402"/>
      <c r="E491" s="459"/>
      <c r="F491" s="459"/>
      <c r="G491" s="402"/>
      <c r="H491" s="423"/>
      <c r="I491" s="429" t="s">
        <v>630</v>
      </c>
      <c r="J491" s="429"/>
      <c r="K491" s="407"/>
      <c r="L491" s="407"/>
      <c r="M491" s="407"/>
      <c r="N491" s="424">
        <v>17</v>
      </c>
      <c r="O491" s="775">
        <f>IF(N491=0,0,N491+72)</f>
        <v>89</v>
      </c>
      <c r="P491" s="776">
        <f t="shared" si="86"/>
        <v>89</v>
      </c>
      <c r="Q491" s="775">
        <f>IF(P491=0,0,P491+72)</f>
        <v>161</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outlineLevel="3" x14ac:dyDescent="0.25">
      <c r="A492" s="375"/>
      <c r="B492" s="384"/>
      <c r="C492" s="377">
        <f t="shared" si="85"/>
        <v>4</v>
      </c>
      <c r="D492" s="402"/>
      <c r="E492" s="459"/>
      <c r="F492" s="459"/>
      <c r="G492" s="402"/>
      <c r="H492" s="423" t="str">
        <f>H$262</f>
        <v>Win</v>
      </c>
      <c r="I492" s="429" t="s">
        <v>625</v>
      </c>
      <c r="J492" s="429"/>
      <c r="K492" s="407"/>
      <c r="L492" s="407"/>
      <c r="M492" s="407"/>
      <c r="N492" s="407">
        <v>0</v>
      </c>
      <c r="O492" s="407">
        <v>0</v>
      </c>
      <c r="P492" s="407">
        <v>0</v>
      </c>
      <c r="Q492" s="407">
        <v>0</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outlineLevel="3" x14ac:dyDescent="0.25">
      <c r="A493" s="375"/>
      <c r="B493" s="384"/>
      <c r="C493" s="377">
        <f t="shared" si="85"/>
        <v>4</v>
      </c>
      <c r="D493" s="402"/>
      <c r="E493" s="459"/>
      <c r="F493" s="459"/>
      <c r="G493" s="402"/>
      <c r="H493" s="423"/>
      <c r="I493" s="429" t="s">
        <v>628</v>
      </c>
      <c r="J493" s="429"/>
      <c r="K493" s="407"/>
      <c r="L493" s="407"/>
      <c r="M493" s="407"/>
      <c r="N493" s="777">
        <f>IF(N489=0,0,N489+24)</f>
        <v>39</v>
      </c>
      <c r="O493" s="775">
        <f>IF(N493=0,0,N493+72)</f>
        <v>111</v>
      </c>
      <c r="P493" s="776">
        <f>O493</f>
        <v>111</v>
      </c>
      <c r="Q493" s="775">
        <f>IF(P493=0,0,P493+72)</f>
        <v>183</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outlineLevel="3" x14ac:dyDescent="0.25">
      <c r="A494" s="375"/>
      <c r="B494" s="384"/>
      <c r="C494" s="377">
        <f t="shared" si="85"/>
        <v>4</v>
      </c>
      <c r="D494" s="402"/>
      <c r="E494" s="459"/>
      <c r="F494" s="459"/>
      <c r="G494" s="402"/>
      <c r="H494" s="423"/>
      <c r="I494" s="429" t="s">
        <v>629</v>
      </c>
      <c r="J494" s="429"/>
      <c r="K494" s="407"/>
      <c r="L494" s="407"/>
      <c r="M494" s="407"/>
      <c r="N494" s="777">
        <f>IF(N490=0,0,N490+24)</f>
        <v>40</v>
      </c>
      <c r="O494" s="775">
        <f>IF(N494=0,0,N494+72)</f>
        <v>112</v>
      </c>
      <c r="P494" s="776">
        <f t="shared" ref="P494:P495" si="87">O494</f>
        <v>112</v>
      </c>
      <c r="Q494" s="775">
        <f>IF(P494=0,0,P494+72)</f>
        <v>184</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outlineLevel="3" x14ac:dyDescent="0.25">
      <c r="A495" s="375"/>
      <c r="B495" s="384"/>
      <c r="C495" s="377">
        <f t="shared" si="85"/>
        <v>4</v>
      </c>
      <c r="D495" s="402"/>
      <c r="E495" s="459"/>
      <c r="F495" s="459"/>
      <c r="G495" s="402"/>
      <c r="H495" s="423"/>
      <c r="I495" s="429" t="s">
        <v>630</v>
      </c>
      <c r="J495" s="429"/>
      <c r="K495" s="407"/>
      <c r="L495" s="407"/>
      <c r="M495" s="407"/>
      <c r="N495" s="777">
        <f>IF(N491=0,0,N491+24)</f>
        <v>41</v>
      </c>
      <c r="O495" s="775">
        <f>IF(N495=0,0,N495+72)</f>
        <v>113</v>
      </c>
      <c r="P495" s="776">
        <f t="shared" si="87"/>
        <v>113</v>
      </c>
      <c r="Q495" s="775">
        <f>IF(P495=0,0,P495+72)</f>
        <v>185</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outlineLevel="3" x14ac:dyDescent="0.25">
      <c r="A496" s="375"/>
      <c r="B496" s="384"/>
      <c r="C496" s="377">
        <f t="shared" si="85"/>
        <v>4</v>
      </c>
      <c r="D496" s="402"/>
      <c r="E496" s="459"/>
      <c r="F496" s="459"/>
      <c r="G496" s="402"/>
      <c r="H496" s="423" t="str">
        <f>H$263</f>
        <v>Spr</v>
      </c>
      <c r="I496" s="429" t="s">
        <v>625</v>
      </c>
      <c r="J496" s="429"/>
      <c r="K496" s="407"/>
      <c r="L496" s="407"/>
      <c r="M496" s="407"/>
      <c r="N496" s="407">
        <v>0</v>
      </c>
      <c r="O496" s="407">
        <v>0</v>
      </c>
      <c r="P496" s="407">
        <v>0</v>
      </c>
      <c r="Q496" s="407">
        <v>0</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outlineLevel="3" x14ac:dyDescent="0.25">
      <c r="A497" s="375"/>
      <c r="B497" s="384"/>
      <c r="C497" s="377">
        <f t="shared" si="85"/>
        <v>4</v>
      </c>
      <c r="D497" s="402"/>
      <c r="E497" s="459"/>
      <c r="F497" s="459"/>
      <c r="G497" s="402"/>
      <c r="H497" s="423"/>
      <c r="I497" s="429" t="s">
        <v>628</v>
      </c>
      <c r="J497" s="429"/>
      <c r="K497" s="407"/>
      <c r="L497" s="407"/>
      <c r="M497" s="407"/>
      <c r="N497" s="777">
        <f>IF(N493=0,0,N493+24)</f>
        <v>63</v>
      </c>
      <c r="O497" s="775">
        <f>IF(N497=0,0,N497+72)</f>
        <v>135</v>
      </c>
      <c r="P497" s="776">
        <f>O497</f>
        <v>135</v>
      </c>
      <c r="Q497" s="775">
        <f>IF(P497=0,0,P497+72)</f>
        <v>207</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outlineLevel="3" x14ac:dyDescent="0.25">
      <c r="A498" s="375"/>
      <c r="B498" s="384"/>
      <c r="C498" s="377">
        <f t="shared" si="85"/>
        <v>4</v>
      </c>
      <c r="D498" s="402"/>
      <c r="E498" s="459"/>
      <c r="F498" s="459"/>
      <c r="G498" s="402"/>
      <c r="H498" s="423"/>
      <c r="I498" s="429" t="s">
        <v>629</v>
      </c>
      <c r="J498" s="429"/>
      <c r="K498" s="407"/>
      <c r="L498" s="407"/>
      <c r="M498" s="407"/>
      <c r="N498" s="777">
        <f>IF(N494=0,0,N494+24)</f>
        <v>64</v>
      </c>
      <c r="O498" s="775">
        <f>IF(N498=0,0,N498+72)</f>
        <v>136</v>
      </c>
      <c r="P498" s="776">
        <f t="shared" ref="P498:P499" si="88">O498</f>
        <v>136</v>
      </c>
      <c r="Q498" s="775">
        <f>IF(P498=0,0,P498+72)</f>
        <v>208</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outlineLevel="3" x14ac:dyDescent="0.25">
      <c r="A499" s="375"/>
      <c r="B499" s="384"/>
      <c r="C499" s="377">
        <f t="shared" si="85"/>
        <v>4</v>
      </c>
      <c r="D499" s="402"/>
      <c r="E499" s="459"/>
      <c r="F499" s="459"/>
      <c r="G499" s="402"/>
      <c r="H499" s="423"/>
      <c r="I499" s="429" t="s">
        <v>630</v>
      </c>
      <c r="J499" s="429"/>
      <c r="K499" s="407"/>
      <c r="L499" s="407"/>
      <c r="M499" s="407"/>
      <c r="N499" s="777">
        <f>IF(N495=0,0,N495+24)</f>
        <v>65</v>
      </c>
      <c r="O499" s="775">
        <f>IF(N499=0,0,N499+72)</f>
        <v>137</v>
      </c>
      <c r="P499" s="776">
        <f t="shared" si="88"/>
        <v>137</v>
      </c>
      <c r="Q499" s="775">
        <f>IF(P499=0,0,P499+72)</f>
        <v>209</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t="5.0999999999999996" customHeight="1" outlineLevel="2" x14ac:dyDescent="0.25">
      <c r="A500" s="375"/>
      <c r="B500" s="384"/>
      <c r="C500" s="377">
        <f>INT($C$242)+2.005</f>
        <v>3.0049999999999999</v>
      </c>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t="s">
        <v>440</v>
      </c>
      <c r="AP500" s="387"/>
      <c r="AQ500" s="375"/>
      <c r="AR500" s="375"/>
      <c r="AS500" s="375"/>
    </row>
    <row r="501" spans="1:45" outlineLevel="2" x14ac:dyDescent="0.25">
      <c r="A501" s="375"/>
      <c r="B501" s="384"/>
      <c r="C501" s="377">
        <f>INT($C$242)+2</f>
        <v>3</v>
      </c>
      <c r="D501" s="402"/>
      <c r="E501" s="459"/>
      <c r="F501" s="459"/>
      <c r="G501" s="402"/>
      <c r="H501" s="472" t="s">
        <v>618</v>
      </c>
      <c r="I501" s="472" t="s">
        <v>931</v>
      </c>
      <c r="J501" s="430" t="s">
        <v>946</v>
      </c>
      <c r="K501" s="430"/>
      <c r="L501" s="520">
        <f>COUNTA($J502:$J$622)/COUNTA($I502:$I$622)</f>
        <v>8</v>
      </c>
      <c r="M501" s="407"/>
      <c r="N501" s="430" t="s">
        <v>627</v>
      </c>
      <c r="O501" s="430"/>
      <c r="P501" s="430"/>
      <c r="Q501" s="430"/>
      <c r="R501" s="780" t="s">
        <v>944</v>
      </c>
      <c r="S501" s="521"/>
      <c r="T501" s="521"/>
      <c r="U501" s="521"/>
      <c r="V501" s="407"/>
      <c r="W501" s="407"/>
      <c r="X501" s="407"/>
      <c r="Y501" s="407"/>
      <c r="Z501" s="407"/>
      <c r="AA501" s="407"/>
      <c r="AB501" s="407"/>
      <c r="AC501" s="407"/>
      <c r="AD501" s="407"/>
      <c r="AE501" s="407"/>
      <c r="AF501" s="407"/>
      <c r="AG501" s="407"/>
      <c r="AH501" s="407"/>
      <c r="AI501" s="407"/>
      <c r="AJ501" s="407"/>
      <c r="AK501" s="407"/>
      <c r="AL501" s="407"/>
      <c r="AM501" s="407"/>
      <c r="AN501" s="407"/>
      <c r="AO501" s="402"/>
      <c r="AP501" s="387"/>
      <c r="AQ501" s="375"/>
      <c r="AR501" s="375"/>
      <c r="AS501" s="375"/>
    </row>
    <row r="502" spans="1:45" outlineLevel="3" x14ac:dyDescent="0.25">
      <c r="A502" s="375"/>
      <c r="B502" s="384"/>
      <c r="C502" s="377">
        <f t="shared" ref="C502:C543" si="89">INT($C$242)+3</f>
        <v>4</v>
      </c>
      <c r="D502" s="402"/>
      <c r="E502" s="459"/>
      <c r="F502" s="459"/>
      <c r="G502" s="402"/>
      <c r="H502" s="423" t="str">
        <f>H$261</f>
        <v>Aut</v>
      </c>
      <c r="I502" s="423">
        <v>0</v>
      </c>
      <c r="J502" s="429" t="s">
        <v>932</v>
      </c>
      <c r="K502" s="429"/>
      <c r="L502" s="407"/>
      <c r="M502" s="407"/>
      <c r="N502" s="407">
        <v>0</v>
      </c>
      <c r="O502" s="407">
        <v>0</v>
      </c>
      <c r="P502" s="407">
        <v>0</v>
      </c>
      <c r="Q502" s="407">
        <v>0</v>
      </c>
      <c r="R502" s="407"/>
      <c r="S502" s="407"/>
      <c r="T502" s="407"/>
      <c r="U502" s="407"/>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outlineLevel="3" x14ac:dyDescent="0.25">
      <c r="A503" s="375"/>
      <c r="B503" s="384"/>
      <c r="C503" s="377">
        <f t="shared" si="89"/>
        <v>4</v>
      </c>
      <c r="D503" s="402"/>
      <c r="E503" s="459"/>
      <c r="F503" s="459"/>
      <c r="G503" s="402"/>
      <c r="H503" s="407"/>
      <c r="I503" s="423"/>
      <c r="J503" s="429" t="s">
        <v>933</v>
      </c>
      <c r="K503" s="429"/>
      <c r="L503" s="407"/>
      <c r="M503" s="407"/>
      <c r="N503" s="424">
        <v>1</v>
      </c>
      <c r="O503" s="775">
        <f t="shared" ref="O503" si="90">IF(N503=0,0,N503+72)</f>
        <v>73</v>
      </c>
      <c r="P503" s="776">
        <f t="shared" ref="P503" si="91">O503</f>
        <v>73</v>
      </c>
      <c r="Q503" s="775">
        <f t="shared" ref="Q503" si="92">IF(P503=0,0,P503+72)</f>
        <v>145</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outlineLevel="3" x14ac:dyDescent="0.25">
      <c r="A504" s="375"/>
      <c r="B504" s="384"/>
      <c r="C504" s="377">
        <f t="shared" si="89"/>
        <v>4</v>
      </c>
      <c r="D504" s="402"/>
      <c r="E504" s="459"/>
      <c r="F504" s="459"/>
      <c r="G504" s="402"/>
      <c r="H504" s="407"/>
      <c r="I504" s="423"/>
      <c r="J504" s="429" t="s">
        <v>154</v>
      </c>
      <c r="K504" s="429"/>
      <c r="L504" s="407"/>
      <c r="M504" s="407"/>
      <c r="N504" s="424">
        <v>0</v>
      </c>
      <c r="O504" s="775">
        <f t="shared" ref="O504:O509" si="93">IF(N504=0,0,N504+72)</f>
        <v>0</v>
      </c>
      <c r="P504" s="776">
        <f t="shared" ref="P504:P509" si="94">O504</f>
        <v>0</v>
      </c>
      <c r="Q504" s="775">
        <f t="shared" ref="Q504:Q509" si="95">IF(P504=0,0,P504+72)</f>
        <v>0</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outlineLevel="3" x14ac:dyDescent="0.25">
      <c r="A505" s="375"/>
      <c r="B505" s="384"/>
      <c r="C505" s="377">
        <f t="shared" si="89"/>
        <v>4</v>
      </c>
      <c r="D505" s="402"/>
      <c r="E505" s="459"/>
      <c r="F505" s="459"/>
      <c r="G505" s="402"/>
      <c r="H505" s="407"/>
      <c r="I505" s="423"/>
      <c r="J505" s="429" t="s">
        <v>631</v>
      </c>
      <c r="K505" s="429"/>
      <c r="L505" s="407"/>
      <c r="M505" s="407"/>
      <c r="N505" s="424">
        <v>0</v>
      </c>
      <c r="O505" s="775">
        <f t="shared" si="93"/>
        <v>0</v>
      </c>
      <c r="P505" s="776">
        <f t="shared" si="94"/>
        <v>0</v>
      </c>
      <c r="Q505" s="775">
        <f t="shared" si="95"/>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outlineLevel="3" x14ac:dyDescent="0.25">
      <c r="A506" s="375"/>
      <c r="B506" s="384"/>
      <c r="C506" s="377">
        <f t="shared" si="89"/>
        <v>4</v>
      </c>
      <c r="D506" s="402"/>
      <c r="E506" s="459"/>
      <c r="F506" s="459"/>
      <c r="G506" s="402"/>
      <c r="H506" s="407"/>
      <c r="I506" s="423"/>
      <c r="J506" s="429" t="s">
        <v>632</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outlineLevel="3" x14ac:dyDescent="0.25">
      <c r="A507" s="375"/>
      <c r="B507" s="384"/>
      <c r="C507" s="377">
        <f t="shared" si="89"/>
        <v>4</v>
      </c>
      <c r="D507" s="402"/>
      <c r="E507" s="459"/>
      <c r="F507" s="459"/>
      <c r="G507" s="402"/>
      <c r="H507" s="407"/>
      <c r="I507" s="423"/>
      <c r="J507" s="429" t="s">
        <v>633</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outlineLevel="3" x14ac:dyDescent="0.25">
      <c r="A508" s="375"/>
      <c r="B508" s="384"/>
      <c r="C508" s="377">
        <f t="shared" si="89"/>
        <v>4</v>
      </c>
      <c r="D508" s="402"/>
      <c r="E508" s="459"/>
      <c r="F508" s="459"/>
      <c r="G508" s="402"/>
      <c r="H508" s="407"/>
      <c r="I508" s="423"/>
      <c r="J508" s="429" t="s">
        <v>634</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outlineLevel="3" x14ac:dyDescent="0.25">
      <c r="A509" s="375"/>
      <c r="B509" s="384"/>
      <c r="C509" s="377">
        <f t="shared" si="89"/>
        <v>4</v>
      </c>
      <c r="D509" s="402"/>
      <c r="E509" s="459"/>
      <c r="F509" s="459"/>
      <c r="G509" s="402"/>
      <c r="H509" s="407"/>
      <c r="I509" s="423"/>
      <c r="J509" s="429" t="s">
        <v>607</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outlineLevel="3" x14ac:dyDescent="0.25">
      <c r="A510" s="375"/>
      <c r="B510" s="384"/>
      <c r="C510" s="377">
        <f t="shared" si="89"/>
        <v>4</v>
      </c>
      <c r="D510" s="402"/>
      <c r="E510" s="459"/>
      <c r="F510" s="459"/>
      <c r="G510" s="402"/>
      <c r="H510" s="423"/>
      <c r="I510" s="423">
        <v>1</v>
      </c>
      <c r="J510" s="429" t="s">
        <v>932</v>
      </c>
      <c r="K510" s="429"/>
      <c r="L510" s="407"/>
      <c r="M510" s="407"/>
      <c r="N510" s="407">
        <v>0</v>
      </c>
      <c r="O510" s="407">
        <v>0</v>
      </c>
      <c r="P510" s="407">
        <v>0</v>
      </c>
      <c r="Q510" s="407">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outlineLevel="3" x14ac:dyDescent="0.25">
      <c r="A511" s="375"/>
      <c r="B511" s="384"/>
      <c r="C511" s="377">
        <f t="shared" si="89"/>
        <v>4</v>
      </c>
      <c r="D511" s="402"/>
      <c r="E511" s="459"/>
      <c r="F511" s="459"/>
      <c r="G511" s="402"/>
      <c r="H511" s="407"/>
      <c r="I511" s="423"/>
      <c r="J511" s="429" t="s">
        <v>933</v>
      </c>
      <c r="K511" s="429"/>
      <c r="L511" s="407"/>
      <c r="M511" s="407"/>
      <c r="N511" s="424">
        <v>1</v>
      </c>
      <c r="O511" s="775">
        <f t="shared" ref="O511" si="96">IF(N511=0,0,N511+72)</f>
        <v>73</v>
      </c>
      <c r="P511" s="776">
        <f t="shared" ref="P511" si="97">O511</f>
        <v>73</v>
      </c>
      <c r="Q511" s="775">
        <f t="shared" ref="Q511" si="98">IF(P511=0,0,P511+72)</f>
        <v>145</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outlineLevel="3" x14ac:dyDescent="0.25">
      <c r="A512" s="375"/>
      <c r="B512" s="384"/>
      <c r="C512" s="377">
        <f t="shared" si="89"/>
        <v>4</v>
      </c>
      <c r="D512" s="402"/>
      <c r="E512" s="459"/>
      <c r="F512" s="459"/>
      <c r="G512" s="402"/>
      <c r="H512" s="407"/>
      <c r="I512" s="423"/>
      <c r="J512" s="429" t="s">
        <v>154</v>
      </c>
      <c r="K512" s="429"/>
      <c r="L512" s="407"/>
      <c r="M512" s="407"/>
      <c r="N512" s="424">
        <v>2</v>
      </c>
      <c r="O512" s="775">
        <f t="shared" ref="O512:O517" si="99">IF(N512=0,0,N512+72)</f>
        <v>74</v>
      </c>
      <c r="P512" s="776">
        <f t="shared" ref="P512:P517" si="100">O512</f>
        <v>74</v>
      </c>
      <c r="Q512" s="775">
        <f t="shared" ref="Q512:Q517" si="101">IF(P512=0,0,P512+72)</f>
        <v>146</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outlineLevel="3" x14ac:dyDescent="0.25">
      <c r="A513" s="375"/>
      <c r="B513" s="384"/>
      <c r="C513" s="377">
        <f t="shared" si="89"/>
        <v>4</v>
      </c>
      <c r="D513" s="402"/>
      <c r="E513" s="459"/>
      <c r="F513" s="459"/>
      <c r="G513" s="402"/>
      <c r="H513" s="407"/>
      <c r="I513" s="423"/>
      <c r="J513" s="429" t="s">
        <v>631</v>
      </c>
      <c r="K513" s="429"/>
      <c r="L513" s="407"/>
      <c r="M513" s="407"/>
      <c r="N513" s="424">
        <v>3</v>
      </c>
      <c r="O513" s="775">
        <f t="shared" si="99"/>
        <v>75</v>
      </c>
      <c r="P513" s="776">
        <f t="shared" si="100"/>
        <v>75</v>
      </c>
      <c r="Q513" s="775">
        <f t="shared" si="101"/>
        <v>147</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outlineLevel="3" x14ac:dyDescent="0.25">
      <c r="A514" s="375"/>
      <c r="B514" s="384"/>
      <c r="C514" s="377">
        <f t="shared" si="89"/>
        <v>4</v>
      </c>
      <c r="D514" s="402"/>
      <c r="E514" s="459"/>
      <c r="F514" s="459"/>
      <c r="G514" s="402"/>
      <c r="H514" s="407"/>
      <c r="I514" s="423"/>
      <c r="J514" s="429" t="s">
        <v>632</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outlineLevel="3" x14ac:dyDescent="0.25">
      <c r="A515" s="375"/>
      <c r="B515" s="384"/>
      <c r="C515" s="377">
        <f t="shared" si="89"/>
        <v>4</v>
      </c>
      <c r="D515" s="402"/>
      <c r="E515" s="459"/>
      <c r="F515" s="459"/>
      <c r="G515" s="402"/>
      <c r="H515" s="407"/>
      <c r="I515" s="423"/>
      <c r="J515" s="429" t="s">
        <v>633</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outlineLevel="3" x14ac:dyDescent="0.25">
      <c r="A516" s="375"/>
      <c r="B516" s="384"/>
      <c r="C516" s="377">
        <f t="shared" si="89"/>
        <v>4</v>
      </c>
      <c r="D516" s="402"/>
      <c r="E516" s="459"/>
      <c r="F516" s="459"/>
      <c r="G516" s="402"/>
      <c r="H516" s="407"/>
      <c r="I516" s="423"/>
      <c r="J516" s="429" t="s">
        <v>634</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outlineLevel="3" x14ac:dyDescent="0.25">
      <c r="A517" s="375"/>
      <c r="B517" s="384"/>
      <c r="C517" s="377">
        <f t="shared" si="89"/>
        <v>4</v>
      </c>
      <c r="D517" s="402"/>
      <c r="E517" s="459"/>
      <c r="F517" s="459"/>
      <c r="G517" s="402"/>
      <c r="H517" s="407"/>
      <c r="I517" s="423"/>
      <c r="J517" s="429" t="s">
        <v>607</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outlineLevel="3" x14ac:dyDescent="0.25">
      <c r="A518" s="375"/>
      <c r="B518" s="384"/>
      <c r="C518" s="377">
        <f t="shared" si="89"/>
        <v>4</v>
      </c>
      <c r="D518" s="402"/>
      <c r="E518" s="459"/>
      <c r="F518" s="459"/>
      <c r="G518" s="402"/>
      <c r="H518" s="423"/>
      <c r="I518" s="423">
        <v>2</v>
      </c>
      <c r="J518" s="429" t="s">
        <v>932</v>
      </c>
      <c r="K518" s="429"/>
      <c r="L518" s="407"/>
      <c r="M518" s="407"/>
      <c r="N518" s="407">
        <v>0</v>
      </c>
      <c r="O518" s="407">
        <v>0</v>
      </c>
      <c r="P518" s="407">
        <v>0</v>
      </c>
      <c r="Q518" s="407">
        <v>0</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outlineLevel="3" x14ac:dyDescent="0.25">
      <c r="A519" s="375"/>
      <c r="B519" s="384"/>
      <c r="C519" s="377">
        <f t="shared" si="89"/>
        <v>4</v>
      </c>
      <c r="D519" s="402"/>
      <c r="E519" s="459"/>
      <c r="F519" s="459"/>
      <c r="G519" s="402"/>
      <c r="H519" s="407"/>
      <c r="I519" s="423"/>
      <c r="J519" s="429" t="s">
        <v>933</v>
      </c>
      <c r="K519" s="429"/>
      <c r="L519" s="407"/>
      <c r="M519" s="407"/>
      <c r="N519" s="424">
        <v>1</v>
      </c>
      <c r="O519" s="775">
        <f t="shared" ref="O519" si="102">IF(N519=0,0,N519+72)</f>
        <v>73</v>
      </c>
      <c r="P519" s="776">
        <f t="shared" ref="P519" si="103">O519</f>
        <v>73</v>
      </c>
      <c r="Q519" s="775">
        <f t="shared" ref="Q519" si="104">IF(P519=0,0,P519+72)</f>
        <v>145</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outlineLevel="3" x14ac:dyDescent="0.25">
      <c r="A520" s="375"/>
      <c r="B520" s="384"/>
      <c r="C520" s="377">
        <f t="shared" si="89"/>
        <v>4</v>
      </c>
      <c r="D520" s="402"/>
      <c r="E520" s="459"/>
      <c r="F520" s="459"/>
      <c r="G520" s="402"/>
      <c r="H520" s="407"/>
      <c r="I520" s="423"/>
      <c r="J520" s="429" t="s">
        <v>154</v>
      </c>
      <c r="K520" s="429"/>
      <c r="L520" s="407"/>
      <c r="M520" s="407"/>
      <c r="N520" s="424">
        <v>4</v>
      </c>
      <c r="O520" s="775">
        <f t="shared" ref="O520:O525" si="105">IF(N520=0,0,N520+72)</f>
        <v>76</v>
      </c>
      <c r="P520" s="776">
        <f t="shared" ref="P520:P525" si="106">O520</f>
        <v>76</v>
      </c>
      <c r="Q520" s="775">
        <f t="shared" ref="Q520:Q525" si="107">IF(P520=0,0,P520+72)</f>
        <v>148</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outlineLevel="3" x14ac:dyDescent="0.25">
      <c r="A521" s="375"/>
      <c r="B521" s="384"/>
      <c r="C521" s="377">
        <f t="shared" si="89"/>
        <v>4</v>
      </c>
      <c r="D521" s="402"/>
      <c r="E521" s="459"/>
      <c r="F521" s="459"/>
      <c r="G521" s="402"/>
      <c r="H521" s="407"/>
      <c r="I521" s="423"/>
      <c r="J521" s="429" t="s">
        <v>631</v>
      </c>
      <c r="K521" s="429"/>
      <c r="L521" s="407"/>
      <c r="M521" s="407"/>
      <c r="N521" s="424">
        <v>5</v>
      </c>
      <c r="O521" s="775">
        <f t="shared" si="105"/>
        <v>77</v>
      </c>
      <c r="P521" s="776">
        <f t="shared" si="106"/>
        <v>77</v>
      </c>
      <c r="Q521" s="775">
        <f t="shared" si="107"/>
        <v>149</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outlineLevel="3" x14ac:dyDescent="0.25">
      <c r="A522" s="375"/>
      <c r="B522" s="384"/>
      <c r="C522" s="377">
        <f t="shared" si="89"/>
        <v>4</v>
      </c>
      <c r="D522" s="402"/>
      <c r="E522" s="459"/>
      <c r="F522" s="459"/>
      <c r="G522" s="402"/>
      <c r="H522" s="407"/>
      <c r="I522" s="423"/>
      <c r="J522" s="429" t="s">
        <v>632</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outlineLevel="3" x14ac:dyDescent="0.25">
      <c r="A523" s="375"/>
      <c r="B523" s="384"/>
      <c r="C523" s="377">
        <f t="shared" si="89"/>
        <v>4</v>
      </c>
      <c r="D523" s="402"/>
      <c r="E523" s="459"/>
      <c r="F523" s="459"/>
      <c r="G523" s="402"/>
      <c r="H523" s="407"/>
      <c r="I523" s="423"/>
      <c r="J523" s="429" t="s">
        <v>633</v>
      </c>
      <c r="K523" s="429"/>
      <c r="L523" s="407"/>
      <c r="M523" s="407"/>
      <c r="N523" s="424">
        <v>6</v>
      </c>
      <c r="O523" s="775">
        <f t="shared" si="105"/>
        <v>78</v>
      </c>
      <c r="P523" s="776">
        <f t="shared" si="106"/>
        <v>78</v>
      </c>
      <c r="Q523" s="775">
        <f t="shared" si="107"/>
        <v>150</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outlineLevel="3" x14ac:dyDescent="0.25">
      <c r="A524" s="375"/>
      <c r="B524" s="384"/>
      <c r="C524" s="377">
        <f t="shared" si="89"/>
        <v>4</v>
      </c>
      <c r="D524" s="402"/>
      <c r="E524" s="459"/>
      <c r="F524" s="459"/>
      <c r="G524" s="402"/>
      <c r="H524" s="407"/>
      <c r="I524" s="423"/>
      <c r="J524" s="429" t="s">
        <v>634</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outlineLevel="3" x14ac:dyDescent="0.25">
      <c r="A525" s="375"/>
      <c r="B525" s="384"/>
      <c r="C525" s="377">
        <f t="shared" si="89"/>
        <v>4</v>
      </c>
      <c r="D525" s="402"/>
      <c r="E525" s="459"/>
      <c r="F525" s="459"/>
      <c r="G525" s="402"/>
      <c r="H525" s="407"/>
      <c r="I525" s="423"/>
      <c r="J525" s="429" t="s">
        <v>607</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outlineLevel="3" x14ac:dyDescent="0.25">
      <c r="A526" s="375"/>
      <c r="B526" s="384"/>
      <c r="C526" s="377">
        <f t="shared" si="89"/>
        <v>4</v>
      </c>
      <c r="D526" s="402"/>
      <c r="E526" s="459"/>
      <c r="F526" s="459"/>
      <c r="G526" s="402"/>
      <c r="H526" s="423"/>
      <c r="I526" s="423">
        <v>3</v>
      </c>
      <c r="J526" s="429" t="s">
        <v>932</v>
      </c>
      <c r="K526" s="429"/>
      <c r="L526" s="407"/>
      <c r="M526" s="407"/>
      <c r="N526" s="407">
        <v>0</v>
      </c>
      <c r="O526" s="407">
        <v>0</v>
      </c>
      <c r="P526" s="407">
        <v>0</v>
      </c>
      <c r="Q526" s="407">
        <v>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outlineLevel="3" x14ac:dyDescent="0.25">
      <c r="A527" s="375"/>
      <c r="B527" s="384"/>
      <c r="C527" s="377">
        <f t="shared" si="89"/>
        <v>4</v>
      </c>
      <c r="D527" s="402"/>
      <c r="E527" s="459"/>
      <c r="F527" s="459"/>
      <c r="G527" s="402"/>
      <c r="H527" s="407"/>
      <c r="I527" s="423"/>
      <c r="J527" s="429" t="s">
        <v>933</v>
      </c>
      <c r="K527" s="429"/>
      <c r="L527" s="407"/>
      <c r="M527" s="407"/>
      <c r="N527" s="424">
        <v>1</v>
      </c>
      <c r="O527" s="775">
        <f t="shared" ref="O527" si="108">IF(N527=0,0,N527+72)</f>
        <v>73</v>
      </c>
      <c r="P527" s="776">
        <f t="shared" ref="P527" si="109">O527</f>
        <v>73</v>
      </c>
      <c r="Q527" s="775">
        <f t="shared" ref="Q527" si="110">IF(P527=0,0,P527+72)</f>
        <v>145</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outlineLevel="3" x14ac:dyDescent="0.25">
      <c r="A528" s="375"/>
      <c r="B528" s="384"/>
      <c r="C528" s="377">
        <f t="shared" si="89"/>
        <v>4</v>
      </c>
      <c r="D528" s="402"/>
      <c r="E528" s="459"/>
      <c r="F528" s="459"/>
      <c r="G528" s="402"/>
      <c r="H528" s="407"/>
      <c r="I528" s="423"/>
      <c r="J528" s="429" t="s">
        <v>154</v>
      </c>
      <c r="K528" s="429"/>
      <c r="L528" s="407"/>
      <c r="M528" s="407"/>
      <c r="N528" s="424">
        <v>7</v>
      </c>
      <c r="O528" s="775">
        <f t="shared" ref="O528:O533" si="111">IF(N528=0,0,N528+72)</f>
        <v>79</v>
      </c>
      <c r="P528" s="776">
        <f t="shared" ref="P528:P533" si="112">O528</f>
        <v>79</v>
      </c>
      <c r="Q528" s="775">
        <f t="shared" ref="Q528:Q533" si="113">IF(P528=0,0,P528+72)</f>
        <v>151</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outlineLevel="3" x14ac:dyDescent="0.25">
      <c r="A529" s="375"/>
      <c r="B529" s="384"/>
      <c r="C529" s="377">
        <f t="shared" si="89"/>
        <v>4</v>
      </c>
      <c r="D529" s="402"/>
      <c r="E529" s="459"/>
      <c r="F529" s="459"/>
      <c r="G529" s="402"/>
      <c r="H529" s="407"/>
      <c r="I529" s="423"/>
      <c r="J529" s="429" t="s">
        <v>631</v>
      </c>
      <c r="K529" s="429"/>
      <c r="L529" s="407"/>
      <c r="M529" s="407"/>
      <c r="N529" s="424">
        <v>8</v>
      </c>
      <c r="O529" s="775">
        <f t="shared" si="111"/>
        <v>80</v>
      </c>
      <c r="P529" s="776">
        <f t="shared" si="112"/>
        <v>80</v>
      </c>
      <c r="Q529" s="775">
        <f t="shared" si="113"/>
        <v>152</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outlineLevel="3" x14ac:dyDescent="0.25">
      <c r="A530" s="375"/>
      <c r="B530" s="384"/>
      <c r="C530" s="377">
        <f t="shared" si="89"/>
        <v>4</v>
      </c>
      <c r="D530" s="402"/>
      <c r="E530" s="459"/>
      <c r="F530" s="459"/>
      <c r="G530" s="402"/>
      <c r="H530" s="407"/>
      <c r="I530" s="423"/>
      <c r="J530" s="429" t="s">
        <v>632</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outlineLevel="3" x14ac:dyDescent="0.25">
      <c r="A531" s="375"/>
      <c r="B531" s="384"/>
      <c r="C531" s="377">
        <f t="shared" si="89"/>
        <v>4</v>
      </c>
      <c r="D531" s="402"/>
      <c r="E531" s="459"/>
      <c r="F531" s="459"/>
      <c r="G531" s="402"/>
      <c r="H531" s="407"/>
      <c r="I531" s="423"/>
      <c r="J531" s="429" t="s">
        <v>633</v>
      </c>
      <c r="K531" s="429"/>
      <c r="L531" s="407"/>
      <c r="M531" s="407"/>
      <c r="N531" s="424">
        <v>9</v>
      </c>
      <c r="O531" s="775">
        <f t="shared" si="111"/>
        <v>81</v>
      </c>
      <c r="P531" s="776">
        <f t="shared" si="112"/>
        <v>81</v>
      </c>
      <c r="Q531" s="775">
        <f t="shared" si="113"/>
        <v>153</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outlineLevel="3" x14ac:dyDescent="0.25">
      <c r="A532" s="375"/>
      <c r="B532" s="384"/>
      <c r="C532" s="377">
        <f t="shared" si="89"/>
        <v>4</v>
      </c>
      <c r="D532" s="402"/>
      <c r="E532" s="459"/>
      <c r="F532" s="459"/>
      <c r="G532" s="402"/>
      <c r="H532" s="407"/>
      <c r="I532" s="423"/>
      <c r="J532" s="429" t="s">
        <v>634</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outlineLevel="3" x14ac:dyDescent="0.25">
      <c r="A533" s="375"/>
      <c r="B533" s="384"/>
      <c r="C533" s="377">
        <f t="shared" si="89"/>
        <v>4</v>
      </c>
      <c r="D533" s="402"/>
      <c r="E533" s="459"/>
      <c r="F533" s="459"/>
      <c r="G533" s="402"/>
      <c r="H533" s="407"/>
      <c r="I533" s="423"/>
      <c r="J533" s="429" t="s">
        <v>607</v>
      </c>
      <c r="K533" s="429"/>
      <c r="L533" s="407"/>
      <c r="M533" s="407"/>
      <c r="N533" s="424">
        <v>10</v>
      </c>
      <c r="O533" s="775">
        <f t="shared" si="111"/>
        <v>82</v>
      </c>
      <c r="P533" s="776">
        <f t="shared" si="112"/>
        <v>82</v>
      </c>
      <c r="Q533" s="775">
        <f t="shared" si="113"/>
        <v>154</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outlineLevel="3" x14ac:dyDescent="0.25">
      <c r="A534" s="375"/>
      <c r="B534" s="384"/>
      <c r="C534" s="377">
        <f t="shared" si="89"/>
        <v>4</v>
      </c>
      <c r="D534" s="402"/>
      <c r="E534" s="459"/>
      <c r="F534" s="459"/>
      <c r="G534" s="402"/>
      <c r="H534" s="423"/>
      <c r="I534" s="423">
        <v>4</v>
      </c>
      <c r="J534" s="429" t="s">
        <v>932</v>
      </c>
      <c r="K534" s="429"/>
      <c r="L534" s="407"/>
      <c r="M534" s="407"/>
      <c r="N534" s="407">
        <v>0</v>
      </c>
      <c r="O534" s="407">
        <v>0</v>
      </c>
      <c r="P534" s="407">
        <v>0</v>
      </c>
      <c r="Q534" s="407">
        <v>0</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outlineLevel="3" x14ac:dyDescent="0.25">
      <c r="A535" s="375"/>
      <c r="B535" s="384"/>
      <c r="C535" s="377">
        <f t="shared" si="89"/>
        <v>4</v>
      </c>
      <c r="D535" s="402"/>
      <c r="E535" s="459"/>
      <c r="F535" s="459"/>
      <c r="G535" s="402"/>
      <c r="H535" s="407"/>
      <c r="I535" s="423"/>
      <c r="J535" s="429" t="s">
        <v>933</v>
      </c>
      <c r="K535" s="429"/>
      <c r="L535" s="407"/>
      <c r="M535" s="407"/>
      <c r="N535" s="424">
        <v>1</v>
      </c>
      <c r="O535" s="775">
        <f t="shared" ref="O535" si="114">IF(N535=0,0,N535+72)</f>
        <v>73</v>
      </c>
      <c r="P535" s="776">
        <f t="shared" ref="P535" si="115">O535</f>
        <v>73</v>
      </c>
      <c r="Q535" s="775">
        <f t="shared" ref="Q535" si="116">IF(P535=0,0,P535+72)</f>
        <v>145</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outlineLevel="3" x14ac:dyDescent="0.25">
      <c r="A536" s="375"/>
      <c r="B536" s="384"/>
      <c r="C536" s="377">
        <f t="shared" si="89"/>
        <v>4</v>
      </c>
      <c r="D536" s="402"/>
      <c r="E536" s="459"/>
      <c r="F536" s="459"/>
      <c r="G536" s="402"/>
      <c r="H536" s="407"/>
      <c r="I536" s="423"/>
      <c r="J536" s="429" t="s">
        <v>154</v>
      </c>
      <c r="K536" s="429"/>
      <c r="L536" s="407"/>
      <c r="M536" s="407"/>
      <c r="N536" s="424">
        <v>11</v>
      </c>
      <c r="O536" s="775">
        <f t="shared" ref="O536:O541" si="117">IF(N536=0,0,N536+72)</f>
        <v>83</v>
      </c>
      <c r="P536" s="776">
        <f t="shared" ref="P536:P541" si="118">O536</f>
        <v>83</v>
      </c>
      <c r="Q536" s="775">
        <f t="shared" ref="Q536:Q541" si="119">IF(P536=0,0,P536+72)</f>
        <v>155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outlineLevel="3" x14ac:dyDescent="0.25">
      <c r="A537" s="375"/>
      <c r="B537" s="384"/>
      <c r="C537" s="377">
        <f t="shared" si="89"/>
        <v>4</v>
      </c>
      <c r="D537" s="402"/>
      <c r="E537" s="459"/>
      <c r="F537" s="459"/>
      <c r="G537" s="402"/>
      <c r="H537" s="407"/>
      <c r="I537" s="423"/>
      <c r="J537" s="429" t="s">
        <v>631</v>
      </c>
      <c r="K537" s="429"/>
      <c r="L537" s="407"/>
      <c r="M537" s="407"/>
      <c r="N537" s="424">
        <v>12</v>
      </c>
      <c r="O537" s="775">
        <f t="shared" si="117"/>
        <v>84</v>
      </c>
      <c r="P537" s="776">
        <f t="shared" si="118"/>
        <v>84</v>
      </c>
      <c r="Q537" s="775">
        <f t="shared" si="119"/>
        <v>156</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outlineLevel="3" x14ac:dyDescent="0.25">
      <c r="A538" s="375"/>
      <c r="B538" s="384"/>
      <c r="C538" s="377">
        <f t="shared" si="89"/>
        <v>4</v>
      </c>
      <c r="D538" s="402"/>
      <c r="E538" s="459"/>
      <c r="F538" s="459"/>
      <c r="G538" s="402"/>
      <c r="H538" s="407"/>
      <c r="I538" s="423"/>
      <c r="J538" s="429" t="s">
        <v>632</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outlineLevel="3" x14ac:dyDescent="0.25">
      <c r="A539" s="375"/>
      <c r="B539" s="384"/>
      <c r="C539" s="377">
        <f t="shared" si="89"/>
        <v>4</v>
      </c>
      <c r="D539" s="402"/>
      <c r="E539" s="459"/>
      <c r="F539" s="459"/>
      <c r="G539" s="402"/>
      <c r="H539" s="407"/>
      <c r="I539" s="423"/>
      <c r="J539" s="429" t="s">
        <v>633</v>
      </c>
      <c r="K539" s="429"/>
      <c r="L539" s="407"/>
      <c r="M539" s="407"/>
      <c r="N539" s="424">
        <v>13</v>
      </c>
      <c r="O539" s="775">
        <f t="shared" si="117"/>
        <v>85</v>
      </c>
      <c r="P539" s="776">
        <f t="shared" si="118"/>
        <v>85</v>
      </c>
      <c r="Q539" s="775">
        <f t="shared" si="119"/>
        <v>157</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outlineLevel="3" x14ac:dyDescent="0.25">
      <c r="A540" s="375"/>
      <c r="B540" s="384"/>
      <c r="C540" s="377">
        <f t="shared" si="89"/>
        <v>4</v>
      </c>
      <c r="D540" s="402"/>
      <c r="E540" s="459"/>
      <c r="F540" s="459"/>
      <c r="G540" s="402"/>
      <c r="H540" s="407"/>
      <c r="I540" s="423"/>
      <c r="J540" s="429" t="s">
        <v>634</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outlineLevel="3" collapsed="1" x14ac:dyDescent="0.25">
      <c r="A541" s="375"/>
      <c r="B541" s="384"/>
      <c r="C541" s="377">
        <f t="shared" si="89"/>
        <v>4</v>
      </c>
      <c r="D541" s="402"/>
      <c r="E541" s="459"/>
      <c r="F541" s="459"/>
      <c r="G541" s="402"/>
      <c r="H541" s="407"/>
      <c r="I541" s="423"/>
      <c r="J541" s="429" t="s">
        <v>607</v>
      </c>
      <c r="K541" s="429"/>
      <c r="L541" s="407"/>
      <c r="M541" s="407"/>
      <c r="N541" s="424">
        <v>14</v>
      </c>
      <c r="O541" s="775">
        <f t="shared" si="117"/>
        <v>86</v>
      </c>
      <c r="P541" s="776">
        <f t="shared" si="118"/>
        <v>86</v>
      </c>
      <c r="Q541" s="775">
        <f t="shared" si="119"/>
        <v>158</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4" x14ac:dyDescent="0.25">
      <c r="A542" s="375"/>
      <c r="B542" s="384"/>
      <c r="C542" s="377">
        <f>INT($C$242)+4</f>
        <v>5</v>
      </c>
      <c r="D542" s="402"/>
      <c r="E542" s="459"/>
      <c r="F542" s="459"/>
      <c r="G542" s="402"/>
      <c r="H542" s="423" t="str">
        <f>H$262</f>
        <v>Win</v>
      </c>
      <c r="I542" s="423">
        <v>0</v>
      </c>
      <c r="J542" s="429" t="s">
        <v>625</v>
      </c>
      <c r="K542" s="429"/>
      <c r="L542" s="407"/>
      <c r="M542" s="407"/>
      <c r="N542" s="407">
        <v>0</v>
      </c>
      <c r="O542" s="407">
        <v>0</v>
      </c>
      <c r="P542" s="407">
        <v>0</v>
      </c>
      <c r="Q542" s="407">
        <v>0</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outlineLevel="3" collapsed="1" x14ac:dyDescent="0.25">
      <c r="A543" s="375"/>
      <c r="B543" s="384"/>
      <c r="C543" s="377">
        <f t="shared" si="89"/>
        <v>4</v>
      </c>
      <c r="D543" s="402"/>
      <c r="E543" s="459"/>
      <c r="F543" s="459"/>
      <c r="G543" s="402"/>
      <c r="H543" s="407"/>
      <c r="I543" s="423"/>
      <c r="J543" s="429" t="s">
        <v>933</v>
      </c>
      <c r="K543" s="429"/>
      <c r="L543" s="407"/>
      <c r="M543" s="407"/>
      <c r="N543" s="778">
        <f t="shared" ref="N543:N549" si="120">IF(N503=0,0,N503+24)</f>
        <v>25</v>
      </c>
      <c r="O543" s="775">
        <f t="shared" ref="O543" si="121">IF(N543=0,0,N543+72)</f>
        <v>97</v>
      </c>
      <c r="P543" s="776">
        <f t="shared" ref="P543" si="122">O543</f>
        <v>97</v>
      </c>
      <c r="Q543" s="775">
        <f t="shared" ref="Q543" si="123">IF(P543=0,0,P543+72)</f>
        <v>169</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4" x14ac:dyDescent="0.25">
      <c r="A544" s="375"/>
      <c r="B544" s="384"/>
      <c r="C544" s="377">
        <f t="shared" ref="C544:C616" si="124">INT($C$242)+4</f>
        <v>5</v>
      </c>
      <c r="D544" s="402"/>
      <c r="E544" s="459"/>
      <c r="F544" s="459"/>
      <c r="G544" s="402"/>
      <c r="H544" s="407"/>
      <c r="I544" s="423"/>
      <c r="J544" s="429" t="s">
        <v>154</v>
      </c>
      <c r="K544" s="429"/>
      <c r="L544" s="407"/>
      <c r="M544" s="407"/>
      <c r="N544" s="778">
        <f t="shared" si="120"/>
        <v>0</v>
      </c>
      <c r="O544" s="775">
        <f t="shared" ref="O544:O549" si="125">IF(N544=0,0,N544+72)</f>
        <v>0</v>
      </c>
      <c r="P544" s="776">
        <f t="shared" ref="P544:P549" si="126">O544</f>
        <v>0</v>
      </c>
      <c r="Q544" s="775">
        <f t="shared" ref="Q544:Q549" si="127">IF(P544=0,0,P544+72)</f>
        <v>0</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si="124"/>
        <v>5</v>
      </c>
      <c r="D545" s="402"/>
      <c r="E545" s="459"/>
      <c r="F545" s="459"/>
      <c r="G545" s="402"/>
      <c r="H545" s="407"/>
      <c r="I545" s="423"/>
      <c r="J545" s="429" t="s">
        <v>631</v>
      </c>
      <c r="K545" s="429"/>
      <c r="L545" s="407"/>
      <c r="M545" s="407"/>
      <c r="N545" s="778">
        <f t="shared" si="120"/>
        <v>0</v>
      </c>
      <c r="O545" s="775">
        <f t="shared" si="125"/>
        <v>0</v>
      </c>
      <c r="P545" s="776">
        <f t="shared" si="126"/>
        <v>0</v>
      </c>
      <c r="Q545" s="775">
        <f t="shared" si="127"/>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632</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633</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634</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607</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23"/>
      <c r="I550" s="423">
        <v>1</v>
      </c>
      <c r="J550" s="429" t="s">
        <v>625</v>
      </c>
      <c r="K550" s="429"/>
      <c r="L550" s="407"/>
      <c r="M550" s="407"/>
      <c r="N550" s="407">
        <v>0</v>
      </c>
      <c r="O550" s="407">
        <v>0</v>
      </c>
      <c r="P550" s="407">
        <v>0</v>
      </c>
      <c r="Q550" s="40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outlineLevel="3" collapsed="1" x14ac:dyDescent="0.25">
      <c r="A551" s="375"/>
      <c r="B551" s="384"/>
      <c r="C551" s="377">
        <f t="shared" ref="C551" si="128">INT($C$242)+3</f>
        <v>4</v>
      </c>
      <c r="D551" s="402"/>
      <c r="E551" s="459"/>
      <c r="F551" s="459"/>
      <c r="G551" s="402"/>
      <c r="H551" s="407"/>
      <c r="I551" s="423"/>
      <c r="J551" s="429" t="s">
        <v>933</v>
      </c>
      <c r="K551" s="429"/>
      <c r="L551" s="407"/>
      <c r="M551" s="407"/>
      <c r="N551" s="778">
        <f t="shared" ref="N551:N557" si="129">IF(N511=0,0,N511+24)</f>
        <v>25</v>
      </c>
      <c r="O551" s="775">
        <f t="shared" ref="O551" si="130">IF(N551=0,0,N551+72)</f>
        <v>97</v>
      </c>
      <c r="P551" s="776">
        <f t="shared" ref="P551" si="131">O551</f>
        <v>97</v>
      </c>
      <c r="Q551" s="775">
        <f t="shared" ref="Q551" si="132">IF(P551=0,0,P551+72)</f>
        <v>169</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4" x14ac:dyDescent="0.25">
      <c r="A552" s="375"/>
      <c r="B552" s="384"/>
      <c r="C552" s="377">
        <f t="shared" si="124"/>
        <v>5</v>
      </c>
      <c r="D552" s="402"/>
      <c r="E552" s="459"/>
      <c r="F552" s="459"/>
      <c r="G552" s="402"/>
      <c r="H552" s="407"/>
      <c r="I552" s="423"/>
      <c r="J552" s="429" t="s">
        <v>154</v>
      </c>
      <c r="K552" s="429"/>
      <c r="L552" s="407"/>
      <c r="M552" s="407"/>
      <c r="N552" s="778">
        <f t="shared" si="129"/>
        <v>26</v>
      </c>
      <c r="O552" s="775">
        <f t="shared" ref="O552:O557" si="133">IF(N552=0,0,N552+72)</f>
        <v>98</v>
      </c>
      <c r="P552" s="776">
        <f t="shared" ref="P552:P557" si="134">O552</f>
        <v>98</v>
      </c>
      <c r="Q552" s="775">
        <f t="shared" ref="Q552:Q557" si="135">IF(P552=0,0,P552+72)</f>
        <v>170</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631</v>
      </c>
      <c r="K553" s="429"/>
      <c r="L553" s="407"/>
      <c r="M553" s="407"/>
      <c r="N553" s="778">
        <f t="shared" si="129"/>
        <v>27</v>
      </c>
      <c r="O553" s="775">
        <f t="shared" si="133"/>
        <v>99</v>
      </c>
      <c r="P553" s="776">
        <f t="shared" si="134"/>
        <v>99</v>
      </c>
      <c r="Q553" s="775">
        <f t="shared" si="135"/>
        <v>171</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632</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633</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634</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607</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23"/>
      <c r="I558" s="423">
        <v>2</v>
      </c>
      <c r="J558" s="429" t="s">
        <v>625</v>
      </c>
      <c r="K558" s="429"/>
      <c r="L558" s="407"/>
      <c r="M558" s="407"/>
      <c r="N558" s="407">
        <v>0</v>
      </c>
      <c r="O558" s="407">
        <v>0</v>
      </c>
      <c r="P558" s="407">
        <v>0</v>
      </c>
      <c r="Q558" s="407">
        <v>0</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outlineLevel="3" collapsed="1" x14ac:dyDescent="0.25">
      <c r="A559" s="375"/>
      <c r="B559" s="384"/>
      <c r="C559" s="377">
        <f t="shared" ref="C559" si="136">INT($C$242)+3</f>
        <v>4</v>
      </c>
      <c r="D559" s="402"/>
      <c r="E559" s="459"/>
      <c r="F559" s="459"/>
      <c r="G559" s="402"/>
      <c r="H559" s="407"/>
      <c r="I559" s="423"/>
      <c r="J559" s="429" t="s">
        <v>933</v>
      </c>
      <c r="K559" s="429"/>
      <c r="L559" s="407"/>
      <c r="M559" s="407"/>
      <c r="N559" s="778">
        <f t="shared" ref="N559:N565" si="137">IF(N519=0,0,N519+24)</f>
        <v>25</v>
      </c>
      <c r="O559" s="775">
        <f t="shared" ref="O559" si="138">IF(N559=0,0,N559+72)</f>
        <v>97</v>
      </c>
      <c r="P559" s="776">
        <f t="shared" ref="P559" si="139">O559</f>
        <v>97</v>
      </c>
      <c r="Q559" s="775">
        <f t="shared" ref="Q559" si="140">IF(P559=0,0,P559+72)</f>
        <v>169</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4" x14ac:dyDescent="0.25">
      <c r="A560" s="375"/>
      <c r="B560" s="384"/>
      <c r="C560" s="377">
        <f t="shared" si="124"/>
        <v>5</v>
      </c>
      <c r="D560" s="402"/>
      <c r="E560" s="459"/>
      <c r="F560" s="459"/>
      <c r="G560" s="402"/>
      <c r="H560" s="407"/>
      <c r="I560" s="423"/>
      <c r="J560" s="429" t="s">
        <v>154</v>
      </c>
      <c r="K560" s="429"/>
      <c r="L560" s="407"/>
      <c r="M560" s="407"/>
      <c r="N560" s="778">
        <f t="shared" si="137"/>
        <v>28</v>
      </c>
      <c r="O560" s="775">
        <f t="shared" ref="O560:O565" si="141">IF(N560=0,0,N560+72)</f>
        <v>100</v>
      </c>
      <c r="P560" s="776">
        <f t="shared" ref="P560:P565" si="142">O560</f>
        <v>100</v>
      </c>
      <c r="Q560" s="775">
        <f t="shared" ref="Q560:Q565" si="143">IF(P560=0,0,P560+72)</f>
        <v>172</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631</v>
      </c>
      <c r="K561" s="429"/>
      <c r="L561" s="407"/>
      <c r="M561" s="407"/>
      <c r="N561" s="778">
        <f t="shared" si="137"/>
        <v>29</v>
      </c>
      <c r="O561" s="775">
        <f t="shared" si="141"/>
        <v>101</v>
      </c>
      <c r="P561" s="776">
        <f t="shared" si="142"/>
        <v>101</v>
      </c>
      <c r="Q561" s="775">
        <f t="shared" si="143"/>
        <v>173</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632</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633</v>
      </c>
      <c r="K563" s="429"/>
      <c r="L563" s="407"/>
      <c r="M563" s="407"/>
      <c r="N563" s="778">
        <f t="shared" si="137"/>
        <v>30</v>
      </c>
      <c r="O563" s="775">
        <f t="shared" si="141"/>
        <v>102</v>
      </c>
      <c r="P563" s="776">
        <f t="shared" si="142"/>
        <v>102</v>
      </c>
      <c r="Q563" s="775">
        <f t="shared" si="143"/>
        <v>174</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634</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607</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23"/>
      <c r="I566" s="423">
        <v>3</v>
      </c>
      <c r="J566" s="429" t="s">
        <v>625</v>
      </c>
      <c r="K566" s="429"/>
      <c r="L566" s="407"/>
      <c r="M566" s="407"/>
      <c r="N566" s="407">
        <v>0</v>
      </c>
      <c r="O566" s="407">
        <v>0</v>
      </c>
      <c r="P566" s="407">
        <v>0</v>
      </c>
      <c r="Q566" s="407">
        <v>0</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outlineLevel="3" collapsed="1" x14ac:dyDescent="0.25">
      <c r="A567" s="375"/>
      <c r="B567" s="384"/>
      <c r="C567" s="377">
        <f t="shared" ref="C567" si="144">INT($C$242)+3</f>
        <v>4</v>
      </c>
      <c r="D567" s="402"/>
      <c r="E567" s="459"/>
      <c r="F567" s="459"/>
      <c r="G567" s="402"/>
      <c r="H567" s="407"/>
      <c r="I567" s="423"/>
      <c r="J567" s="429" t="s">
        <v>933</v>
      </c>
      <c r="K567" s="429"/>
      <c r="L567" s="407"/>
      <c r="M567" s="407"/>
      <c r="N567" s="778">
        <f t="shared" ref="N567:N573" si="145">IF(N527=0,0,N527+24)</f>
        <v>25</v>
      </c>
      <c r="O567" s="775">
        <f t="shared" ref="O567" si="146">IF(N567=0,0,N567+72)</f>
        <v>97</v>
      </c>
      <c r="P567" s="776">
        <f t="shared" ref="P567" si="147">O567</f>
        <v>97</v>
      </c>
      <c r="Q567" s="775">
        <f t="shared" ref="Q567" si="148">IF(P567=0,0,P567+72)</f>
        <v>169</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4" x14ac:dyDescent="0.25">
      <c r="A568" s="375"/>
      <c r="B568" s="384"/>
      <c r="C568" s="377">
        <f t="shared" si="124"/>
        <v>5</v>
      </c>
      <c r="D568" s="402"/>
      <c r="E568" s="459"/>
      <c r="F568" s="459"/>
      <c r="G568" s="402"/>
      <c r="H568" s="407"/>
      <c r="I568" s="423"/>
      <c r="J568" s="429" t="s">
        <v>154</v>
      </c>
      <c r="K568" s="429"/>
      <c r="L568" s="407"/>
      <c r="M568" s="407"/>
      <c r="N568" s="778">
        <f t="shared" si="145"/>
        <v>31</v>
      </c>
      <c r="O568" s="775">
        <f t="shared" ref="O568:O573" si="149">IF(N568=0,0,N568+72)</f>
        <v>103</v>
      </c>
      <c r="P568" s="776">
        <f t="shared" ref="P568:P581" si="150">O568</f>
        <v>103</v>
      </c>
      <c r="Q568" s="775">
        <f t="shared" ref="Q568:Q573" si="151">IF(P568=0,0,P568+72)</f>
        <v>175</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631</v>
      </c>
      <c r="K569" s="429"/>
      <c r="L569" s="407"/>
      <c r="M569" s="407"/>
      <c r="N569" s="778">
        <f t="shared" si="145"/>
        <v>32</v>
      </c>
      <c r="O569" s="775">
        <f t="shared" si="149"/>
        <v>104</v>
      </c>
      <c r="P569" s="776">
        <f t="shared" si="150"/>
        <v>104</v>
      </c>
      <c r="Q569" s="775">
        <f t="shared" si="151"/>
        <v>176</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632</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633</v>
      </c>
      <c r="K571" s="429"/>
      <c r="L571" s="407"/>
      <c r="M571" s="407"/>
      <c r="N571" s="778">
        <f t="shared" si="145"/>
        <v>33</v>
      </c>
      <c r="O571" s="775">
        <f t="shared" si="149"/>
        <v>105</v>
      </c>
      <c r="P571" s="776">
        <f t="shared" si="150"/>
        <v>105</v>
      </c>
      <c r="Q571" s="775">
        <f t="shared" si="151"/>
        <v>177</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634</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607</v>
      </c>
      <c r="K573" s="429"/>
      <c r="L573" s="407"/>
      <c r="M573" s="407"/>
      <c r="N573" s="778">
        <f t="shared" si="145"/>
        <v>34</v>
      </c>
      <c r="O573" s="775">
        <f t="shared" si="149"/>
        <v>106</v>
      </c>
      <c r="P573" s="776">
        <f t="shared" si="150"/>
        <v>106</v>
      </c>
      <c r="Q573" s="775">
        <f t="shared" si="151"/>
        <v>178</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23"/>
      <c r="I574" s="423">
        <v>4</v>
      </c>
      <c r="J574" s="429" t="s">
        <v>625</v>
      </c>
      <c r="K574" s="429"/>
      <c r="L574" s="407"/>
      <c r="M574" s="407"/>
      <c r="N574" s="407">
        <v>0</v>
      </c>
      <c r="O574" s="407">
        <v>0</v>
      </c>
      <c r="P574" s="407">
        <v>0</v>
      </c>
      <c r="Q574" s="407">
        <v>0</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outlineLevel="3" collapsed="1" x14ac:dyDescent="0.25">
      <c r="A575" s="375"/>
      <c r="B575" s="384"/>
      <c r="C575" s="377">
        <f t="shared" ref="C575" si="152">INT($C$242)+3</f>
        <v>4</v>
      </c>
      <c r="D575" s="402"/>
      <c r="E575" s="459"/>
      <c r="F575" s="459"/>
      <c r="G575" s="402"/>
      <c r="H575" s="407"/>
      <c r="I575" s="423"/>
      <c r="J575" s="429" t="s">
        <v>933</v>
      </c>
      <c r="K575" s="429"/>
      <c r="L575" s="407"/>
      <c r="M575" s="407"/>
      <c r="N575" s="778">
        <f t="shared" ref="N575:N581" si="153">IF(N535=0,0,N535+24)</f>
        <v>25</v>
      </c>
      <c r="O575" s="775">
        <f t="shared" ref="O575" si="154">IF(N575=0,0,N575+72)</f>
        <v>97</v>
      </c>
      <c r="P575" s="776">
        <f t="shared" ref="P575" si="155">O575</f>
        <v>97</v>
      </c>
      <c r="Q575" s="775">
        <f t="shared" ref="Q575" si="156">IF(P575=0,0,P575+72)</f>
        <v>169</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4" x14ac:dyDescent="0.25">
      <c r="A576" s="375"/>
      <c r="B576" s="384"/>
      <c r="C576" s="377">
        <f t="shared" si="124"/>
        <v>5</v>
      </c>
      <c r="D576" s="402"/>
      <c r="E576" s="459"/>
      <c r="F576" s="459"/>
      <c r="G576" s="402"/>
      <c r="H576" s="407"/>
      <c r="I576" s="423"/>
      <c r="J576" s="429" t="s">
        <v>154</v>
      </c>
      <c r="K576" s="429"/>
      <c r="L576" s="407"/>
      <c r="M576" s="407"/>
      <c r="N576" s="778">
        <f t="shared" si="153"/>
        <v>35</v>
      </c>
      <c r="O576" s="775">
        <f t="shared" ref="O576:O581" si="157">IF(N576=0,0,N576+72)</f>
        <v>107</v>
      </c>
      <c r="P576" s="776">
        <f t="shared" si="150"/>
        <v>107</v>
      </c>
      <c r="Q576" s="775">
        <f t="shared" ref="Q576:Q581" si="158">IF(P576=0,0,P576+72)</f>
        <v>179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631</v>
      </c>
      <c r="K577" s="429"/>
      <c r="L577" s="407"/>
      <c r="M577" s="407"/>
      <c r="N577" s="778">
        <f t="shared" si="153"/>
        <v>36</v>
      </c>
      <c r="O577" s="775">
        <f t="shared" si="157"/>
        <v>108</v>
      </c>
      <c r="P577" s="776">
        <f t="shared" si="150"/>
        <v>108</v>
      </c>
      <c r="Q577" s="775">
        <f t="shared" si="158"/>
        <v>180</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632</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633</v>
      </c>
      <c r="K579" s="429"/>
      <c r="L579" s="407"/>
      <c r="M579" s="407"/>
      <c r="N579" s="778">
        <f t="shared" si="153"/>
        <v>37</v>
      </c>
      <c r="O579" s="775">
        <f t="shared" si="157"/>
        <v>109</v>
      </c>
      <c r="P579" s="776">
        <f t="shared" si="150"/>
        <v>109</v>
      </c>
      <c r="Q579" s="775">
        <f t="shared" si="158"/>
        <v>181</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634</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607</v>
      </c>
      <c r="K581" s="429"/>
      <c r="L581" s="407"/>
      <c r="M581" s="407"/>
      <c r="N581" s="778">
        <f t="shared" si="153"/>
        <v>38</v>
      </c>
      <c r="O581" s="775">
        <f t="shared" si="157"/>
        <v>110</v>
      </c>
      <c r="P581" s="776">
        <f t="shared" si="150"/>
        <v>110</v>
      </c>
      <c r="Q581" s="775">
        <f t="shared" si="158"/>
        <v>182</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23" t="str">
        <f>H$263</f>
        <v>Spr</v>
      </c>
      <c r="I582" s="423">
        <v>0</v>
      </c>
      <c r="J582" s="429" t="s">
        <v>625</v>
      </c>
      <c r="K582" s="429"/>
      <c r="L582" s="407"/>
      <c r="M582" s="407"/>
      <c r="N582" s="407">
        <v>0</v>
      </c>
      <c r="O582" s="407">
        <v>0</v>
      </c>
      <c r="P582" s="407">
        <v>0</v>
      </c>
      <c r="Q582" s="407">
        <v>0</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outlineLevel="3" collapsed="1" x14ac:dyDescent="0.25">
      <c r="A583" s="375"/>
      <c r="B583" s="384"/>
      <c r="C583" s="377">
        <f t="shared" ref="C583" si="159">INT($C$242)+3</f>
        <v>4</v>
      </c>
      <c r="D583" s="402"/>
      <c r="E583" s="459"/>
      <c r="F583" s="459"/>
      <c r="G583" s="402"/>
      <c r="H583" s="407"/>
      <c r="I583" s="423"/>
      <c r="J583" s="429" t="s">
        <v>933</v>
      </c>
      <c r="K583" s="429"/>
      <c r="L583" s="407"/>
      <c r="M583" s="407"/>
      <c r="N583" s="778">
        <f t="shared" ref="N583:N589" si="160">IF(N543=0,0,N543+24)</f>
        <v>49</v>
      </c>
      <c r="O583" s="775">
        <f t="shared" ref="O583" si="161">IF(N583=0,0,N583+72)</f>
        <v>121</v>
      </c>
      <c r="P583" s="776">
        <f t="shared" ref="P583" si="162">O583</f>
        <v>121</v>
      </c>
      <c r="Q583" s="775">
        <f t="shared" ref="Q583" si="163">IF(P583=0,0,P583+72)</f>
        <v>193</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4" x14ac:dyDescent="0.25">
      <c r="A584" s="375"/>
      <c r="B584" s="384"/>
      <c r="C584" s="377">
        <f t="shared" si="124"/>
        <v>5</v>
      </c>
      <c r="D584" s="402"/>
      <c r="E584" s="459"/>
      <c r="F584" s="459"/>
      <c r="G584" s="402"/>
      <c r="H584" s="407"/>
      <c r="I584" s="423"/>
      <c r="J584" s="429" t="s">
        <v>154</v>
      </c>
      <c r="K584" s="429"/>
      <c r="L584" s="407"/>
      <c r="M584" s="407"/>
      <c r="N584" s="778">
        <f t="shared" si="160"/>
        <v>0</v>
      </c>
      <c r="O584" s="775">
        <f t="shared" ref="O584:O589" si="164">IF(N584=0,0,N584+72)</f>
        <v>0</v>
      </c>
      <c r="P584" s="776">
        <f t="shared" ref="P584:P589" si="165">O584</f>
        <v>0</v>
      </c>
      <c r="Q584" s="775">
        <f t="shared" ref="Q584:Q589" si="166">IF(P584=0,0,P584+72)</f>
        <v>0</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631</v>
      </c>
      <c r="K585" s="429"/>
      <c r="L585" s="407"/>
      <c r="M585" s="407"/>
      <c r="N585" s="778">
        <f t="shared" si="160"/>
        <v>0</v>
      </c>
      <c r="O585" s="775">
        <f t="shared" si="164"/>
        <v>0</v>
      </c>
      <c r="P585" s="776">
        <f t="shared" si="165"/>
        <v>0</v>
      </c>
      <c r="Q585" s="775">
        <f t="shared" si="166"/>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632</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633</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634</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607</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23"/>
      <c r="I590" s="423">
        <v>1</v>
      </c>
      <c r="J590" s="429" t="s">
        <v>625</v>
      </c>
      <c r="K590" s="429"/>
      <c r="L590" s="407"/>
      <c r="M590" s="407"/>
      <c r="N590" s="407">
        <v>0</v>
      </c>
      <c r="O590" s="407">
        <v>0</v>
      </c>
      <c r="P590" s="407">
        <v>0</v>
      </c>
      <c r="Q590" s="407">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outlineLevel="3" collapsed="1" x14ac:dyDescent="0.25">
      <c r="A591" s="375"/>
      <c r="B591" s="384"/>
      <c r="C591" s="377">
        <f t="shared" ref="C591" si="167">INT($C$242)+3</f>
        <v>4</v>
      </c>
      <c r="D591" s="402"/>
      <c r="E591" s="459"/>
      <c r="F591" s="459"/>
      <c r="G591" s="402"/>
      <c r="H591" s="407"/>
      <c r="I591" s="423"/>
      <c r="J591" s="429" t="s">
        <v>933</v>
      </c>
      <c r="K591" s="429"/>
      <c r="L591" s="407"/>
      <c r="M591" s="407"/>
      <c r="N591" s="778">
        <f t="shared" ref="N591:N597" si="168">IF(N551=0,0,N551+24)</f>
        <v>49</v>
      </c>
      <c r="O591" s="775">
        <f t="shared" ref="O591" si="169">IF(N591=0,0,N591+72)</f>
        <v>121</v>
      </c>
      <c r="P591" s="776">
        <f t="shared" ref="P591" si="170">O591</f>
        <v>121</v>
      </c>
      <c r="Q591" s="775">
        <f t="shared" ref="Q591" si="171">IF(P591=0,0,P591+72)</f>
        <v>193</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4" x14ac:dyDescent="0.25">
      <c r="A592" s="375"/>
      <c r="B592" s="384"/>
      <c r="C592" s="377">
        <f t="shared" si="124"/>
        <v>5</v>
      </c>
      <c r="D592" s="402"/>
      <c r="E592" s="459"/>
      <c r="F592" s="459"/>
      <c r="G592" s="402"/>
      <c r="H592" s="407"/>
      <c r="I592" s="423"/>
      <c r="J592" s="429" t="s">
        <v>154</v>
      </c>
      <c r="K592" s="429"/>
      <c r="L592" s="407"/>
      <c r="M592" s="407"/>
      <c r="N592" s="778">
        <f t="shared" si="168"/>
        <v>50</v>
      </c>
      <c r="O592" s="775">
        <f t="shared" ref="O592:O597" si="172">IF(N592=0,0,N592+72)</f>
        <v>122</v>
      </c>
      <c r="P592" s="776">
        <f t="shared" ref="P592:P597" si="173">O592</f>
        <v>122</v>
      </c>
      <c r="Q592" s="775">
        <f t="shared" ref="Q592:Q597" si="174">IF(P592=0,0,P592+72)</f>
        <v>194</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631</v>
      </c>
      <c r="K593" s="429"/>
      <c r="L593" s="407"/>
      <c r="M593" s="407"/>
      <c r="N593" s="778">
        <f t="shared" si="168"/>
        <v>51</v>
      </c>
      <c r="O593" s="775">
        <f t="shared" si="172"/>
        <v>123</v>
      </c>
      <c r="P593" s="776">
        <f t="shared" si="173"/>
        <v>123</v>
      </c>
      <c r="Q593" s="775">
        <f t="shared" si="174"/>
        <v>195</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632</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633</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634</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607</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23"/>
      <c r="I598" s="423">
        <v>2</v>
      </c>
      <c r="J598" s="429" t="s">
        <v>625</v>
      </c>
      <c r="K598" s="429"/>
      <c r="L598" s="407"/>
      <c r="M598" s="407"/>
      <c r="N598" s="407">
        <v>0</v>
      </c>
      <c r="O598" s="407">
        <v>0</v>
      </c>
      <c r="P598" s="407">
        <v>0</v>
      </c>
      <c r="Q598" s="407">
        <v>0</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outlineLevel="3" collapsed="1" x14ac:dyDescent="0.25">
      <c r="A599" s="375"/>
      <c r="B599" s="384"/>
      <c r="C599" s="377">
        <f t="shared" ref="C599" si="175">INT($C$242)+3</f>
        <v>4</v>
      </c>
      <c r="D599" s="402"/>
      <c r="E599" s="459"/>
      <c r="F599" s="459"/>
      <c r="G599" s="402"/>
      <c r="H599" s="407"/>
      <c r="I599" s="423"/>
      <c r="J599" s="429" t="s">
        <v>933</v>
      </c>
      <c r="K599" s="429"/>
      <c r="L599" s="407"/>
      <c r="M599" s="407"/>
      <c r="N599" s="778">
        <f t="shared" ref="N599:N605" si="176">IF(N559=0,0,N559+24)</f>
        <v>49</v>
      </c>
      <c r="O599" s="775">
        <f t="shared" ref="O599" si="177">IF(N599=0,0,N599+72)</f>
        <v>121</v>
      </c>
      <c r="P599" s="776">
        <f t="shared" ref="P599" si="178">O599</f>
        <v>121</v>
      </c>
      <c r="Q599" s="775">
        <f t="shared" ref="Q599" si="179">IF(P599=0,0,P599+72)</f>
        <v>193</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4" x14ac:dyDescent="0.25">
      <c r="A600" s="375"/>
      <c r="B600" s="384"/>
      <c r="C600" s="377">
        <f t="shared" si="124"/>
        <v>5</v>
      </c>
      <c r="D600" s="402"/>
      <c r="E600" s="459"/>
      <c r="F600" s="459"/>
      <c r="G600" s="402"/>
      <c r="H600" s="407"/>
      <c r="I600" s="423"/>
      <c r="J600" s="429" t="s">
        <v>154</v>
      </c>
      <c r="K600" s="429"/>
      <c r="L600" s="407"/>
      <c r="M600" s="407"/>
      <c r="N600" s="778">
        <f t="shared" si="176"/>
        <v>52</v>
      </c>
      <c r="O600" s="775">
        <f t="shared" ref="O600:O605" si="180">IF(N600=0,0,N600+72)</f>
        <v>124</v>
      </c>
      <c r="P600" s="776">
        <f t="shared" ref="P600:P605" si="181">O600</f>
        <v>124</v>
      </c>
      <c r="Q600" s="775">
        <f t="shared" ref="Q600:Q605" si="182">IF(P600=0,0,P600+72)</f>
        <v>196</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631</v>
      </c>
      <c r="K601" s="429"/>
      <c r="L601" s="407"/>
      <c r="M601" s="407"/>
      <c r="N601" s="778">
        <f t="shared" si="176"/>
        <v>53</v>
      </c>
      <c r="O601" s="775">
        <f t="shared" si="180"/>
        <v>125</v>
      </c>
      <c r="P601" s="776">
        <f t="shared" si="181"/>
        <v>125</v>
      </c>
      <c r="Q601" s="775">
        <f t="shared" si="182"/>
        <v>197</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632</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633</v>
      </c>
      <c r="K603" s="429"/>
      <c r="L603" s="407"/>
      <c r="M603" s="407"/>
      <c r="N603" s="778">
        <f t="shared" si="176"/>
        <v>54</v>
      </c>
      <c r="O603" s="775">
        <f t="shared" si="180"/>
        <v>126</v>
      </c>
      <c r="P603" s="776">
        <f t="shared" si="181"/>
        <v>126</v>
      </c>
      <c r="Q603" s="775">
        <f t="shared" si="182"/>
        <v>198</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634</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607</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23"/>
      <c r="I606" s="423">
        <v>3</v>
      </c>
      <c r="J606" s="429" t="s">
        <v>625</v>
      </c>
      <c r="K606" s="429"/>
      <c r="L606" s="407"/>
      <c r="M606" s="407"/>
      <c r="N606" s="407">
        <v>0</v>
      </c>
      <c r="O606" s="407">
        <v>0</v>
      </c>
      <c r="P606" s="407">
        <v>0</v>
      </c>
      <c r="Q606" s="407">
        <v>0</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outlineLevel="3" collapsed="1" x14ac:dyDescent="0.25">
      <c r="A607" s="375"/>
      <c r="B607" s="384"/>
      <c r="C607" s="377">
        <f t="shared" ref="C607" si="183">INT($C$242)+3</f>
        <v>4</v>
      </c>
      <c r="D607" s="402"/>
      <c r="E607" s="459"/>
      <c r="F607" s="459"/>
      <c r="G607" s="402"/>
      <c r="H607" s="407"/>
      <c r="I607" s="423"/>
      <c r="J607" s="429" t="s">
        <v>933</v>
      </c>
      <c r="K607" s="429"/>
      <c r="L607" s="407"/>
      <c r="M607" s="407"/>
      <c r="N607" s="778">
        <f t="shared" ref="N607:N613" si="184">IF(N567=0,0,N567+24)</f>
        <v>49</v>
      </c>
      <c r="O607" s="775">
        <f t="shared" ref="O607" si="185">IF(N607=0,0,N607+72)</f>
        <v>121</v>
      </c>
      <c r="P607" s="776">
        <f t="shared" ref="P607" si="186">O607</f>
        <v>121</v>
      </c>
      <c r="Q607" s="775">
        <f t="shared" ref="Q607" si="187">IF(P607=0,0,P607+72)</f>
        <v>193</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4" x14ac:dyDescent="0.25">
      <c r="A608" s="375"/>
      <c r="B608" s="384"/>
      <c r="C608" s="377">
        <f t="shared" si="124"/>
        <v>5</v>
      </c>
      <c r="D608" s="402"/>
      <c r="E608" s="459"/>
      <c r="F608" s="459"/>
      <c r="G608" s="402"/>
      <c r="H608" s="407"/>
      <c r="I608" s="423"/>
      <c r="J608" s="429" t="s">
        <v>154</v>
      </c>
      <c r="K608" s="429"/>
      <c r="L608" s="407"/>
      <c r="M608" s="407"/>
      <c r="N608" s="778">
        <f t="shared" si="184"/>
        <v>55</v>
      </c>
      <c r="O608" s="775">
        <f t="shared" ref="O608:O613" si="188">IF(N608=0,0,N608+72)</f>
        <v>127</v>
      </c>
      <c r="P608" s="776">
        <f t="shared" ref="P608:P613" si="189">O608</f>
        <v>127</v>
      </c>
      <c r="Q608" s="775">
        <f t="shared" ref="Q608:Q613" si="190">IF(P608=0,0,P608+72)</f>
        <v>199</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631</v>
      </c>
      <c r="K609" s="429"/>
      <c r="L609" s="407"/>
      <c r="M609" s="407"/>
      <c r="N609" s="778">
        <f t="shared" si="184"/>
        <v>56</v>
      </c>
      <c r="O609" s="775">
        <f t="shared" si="188"/>
        <v>128</v>
      </c>
      <c r="P609" s="776">
        <f t="shared" si="189"/>
        <v>128</v>
      </c>
      <c r="Q609" s="775">
        <f t="shared" si="190"/>
        <v>200</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632</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633</v>
      </c>
      <c r="K611" s="429"/>
      <c r="L611" s="407"/>
      <c r="M611" s="407"/>
      <c r="N611" s="778">
        <f t="shared" si="184"/>
        <v>57</v>
      </c>
      <c r="O611" s="775">
        <f t="shared" si="188"/>
        <v>129</v>
      </c>
      <c r="P611" s="776">
        <f t="shared" si="189"/>
        <v>129</v>
      </c>
      <c r="Q611" s="775">
        <f t="shared" si="190"/>
        <v>201</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634</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607</v>
      </c>
      <c r="K613" s="429"/>
      <c r="L613" s="407"/>
      <c r="M613" s="407"/>
      <c r="N613" s="778">
        <f t="shared" si="184"/>
        <v>58</v>
      </c>
      <c r="O613" s="775">
        <f t="shared" si="188"/>
        <v>130</v>
      </c>
      <c r="P613" s="776">
        <f t="shared" si="189"/>
        <v>130</v>
      </c>
      <c r="Q613" s="775">
        <f t="shared" si="190"/>
        <v>202</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23"/>
      <c r="I614" s="423">
        <v>4</v>
      </c>
      <c r="J614" s="429" t="s">
        <v>625</v>
      </c>
      <c r="K614" s="429"/>
      <c r="L614" s="407"/>
      <c r="M614" s="407"/>
      <c r="N614" s="407">
        <v>0</v>
      </c>
      <c r="O614" s="407">
        <v>0</v>
      </c>
      <c r="P614" s="407">
        <v>0</v>
      </c>
      <c r="Q614" s="407">
        <v>0</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outlineLevel="3" collapsed="1" x14ac:dyDescent="0.25">
      <c r="A615" s="375"/>
      <c r="B615" s="384"/>
      <c r="C615" s="377">
        <f t="shared" ref="C615" si="191">INT($C$242)+3</f>
        <v>4</v>
      </c>
      <c r="D615" s="402"/>
      <c r="E615" s="459"/>
      <c r="F615" s="459"/>
      <c r="G615" s="402"/>
      <c r="H615" s="407"/>
      <c r="I615" s="423"/>
      <c r="J615" s="429" t="s">
        <v>933</v>
      </c>
      <c r="K615" s="429"/>
      <c r="L615" s="407"/>
      <c r="M615" s="407"/>
      <c r="N615" s="778">
        <f t="shared" ref="N615:N621" si="192">IF(N575=0,0,N575+24)</f>
        <v>49</v>
      </c>
      <c r="O615" s="775">
        <f t="shared" ref="O615" si="193">IF(N615=0,0,N615+72)</f>
        <v>121</v>
      </c>
      <c r="P615" s="776">
        <f t="shared" ref="P615" si="194">O615</f>
        <v>121</v>
      </c>
      <c r="Q615" s="775">
        <f t="shared" ref="Q615" si="195">IF(P615=0,0,P615+72)</f>
        <v>193</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4" x14ac:dyDescent="0.25">
      <c r="A616" s="375"/>
      <c r="B616" s="384"/>
      <c r="C616" s="377">
        <f t="shared" si="124"/>
        <v>5</v>
      </c>
      <c r="D616" s="402"/>
      <c r="E616" s="459"/>
      <c r="F616" s="459"/>
      <c r="G616" s="402"/>
      <c r="H616" s="407"/>
      <c r="I616" s="423"/>
      <c r="J616" s="429" t="s">
        <v>154</v>
      </c>
      <c r="K616" s="429"/>
      <c r="L616" s="407"/>
      <c r="M616" s="407"/>
      <c r="N616" s="778">
        <f t="shared" si="192"/>
        <v>59</v>
      </c>
      <c r="O616" s="775">
        <f t="shared" ref="O616:O621" si="196">IF(N616=0,0,N616+72)</f>
        <v>131</v>
      </c>
      <c r="P616" s="776">
        <f t="shared" ref="P616:P621" si="197">O616</f>
        <v>131</v>
      </c>
      <c r="Q616" s="775">
        <f t="shared" ref="Q616:Q621" si="198">IF(P616=0,0,P616+72)</f>
        <v>203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ref="C617:C621" si="199">INT($C$242)+4</f>
        <v>5</v>
      </c>
      <c r="D617" s="402"/>
      <c r="E617" s="459"/>
      <c r="F617" s="459"/>
      <c r="G617" s="402"/>
      <c r="H617" s="407"/>
      <c r="I617" s="423"/>
      <c r="J617" s="429" t="s">
        <v>631</v>
      </c>
      <c r="K617" s="429"/>
      <c r="L617" s="407"/>
      <c r="M617" s="407"/>
      <c r="N617" s="778">
        <f t="shared" si="192"/>
        <v>60</v>
      </c>
      <c r="O617" s="775">
        <f t="shared" si="196"/>
        <v>132</v>
      </c>
      <c r="P617" s="776">
        <f t="shared" si="197"/>
        <v>132</v>
      </c>
      <c r="Q617" s="775">
        <f t="shared" si="198"/>
        <v>204</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si="199"/>
        <v>5</v>
      </c>
      <c r="D618" s="402"/>
      <c r="E618" s="459"/>
      <c r="F618" s="459"/>
      <c r="G618" s="402"/>
      <c r="H618" s="407"/>
      <c r="I618" s="423"/>
      <c r="J618" s="429" t="s">
        <v>632</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633</v>
      </c>
      <c r="K619" s="429"/>
      <c r="L619" s="407"/>
      <c r="M619" s="407"/>
      <c r="N619" s="778">
        <f t="shared" si="192"/>
        <v>61</v>
      </c>
      <c r="O619" s="775">
        <f t="shared" si="196"/>
        <v>133</v>
      </c>
      <c r="P619" s="776">
        <f t="shared" si="197"/>
        <v>133</v>
      </c>
      <c r="Q619" s="775">
        <f t="shared" si="198"/>
        <v>205</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634</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607</v>
      </c>
      <c r="K621" s="429"/>
      <c r="L621" s="407"/>
      <c r="M621" s="407"/>
      <c r="N621" s="778">
        <f t="shared" si="192"/>
        <v>62</v>
      </c>
      <c r="O621" s="775">
        <f t="shared" si="196"/>
        <v>134</v>
      </c>
      <c r="P621" s="776">
        <f t="shared" si="197"/>
        <v>134</v>
      </c>
      <c r="Q621" s="775">
        <f t="shared" si="198"/>
        <v>206</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t="5.0999999999999996" customHeight="1" outlineLevel="2" x14ac:dyDescent="0.25">
      <c r="A622" s="375"/>
      <c r="B622" s="384"/>
      <c r="C622" s="377">
        <f>INT($C$242)+2.005</f>
        <v>3.0049999999999999</v>
      </c>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t="s">
        <v>440</v>
      </c>
      <c r="AP622" s="387"/>
      <c r="AQ622" s="375"/>
      <c r="AR622" s="375"/>
      <c r="AS622" s="375"/>
    </row>
    <row r="623" spans="1:45" outlineLevel="2" x14ac:dyDescent="0.25">
      <c r="A623" s="375"/>
      <c r="B623" s="384"/>
      <c r="C623" s="377">
        <f>INT($C$242)+2</f>
        <v>3</v>
      </c>
      <c r="D623" s="402"/>
      <c r="E623" s="459"/>
      <c r="F623" s="459"/>
      <c r="G623" s="402"/>
      <c r="H623" s="472" t="s">
        <v>618</v>
      </c>
      <c r="I623" s="430" t="s">
        <v>635</v>
      </c>
      <c r="J623" s="430"/>
      <c r="K623" s="522"/>
      <c r="L623" s="520">
        <f>COUNTA($I624:$I$648)/COUNTA($H624:$H$648)</f>
        <v>8</v>
      </c>
      <c r="M623" s="407"/>
      <c r="N623" s="430"/>
      <c r="O623" s="430"/>
      <c r="P623" s="430"/>
      <c r="Q623" s="430"/>
      <c r="R623" s="430" t="s">
        <v>636</v>
      </c>
      <c r="S623" s="430"/>
      <c r="T623" s="430"/>
      <c r="U623" s="430"/>
      <c r="V623" s="407"/>
      <c r="W623" s="407"/>
      <c r="X623" s="407"/>
      <c r="Y623" s="407"/>
      <c r="Z623" s="407"/>
      <c r="AA623" s="407"/>
      <c r="AB623" s="407"/>
      <c r="AC623" s="407"/>
      <c r="AD623" s="407"/>
      <c r="AE623" s="407"/>
      <c r="AF623" s="407"/>
      <c r="AG623" s="407"/>
      <c r="AH623" s="407"/>
      <c r="AI623" s="407"/>
      <c r="AJ623" s="407"/>
      <c r="AK623" s="407"/>
      <c r="AL623" s="407"/>
      <c r="AM623" s="407"/>
      <c r="AN623" s="407"/>
      <c r="AO623" s="402"/>
      <c r="AP623" s="387"/>
      <c r="AQ623" s="375"/>
      <c r="AR623" s="375"/>
      <c r="AS623" s="375"/>
    </row>
    <row r="624" spans="1:45" outlineLevel="3" x14ac:dyDescent="0.25">
      <c r="A624" s="375"/>
      <c r="B624" s="384"/>
      <c r="C624" s="377">
        <f t="shared" ref="C624:C647" si="200">INT($C$242)+3</f>
        <v>4</v>
      </c>
      <c r="D624" s="402"/>
      <c r="E624" s="459"/>
      <c r="F624" s="459"/>
      <c r="G624" s="402"/>
      <c r="H624" s="423" t="str">
        <f>H$261</f>
        <v>Aut</v>
      </c>
      <c r="I624" s="429" t="s">
        <v>581</v>
      </c>
      <c r="J624" s="429"/>
      <c r="K624" s="407"/>
      <c r="L624" s="406"/>
      <c r="M624" s="407"/>
      <c r="N624" s="407"/>
      <c r="O624" s="407"/>
      <c r="P624" s="407"/>
      <c r="Q624" s="407"/>
      <c r="R624" s="424">
        <v>20</v>
      </c>
      <c r="S624" s="775">
        <f t="shared" ref="S624:S647" si="201">IF(R624=0,0,R624+72)</f>
        <v>92</v>
      </c>
      <c r="T624" s="776">
        <f t="shared" ref="T624:T647" si="202">S624</f>
        <v>92</v>
      </c>
      <c r="U624" s="775">
        <f t="shared" ref="U624:U647" si="203">IF(T624=0,0,T624+72)</f>
        <v>164</v>
      </c>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outlineLevel="3" x14ac:dyDescent="0.25">
      <c r="A625" s="375"/>
      <c r="B625" s="384"/>
      <c r="C625" s="377">
        <f t="shared" si="200"/>
        <v>4</v>
      </c>
      <c r="D625" s="402"/>
      <c r="E625" s="459"/>
      <c r="F625" s="459"/>
      <c r="G625" s="402"/>
      <c r="H625" s="423"/>
      <c r="I625" s="429" t="s">
        <v>582</v>
      </c>
      <c r="J625" s="429"/>
      <c r="K625" s="407"/>
      <c r="L625" s="407"/>
      <c r="M625" s="407"/>
      <c r="N625" s="407"/>
      <c r="O625" s="407"/>
      <c r="P625" s="407"/>
      <c r="Q625" s="407"/>
      <c r="R625" s="424">
        <v>21</v>
      </c>
      <c r="S625" s="775">
        <f t="shared" si="201"/>
        <v>93</v>
      </c>
      <c r="T625" s="776">
        <f t="shared" si="202"/>
        <v>93</v>
      </c>
      <c r="U625" s="775">
        <f t="shared" si="203"/>
        <v>165</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outlineLevel="3" x14ac:dyDescent="0.25">
      <c r="A626" s="375"/>
      <c r="B626" s="384"/>
      <c r="C626" s="377">
        <f t="shared" si="200"/>
        <v>4</v>
      </c>
      <c r="D626" s="402"/>
      <c r="E626" s="459"/>
      <c r="F626" s="459"/>
      <c r="G626" s="402"/>
      <c r="H626" s="423"/>
      <c r="I626" s="429" t="s">
        <v>583</v>
      </c>
      <c r="J626" s="429"/>
      <c r="K626" s="407"/>
      <c r="L626" s="407"/>
      <c r="M626" s="407"/>
      <c r="N626" s="407"/>
      <c r="O626" s="407"/>
      <c r="P626" s="407"/>
      <c r="Q626" s="407"/>
      <c r="R626" s="407">
        <v>0</v>
      </c>
      <c r="S626" s="775">
        <f t="shared" si="201"/>
        <v>0</v>
      </c>
      <c r="T626" s="776">
        <f t="shared" si="202"/>
        <v>0</v>
      </c>
      <c r="U626" s="775">
        <f t="shared" si="203"/>
        <v>0</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outlineLevel="3" x14ac:dyDescent="0.25">
      <c r="A627" s="375"/>
      <c r="B627" s="384"/>
      <c r="C627" s="377">
        <f t="shared" si="200"/>
        <v>4</v>
      </c>
      <c r="D627" s="402"/>
      <c r="E627" s="459"/>
      <c r="F627" s="459"/>
      <c r="G627" s="402"/>
      <c r="H627" s="423"/>
      <c r="I627" s="429" t="s">
        <v>568</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outlineLevel="3" x14ac:dyDescent="0.25">
      <c r="A628" s="375"/>
      <c r="B628" s="384"/>
      <c r="C628" s="377">
        <f t="shared" si="200"/>
        <v>4</v>
      </c>
      <c r="D628" s="402"/>
      <c r="E628" s="459"/>
      <c r="F628" s="459"/>
      <c r="G628" s="402"/>
      <c r="H628" s="423"/>
      <c r="I628" s="429" t="s">
        <v>569</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outlineLevel="3" x14ac:dyDescent="0.25">
      <c r="A629" s="375"/>
      <c r="B629" s="384"/>
      <c r="C629" s="377">
        <f t="shared" si="200"/>
        <v>4</v>
      </c>
      <c r="D629" s="402"/>
      <c r="E629" s="459"/>
      <c r="F629" s="459"/>
      <c r="G629" s="402"/>
      <c r="H629" s="423"/>
      <c r="I629" s="429" t="s">
        <v>570</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outlineLevel="3" x14ac:dyDescent="0.25">
      <c r="A630" s="375"/>
      <c r="B630" s="384"/>
      <c r="C630" s="377">
        <f t="shared" si="200"/>
        <v>4</v>
      </c>
      <c r="D630" s="402"/>
      <c r="E630" s="459"/>
      <c r="F630" s="459"/>
      <c r="G630" s="402"/>
      <c r="H630" s="423"/>
      <c r="I630" s="429" t="s">
        <v>571</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outlineLevel="3" x14ac:dyDescent="0.25">
      <c r="A631" s="375"/>
      <c r="B631" s="384"/>
      <c r="C631" s="377">
        <f t="shared" si="200"/>
        <v>4</v>
      </c>
      <c r="D631" s="402"/>
      <c r="E631" s="459"/>
      <c r="F631" s="459"/>
      <c r="G631" s="402"/>
      <c r="H631" s="423"/>
      <c r="I631" s="429" t="s">
        <v>572</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outlineLevel="3" x14ac:dyDescent="0.25">
      <c r="A632" s="375"/>
      <c r="B632" s="384"/>
      <c r="C632" s="377">
        <f t="shared" si="200"/>
        <v>4</v>
      </c>
      <c r="D632" s="402"/>
      <c r="E632" s="459"/>
      <c r="F632" s="459"/>
      <c r="G632" s="402"/>
      <c r="H632" s="423" t="str">
        <f>H$262</f>
        <v>Win</v>
      </c>
      <c r="I632" s="429" t="s">
        <v>581</v>
      </c>
      <c r="J632" s="429"/>
      <c r="K632" s="407"/>
      <c r="L632" s="407"/>
      <c r="M632" s="407"/>
      <c r="N632" s="407"/>
      <c r="O632" s="407"/>
      <c r="P632" s="407"/>
      <c r="Q632" s="407"/>
      <c r="R632" s="779">
        <f>IF(R624=0,0,R624+24)</f>
        <v>44</v>
      </c>
      <c r="S632" s="775">
        <f t="shared" si="201"/>
        <v>116</v>
      </c>
      <c r="T632" s="776">
        <f t="shared" si="202"/>
        <v>116</v>
      </c>
      <c r="U632" s="775">
        <f t="shared" si="203"/>
        <v>188</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outlineLevel="3" x14ac:dyDescent="0.25">
      <c r="A633" s="375"/>
      <c r="B633" s="384"/>
      <c r="C633" s="377">
        <f t="shared" si="200"/>
        <v>4</v>
      </c>
      <c r="D633" s="402"/>
      <c r="E633" s="459"/>
      <c r="F633" s="459"/>
      <c r="G633" s="402"/>
      <c r="H633" s="423"/>
      <c r="I633" s="429" t="s">
        <v>582</v>
      </c>
      <c r="J633" s="429"/>
      <c r="K633" s="407"/>
      <c r="L633" s="407"/>
      <c r="M633" s="407"/>
      <c r="N633" s="407"/>
      <c r="O633" s="407"/>
      <c r="P633" s="407"/>
      <c r="Q633" s="407"/>
      <c r="R633" s="779">
        <f>IF(R625=0,0,R625+24)</f>
        <v>45</v>
      </c>
      <c r="S633" s="775">
        <f t="shared" si="201"/>
        <v>117</v>
      </c>
      <c r="T633" s="776">
        <f t="shared" si="202"/>
        <v>117</v>
      </c>
      <c r="U633" s="775">
        <f t="shared" si="203"/>
        <v>189</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outlineLevel="3" x14ac:dyDescent="0.25">
      <c r="A634" s="375"/>
      <c r="B634" s="384"/>
      <c r="C634" s="377">
        <f t="shared" si="200"/>
        <v>4</v>
      </c>
      <c r="D634" s="402"/>
      <c r="E634" s="459"/>
      <c r="F634" s="459"/>
      <c r="G634" s="402"/>
      <c r="H634" s="423"/>
      <c r="I634" s="429" t="s">
        <v>583</v>
      </c>
      <c r="J634" s="429"/>
      <c r="K634" s="407"/>
      <c r="L634" s="407"/>
      <c r="M634" s="407"/>
      <c r="N634" s="407"/>
      <c r="O634" s="407"/>
      <c r="P634" s="407"/>
      <c r="Q634" s="407"/>
      <c r="R634" s="407">
        <v>0</v>
      </c>
      <c r="S634" s="775">
        <f t="shared" si="201"/>
        <v>0</v>
      </c>
      <c r="T634" s="776">
        <f t="shared" si="202"/>
        <v>0</v>
      </c>
      <c r="U634" s="775">
        <f t="shared" si="203"/>
        <v>0</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outlineLevel="3" x14ac:dyDescent="0.25">
      <c r="A635" s="375"/>
      <c r="B635" s="384"/>
      <c r="C635" s="377">
        <f t="shared" si="200"/>
        <v>4</v>
      </c>
      <c r="D635" s="402"/>
      <c r="E635" s="459"/>
      <c r="F635" s="459"/>
      <c r="G635" s="402"/>
      <c r="H635" s="423"/>
      <c r="I635" s="429" t="s">
        <v>568</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outlineLevel="3" x14ac:dyDescent="0.25">
      <c r="A636" s="375"/>
      <c r="B636" s="384"/>
      <c r="C636" s="377">
        <f t="shared" si="200"/>
        <v>4</v>
      </c>
      <c r="D636" s="402"/>
      <c r="E636" s="459"/>
      <c r="F636" s="459"/>
      <c r="G636" s="402"/>
      <c r="H636" s="423"/>
      <c r="I636" s="429" t="s">
        <v>569</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outlineLevel="3" x14ac:dyDescent="0.25">
      <c r="A637" s="375"/>
      <c r="B637" s="384"/>
      <c r="C637" s="377">
        <f t="shared" si="200"/>
        <v>4</v>
      </c>
      <c r="D637" s="402"/>
      <c r="E637" s="459"/>
      <c r="F637" s="459"/>
      <c r="G637" s="402"/>
      <c r="H637" s="423"/>
      <c r="I637" s="429" t="s">
        <v>570</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outlineLevel="3" x14ac:dyDescent="0.25">
      <c r="A638" s="375"/>
      <c r="B638" s="384"/>
      <c r="C638" s="377">
        <f t="shared" si="200"/>
        <v>4</v>
      </c>
      <c r="D638" s="402"/>
      <c r="E638" s="459"/>
      <c r="F638" s="459"/>
      <c r="G638" s="402"/>
      <c r="H638" s="423"/>
      <c r="I638" s="429" t="s">
        <v>571</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outlineLevel="3" x14ac:dyDescent="0.25">
      <c r="A639" s="375"/>
      <c r="B639" s="384"/>
      <c r="C639" s="377">
        <f t="shared" si="200"/>
        <v>4</v>
      </c>
      <c r="D639" s="402"/>
      <c r="E639" s="459"/>
      <c r="F639" s="459"/>
      <c r="G639" s="402"/>
      <c r="H639" s="423"/>
      <c r="I639" s="429" t="s">
        <v>572</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outlineLevel="3" x14ac:dyDescent="0.25">
      <c r="A640" s="375"/>
      <c r="B640" s="384"/>
      <c r="C640" s="377">
        <f t="shared" si="200"/>
        <v>4</v>
      </c>
      <c r="D640" s="402"/>
      <c r="E640" s="459"/>
      <c r="F640" s="459"/>
      <c r="G640" s="402"/>
      <c r="H640" s="423" t="str">
        <f>H$263</f>
        <v>Spr</v>
      </c>
      <c r="I640" s="429" t="s">
        <v>581</v>
      </c>
      <c r="J640" s="429"/>
      <c r="K640" s="407"/>
      <c r="L640" s="407"/>
      <c r="M640" s="407"/>
      <c r="N640" s="407"/>
      <c r="O640" s="407"/>
      <c r="P640" s="407"/>
      <c r="Q640" s="407"/>
      <c r="R640" s="779">
        <f>IF(R632=0,0,R632+24)</f>
        <v>68</v>
      </c>
      <c r="S640" s="775">
        <f t="shared" si="201"/>
        <v>140</v>
      </c>
      <c r="T640" s="776">
        <f t="shared" si="202"/>
        <v>140</v>
      </c>
      <c r="U640" s="775">
        <f t="shared" si="203"/>
        <v>212</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outlineLevel="3" x14ac:dyDescent="0.25">
      <c r="A641" s="375"/>
      <c r="B641" s="384"/>
      <c r="C641" s="377">
        <f t="shared" si="200"/>
        <v>4</v>
      </c>
      <c r="D641" s="402"/>
      <c r="E641" s="459"/>
      <c r="F641" s="459"/>
      <c r="G641" s="402"/>
      <c r="H641" s="423"/>
      <c r="I641" s="429" t="s">
        <v>582</v>
      </c>
      <c r="J641" s="429"/>
      <c r="K641" s="407"/>
      <c r="L641" s="407"/>
      <c r="M641" s="407"/>
      <c r="N641" s="407"/>
      <c r="O641" s="407"/>
      <c r="P641" s="407"/>
      <c r="Q641" s="407"/>
      <c r="R641" s="779">
        <f>IF(R633=0,0,R633+24)</f>
        <v>69</v>
      </c>
      <c r="S641" s="775">
        <f t="shared" si="201"/>
        <v>141</v>
      </c>
      <c r="T641" s="776">
        <f t="shared" si="202"/>
        <v>141</v>
      </c>
      <c r="U641" s="775">
        <f t="shared" si="203"/>
        <v>213</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outlineLevel="3" x14ac:dyDescent="0.25">
      <c r="A642" s="375"/>
      <c r="B642" s="384"/>
      <c r="C642" s="377">
        <f t="shared" si="200"/>
        <v>4</v>
      </c>
      <c r="D642" s="402"/>
      <c r="E642" s="459"/>
      <c r="F642" s="459"/>
      <c r="G642" s="402"/>
      <c r="H642" s="423"/>
      <c r="I642" s="429" t="s">
        <v>583</v>
      </c>
      <c r="J642" s="429"/>
      <c r="K642" s="407"/>
      <c r="L642" s="407"/>
      <c r="M642" s="407"/>
      <c r="N642" s="407"/>
      <c r="O642" s="407"/>
      <c r="P642" s="407"/>
      <c r="Q642" s="407"/>
      <c r="R642" s="407">
        <v>0</v>
      </c>
      <c r="S642" s="775">
        <f t="shared" si="201"/>
        <v>0</v>
      </c>
      <c r="T642" s="776">
        <f t="shared" si="202"/>
        <v>0</v>
      </c>
      <c r="U642" s="775">
        <f t="shared" si="203"/>
        <v>0</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outlineLevel="3" x14ac:dyDescent="0.25">
      <c r="A643" s="375"/>
      <c r="B643" s="384"/>
      <c r="C643" s="377">
        <f t="shared" si="200"/>
        <v>4</v>
      </c>
      <c r="D643" s="402"/>
      <c r="E643" s="459"/>
      <c r="F643" s="459"/>
      <c r="G643" s="402"/>
      <c r="H643" s="423"/>
      <c r="I643" s="429" t="s">
        <v>568</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outlineLevel="3" x14ac:dyDescent="0.25">
      <c r="A644" s="375"/>
      <c r="B644" s="384"/>
      <c r="C644" s="377">
        <f t="shared" si="200"/>
        <v>4</v>
      </c>
      <c r="D644" s="402"/>
      <c r="E644" s="459"/>
      <c r="F644" s="459"/>
      <c r="G644" s="402"/>
      <c r="H644" s="423"/>
      <c r="I644" s="429" t="s">
        <v>569</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outlineLevel="3" x14ac:dyDescent="0.25">
      <c r="A645" s="375"/>
      <c r="B645" s="384"/>
      <c r="C645" s="377">
        <f t="shared" si="200"/>
        <v>4</v>
      </c>
      <c r="D645" s="402"/>
      <c r="E645" s="459"/>
      <c r="F645" s="459"/>
      <c r="G645" s="402"/>
      <c r="H645" s="423"/>
      <c r="I645" s="429" t="s">
        <v>570</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outlineLevel="3" x14ac:dyDescent="0.25">
      <c r="A646" s="375"/>
      <c r="B646" s="384"/>
      <c r="C646" s="377">
        <f t="shared" si="200"/>
        <v>4</v>
      </c>
      <c r="D646" s="402"/>
      <c r="E646" s="459"/>
      <c r="F646" s="459"/>
      <c r="G646" s="402"/>
      <c r="H646" s="423"/>
      <c r="I646" s="429" t="s">
        <v>571</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outlineLevel="3" x14ac:dyDescent="0.25">
      <c r="A647" s="375"/>
      <c r="B647" s="384"/>
      <c r="C647" s="377">
        <f t="shared" si="200"/>
        <v>4</v>
      </c>
      <c r="D647" s="402"/>
      <c r="E647" s="459"/>
      <c r="F647" s="459"/>
      <c r="G647" s="402"/>
      <c r="H647" s="423"/>
      <c r="I647" s="429" t="s">
        <v>572</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t="5.0999999999999996" customHeight="1" outlineLevel="2" x14ac:dyDescent="0.25">
      <c r="A648" s="375"/>
      <c r="B648" s="384"/>
      <c r="C648" s="377">
        <f>INT($C$242)+2.005</f>
        <v>3.0049999999999999</v>
      </c>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t="s">
        <v>440</v>
      </c>
      <c r="AP648" s="387"/>
      <c r="AQ648" s="375"/>
      <c r="AR648" s="375"/>
      <c r="AS648" s="375"/>
    </row>
    <row r="649" spans="1:45" outlineLevel="2" x14ac:dyDescent="0.25">
      <c r="A649" s="375"/>
      <c r="B649" s="384"/>
      <c r="C649" s="377">
        <f>INT($C$242)+2</f>
        <v>3</v>
      </c>
      <c r="D649" s="402"/>
      <c r="E649" s="459"/>
      <c r="F649" s="459"/>
      <c r="G649" s="402"/>
      <c r="H649" s="472" t="s">
        <v>618</v>
      </c>
      <c r="I649" s="430" t="s">
        <v>957</v>
      </c>
      <c r="J649" s="430"/>
      <c r="K649" s="522"/>
      <c r="L649" s="520">
        <f>COUNTA($I650:$I$662)/COUNTA($H650:$H$662)</f>
        <v>4</v>
      </c>
      <c r="M649" s="407"/>
      <c r="N649" s="430"/>
      <c r="O649" s="430"/>
      <c r="P649" s="430"/>
      <c r="Q649" s="430"/>
      <c r="R649" s="430" t="s">
        <v>636</v>
      </c>
      <c r="S649" s="430"/>
      <c r="T649" s="430"/>
      <c r="U649" s="430"/>
      <c r="V649" s="407"/>
      <c r="W649" s="407"/>
      <c r="X649" s="407"/>
      <c r="Y649" s="407"/>
      <c r="Z649" s="407"/>
      <c r="AA649" s="407"/>
      <c r="AB649" s="407"/>
      <c r="AC649" s="407"/>
      <c r="AD649" s="407"/>
      <c r="AE649" s="407"/>
      <c r="AF649" s="407"/>
      <c r="AG649" s="407"/>
      <c r="AH649" s="407"/>
      <c r="AI649" s="407"/>
      <c r="AJ649" s="407"/>
      <c r="AK649" s="407"/>
      <c r="AL649" s="407"/>
      <c r="AM649" s="407"/>
      <c r="AN649" s="407"/>
      <c r="AO649" s="402"/>
      <c r="AP649" s="387"/>
      <c r="AQ649" s="375"/>
      <c r="AR649" s="375"/>
      <c r="AS649" s="375"/>
    </row>
    <row r="650" spans="1:45" outlineLevel="3" x14ac:dyDescent="0.25">
      <c r="A650" s="375"/>
      <c r="B650" s="384"/>
      <c r="C650" s="377">
        <f t="shared" ref="C650:C661" si="204">INT($C$242)+3</f>
        <v>4</v>
      </c>
      <c r="D650" s="402"/>
      <c r="E650" s="459"/>
      <c r="F650" s="459"/>
      <c r="G650" s="402"/>
      <c r="H650" s="423" t="str">
        <f>H$261</f>
        <v>Aut</v>
      </c>
      <c r="I650" s="429" t="s">
        <v>625</v>
      </c>
      <c r="J650" s="429"/>
      <c r="K650" s="407"/>
      <c r="L650" s="406"/>
      <c r="M650" s="407"/>
      <c r="N650" s="407"/>
      <c r="O650" s="407"/>
      <c r="P650" s="407"/>
      <c r="Q650" s="407"/>
      <c r="R650" s="407">
        <v>0</v>
      </c>
      <c r="S650" s="407">
        <v>0</v>
      </c>
      <c r="T650" s="407">
        <v>0</v>
      </c>
      <c r="U650" s="407">
        <v>0</v>
      </c>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outlineLevel="3" x14ac:dyDescent="0.25">
      <c r="A651" s="375"/>
      <c r="B651" s="384"/>
      <c r="C651" s="377">
        <f t="shared" si="204"/>
        <v>4</v>
      </c>
      <c r="D651" s="402"/>
      <c r="E651" s="459"/>
      <c r="F651" s="459"/>
      <c r="G651" s="402"/>
      <c r="H651" s="423"/>
      <c r="I651" s="429" t="s">
        <v>638</v>
      </c>
      <c r="J651" s="429"/>
      <c r="K651" s="407"/>
      <c r="L651" s="406"/>
      <c r="M651" s="407"/>
      <c r="N651" s="407"/>
      <c r="O651" s="407"/>
      <c r="P651" s="407"/>
      <c r="Q651" s="407"/>
      <c r="R651" s="407">
        <v>0</v>
      </c>
      <c r="S651" s="775">
        <f>IF(R651=0,0,R651+72)</f>
        <v>0</v>
      </c>
      <c r="T651" s="776">
        <f t="shared" ref="T651:T653" si="205">S651</f>
        <v>0</v>
      </c>
      <c r="U651" s="775">
        <f>IF(T651=0,0,T651+72)</f>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outlineLevel="3" x14ac:dyDescent="0.25">
      <c r="A652" s="375"/>
      <c r="B652" s="384"/>
      <c r="C652" s="377">
        <f t="shared" si="204"/>
        <v>4</v>
      </c>
      <c r="D652" s="402"/>
      <c r="E652" s="459"/>
      <c r="F652" s="459"/>
      <c r="G652" s="402"/>
      <c r="H652" s="423"/>
      <c r="I652" s="429" t="s">
        <v>639</v>
      </c>
      <c r="J652" s="429"/>
      <c r="K652" s="407"/>
      <c r="L652" s="407"/>
      <c r="M652" s="407"/>
      <c r="N652" s="407"/>
      <c r="O652" s="407"/>
      <c r="P652" s="407"/>
      <c r="Q652" s="407"/>
      <c r="R652" s="424">
        <v>24</v>
      </c>
      <c r="S652" s="775">
        <f>IF(R652=0,0,R652+72)</f>
        <v>96</v>
      </c>
      <c r="T652" s="776">
        <f t="shared" si="205"/>
        <v>96</v>
      </c>
      <c r="U652" s="775">
        <f>IF(T652=0,0,T652+72)</f>
        <v>168</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outlineLevel="3" x14ac:dyDescent="0.25">
      <c r="A653" s="375"/>
      <c r="B653" s="384"/>
      <c r="C653" s="377">
        <f t="shared" si="204"/>
        <v>4</v>
      </c>
      <c r="D653" s="402"/>
      <c r="E653" s="459"/>
      <c r="F653" s="459"/>
      <c r="G653" s="402"/>
      <c r="H653" s="423"/>
      <c r="I653" s="429" t="s">
        <v>640</v>
      </c>
      <c r="J653" s="429"/>
      <c r="K653" s="407"/>
      <c r="L653" s="407"/>
      <c r="M653" s="407"/>
      <c r="N653" s="407"/>
      <c r="O653" s="407"/>
      <c r="P653" s="407"/>
      <c r="Q653" s="407"/>
      <c r="R653" s="424">
        <v>0</v>
      </c>
      <c r="S653" s="775">
        <f>IF(R653=0,0,R653+72)</f>
        <v>0</v>
      </c>
      <c r="T653" s="776">
        <f t="shared" si="205"/>
        <v>0</v>
      </c>
      <c r="U653" s="775">
        <f>IF(T653=0,0,T653+72)</f>
        <v>0</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outlineLevel="3" x14ac:dyDescent="0.25">
      <c r="A654" s="375"/>
      <c r="B654" s="384"/>
      <c r="C654" s="377">
        <f t="shared" si="204"/>
        <v>4</v>
      </c>
      <c r="D654" s="402"/>
      <c r="E654" s="459"/>
      <c r="F654" s="459"/>
      <c r="G654" s="402"/>
      <c r="H654" s="423" t="str">
        <f>H$262</f>
        <v>Win</v>
      </c>
      <c r="I654" s="429" t="s">
        <v>625</v>
      </c>
      <c r="J654" s="429"/>
      <c r="K654" s="407"/>
      <c r="L654" s="407"/>
      <c r="M654" s="407"/>
      <c r="N654" s="407"/>
      <c r="O654" s="407"/>
      <c r="P654" s="407"/>
      <c r="Q654" s="407"/>
      <c r="R654" s="407">
        <v>0</v>
      </c>
      <c r="S654" s="407">
        <v>0</v>
      </c>
      <c r="T654" s="407">
        <v>0</v>
      </c>
      <c r="U654" s="407">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outlineLevel="3" x14ac:dyDescent="0.25">
      <c r="A655" s="375"/>
      <c r="B655" s="384"/>
      <c r="C655" s="377">
        <f t="shared" si="204"/>
        <v>4</v>
      </c>
      <c r="D655" s="402"/>
      <c r="E655" s="459"/>
      <c r="F655" s="459"/>
      <c r="G655" s="402"/>
      <c r="H655" s="423"/>
      <c r="I655" s="429" t="s">
        <v>638</v>
      </c>
      <c r="J655" s="429"/>
      <c r="K655" s="407"/>
      <c r="L655" s="407"/>
      <c r="M655" s="407"/>
      <c r="N655" s="407"/>
      <c r="O655" s="407"/>
      <c r="P655" s="407"/>
      <c r="Q655" s="407"/>
      <c r="R655" s="407">
        <v>0</v>
      </c>
      <c r="S655" s="775">
        <f>IF(R655=0,0,R655+72)</f>
        <v>0</v>
      </c>
      <c r="T655" s="776">
        <f t="shared" ref="T655:T657" si="206">S655</f>
        <v>0</v>
      </c>
      <c r="U655" s="775">
        <f>IF(T655=0,0,T655+72)</f>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outlineLevel="3" x14ac:dyDescent="0.25">
      <c r="A656" s="375"/>
      <c r="B656" s="384"/>
      <c r="C656" s="377">
        <f t="shared" si="204"/>
        <v>4</v>
      </c>
      <c r="D656" s="402"/>
      <c r="E656" s="459"/>
      <c r="F656" s="459"/>
      <c r="G656" s="402"/>
      <c r="H656" s="423"/>
      <c r="I656" s="429" t="s">
        <v>639</v>
      </c>
      <c r="J656" s="429"/>
      <c r="K656" s="407"/>
      <c r="L656" s="407"/>
      <c r="M656" s="407"/>
      <c r="N656" s="407"/>
      <c r="O656" s="407"/>
      <c r="P656" s="407"/>
      <c r="Q656" s="407"/>
      <c r="R656" s="777">
        <f>IF(R652=0,0,R652+24)</f>
        <v>48</v>
      </c>
      <c r="S656" s="775">
        <f>IF(R656=0,0,R656+72)</f>
        <v>120</v>
      </c>
      <c r="T656" s="776">
        <f t="shared" si="206"/>
        <v>120</v>
      </c>
      <c r="U656" s="775">
        <f>IF(T656=0,0,T656+72)</f>
        <v>192</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outlineLevel="3" x14ac:dyDescent="0.25">
      <c r="A657" s="375"/>
      <c r="B657" s="384"/>
      <c r="C657" s="377">
        <f t="shared" si="204"/>
        <v>4</v>
      </c>
      <c r="D657" s="402"/>
      <c r="E657" s="459"/>
      <c r="F657" s="459"/>
      <c r="G657" s="402"/>
      <c r="H657" s="423"/>
      <c r="I657" s="429" t="s">
        <v>640</v>
      </c>
      <c r="J657" s="429"/>
      <c r="K657" s="407"/>
      <c r="L657" s="407"/>
      <c r="M657" s="407"/>
      <c r="N657" s="407"/>
      <c r="O657" s="407"/>
      <c r="P657" s="407"/>
      <c r="Q657" s="407"/>
      <c r="R657" s="777">
        <f>IF(R653=0,0,R653+24)</f>
        <v>0</v>
      </c>
      <c r="S657" s="775">
        <f>IF(R657=0,0,R657+72)</f>
        <v>0</v>
      </c>
      <c r="T657" s="776">
        <f t="shared" si="206"/>
        <v>0</v>
      </c>
      <c r="U657" s="775">
        <f>IF(T657=0,0,T657+72)</f>
        <v>0</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outlineLevel="3" x14ac:dyDescent="0.25">
      <c r="A658" s="375"/>
      <c r="B658" s="384"/>
      <c r="C658" s="377">
        <f t="shared" si="204"/>
        <v>4</v>
      </c>
      <c r="D658" s="402"/>
      <c r="E658" s="459"/>
      <c r="F658" s="459"/>
      <c r="G658" s="402"/>
      <c r="H658" s="423" t="str">
        <f>H$263</f>
        <v>Spr</v>
      </c>
      <c r="I658" s="429" t="s">
        <v>625</v>
      </c>
      <c r="J658" s="429"/>
      <c r="K658" s="407"/>
      <c r="L658" s="407"/>
      <c r="M658" s="407"/>
      <c r="N658" s="407"/>
      <c r="O658" s="407"/>
      <c r="P658" s="407"/>
      <c r="Q658" s="407"/>
      <c r="R658" s="407">
        <v>0</v>
      </c>
      <c r="S658" s="407">
        <v>0</v>
      </c>
      <c r="T658" s="407">
        <v>0</v>
      </c>
      <c r="U658" s="407">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outlineLevel="3" x14ac:dyDescent="0.25">
      <c r="A659" s="375"/>
      <c r="B659" s="384"/>
      <c r="C659" s="377">
        <f t="shared" si="204"/>
        <v>4</v>
      </c>
      <c r="D659" s="402"/>
      <c r="E659" s="459"/>
      <c r="F659" s="459"/>
      <c r="G659" s="402"/>
      <c r="H659" s="423"/>
      <c r="I659" s="429" t="s">
        <v>638</v>
      </c>
      <c r="J659" s="429"/>
      <c r="K659" s="407"/>
      <c r="L659" s="407"/>
      <c r="M659" s="407"/>
      <c r="N659" s="407"/>
      <c r="O659" s="407"/>
      <c r="P659" s="407"/>
      <c r="Q659" s="407"/>
      <c r="R659" s="407">
        <v>0</v>
      </c>
      <c r="S659" s="775">
        <f>IF(R659=0,0,R659+72)</f>
        <v>0</v>
      </c>
      <c r="T659" s="776">
        <f t="shared" ref="T659:T661" si="207">S659</f>
        <v>0</v>
      </c>
      <c r="U659" s="775">
        <f>IF(T659=0,0,T659+72)</f>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outlineLevel="3" x14ac:dyDescent="0.25">
      <c r="A660" s="375"/>
      <c r="B660" s="384"/>
      <c r="C660" s="377">
        <f t="shared" si="204"/>
        <v>4</v>
      </c>
      <c r="D660" s="402"/>
      <c r="E660" s="459"/>
      <c r="F660" s="459"/>
      <c r="G660" s="402"/>
      <c r="H660" s="423"/>
      <c r="I660" s="429" t="s">
        <v>639</v>
      </c>
      <c r="J660" s="429"/>
      <c r="K660" s="407"/>
      <c r="L660" s="407"/>
      <c r="M660" s="407"/>
      <c r="N660" s="407"/>
      <c r="O660" s="407"/>
      <c r="P660" s="407"/>
      <c r="Q660" s="407"/>
      <c r="R660" s="777">
        <f>IF(R656=0,0,R656+24)</f>
        <v>72</v>
      </c>
      <c r="S660" s="775">
        <f>IF(R660=0,0,R660+72)</f>
        <v>144</v>
      </c>
      <c r="T660" s="776">
        <f t="shared" si="207"/>
        <v>144</v>
      </c>
      <c r="U660" s="775">
        <f>IF(T660=0,0,T660+72)</f>
        <v>216</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outlineLevel="3" x14ac:dyDescent="0.25">
      <c r="A661" s="375"/>
      <c r="B661" s="384"/>
      <c r="C661" s="377">
        <f t="shared" si="204"/>
        <v>4</v>
      </c>
      <c r="D661" s="402"/>
      <c r="E661" s="459"/>
      <c r="F661" s="459"/>
      <c r="G661" s="402"/>
      <c r="H661" s="423"/>
      <c r="I661" s="429" t="s">
        <v>640</v>
      </c>
      <c r="J661" s="429"/>
      <c r="K661" s="407"/>
      <c r="L661" s="407"/>
      <c r="M661" s="407"/>
      <c r="N661" s="407"/>
      <c r="O661" s="407"/>
      <c r="P661" s="407"/>
      <c r="Q661" s="407"/>
      <c r="R661" s="777">
        <f>IF(R657=0,0,R657+24)</f>
        <v>0</v>
      </c>
      <c r="S661" s="775">
        <f>IF(R661=0,0,R661+72)</f>
        <v>0</v>
      </c>
      <c r="T661" s="776">
        <f t="shared" si="207"/>
        <v>0</v>
      </c>
      <c r="U661" s="775">
        <f>IF(T661=0,0,T661+72)</f>
        <v>0</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t="5.0999999999999996" customHeight="1" outlineLevel="2" x14ac:dyDescent="0.25">
      <c r="A662" s="375"/>
      <c r="B662" s="384"/>
      <c r="C662" s="377">
        <f>INT($C$242)+2.005</f>
        <v>3.0049999999999999</v>
      </c>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t="s">
        <v>440</v>
      </c>
      <c r="AP662" s="387"/>
      <c r="AQ662" s="375"/>
      <c r="AR662" s="375"/>
      <c r="AS662" s="375"/>
    </row>
    <row r="663" spans="1:45" outlineLevel="2" x14ac:dyDescent="0.25">
      <c r="A663" s="375"/>
      <c r="B663" s="384"/>
      <c r="C663" s="377">
        <f>INT($C$242)+2</f>
        <v>3</v>
      </c>
      <c r="D663" s="402"/>
      <c r="E663" s="459"/>
      <c r="F663" s="459"/>
      <c r="G663" s="402"/>
      <c r="H663" s="472" t="s">
        <v>618</v>
      </c>
      <c r="I663" s="430" t="s">
        <v>958</v>
      </c>
      <c r="J663" s="430"/>
      <c r="K663" s="522"/>
      <c r="L663" s="520">
        <f>COUNTA($I664:$I$679)/COUNTA($H664:$H$679)</f>
        <v>5</v>
      </c>
      <c r="M663" s="407"/>
      <c r="N663" s="430"/>
      <c r="O663" s="430"/>
      <c r="P663" s="430"/>
      <c r="Q663" s="430"/>
      <c r="R663" s="430" t="s">
        <v>636</v>
      </c>
      <c r="S663" s="430"/>
      <c r="T663" s="430"/>
      <c r="U663" s="430"/>
      <c r="V663" s="407"/>
      <c r="W663" s="407"/>
      <c r="X663" s="407"/>
      <c r="Y663" s="407"/>
      <c r="Z663" s="407"/>
      <c r="AA663" s="407"/>
      <c r="AB663" s="407"/>
      <c r="AC663" s="407"/>
      <c r="AD663" s="407"/>
      <c r="AE663" s="407"/>
      <c r="AF663" s="407"/>
      <c r="AG663" s="407"/>
      <c r="AH663" s="407"/>
      <c r="AI663" s="407"/>
      <c r="AJ663" s="407"/>
      <c r="AK663" s="407"/>
      <c r="AL663" s="407"/>
      <c r="AM663" s="407"/>
      <c r="AN663" s="407"/>
      <c r="AO663" s="402"/>
      <c r="AP663" s="387"/>
      <c r="AQ663" s="375"/>
      <c r="AR663" s="375"/>
      <c r="AS663" s="375"/>
    </row>
    <row r="664" spans="1:45" outlineLevel="3" x14ac:dyDescent="0.25">
      <c r="A664" s="375"/>
      <c r="B664" s="384"/>
      <c r="C664" s="377">
        <f t="shared" ref="C664:C678" si="208">INT($C$242)+3</f>
        <v>4</v>
      </c>
      <c r="D664" s="402"/>
      <c r="E664" s="459"/>
      <c r="F664" s="459"/>
      <c r="G664" s="402"/>
      <c r="H664" s="423" t="str">
        <f>H$261</f>
        <v>Aut</v>
      </c>
      <c r="I664" s="429" t="s">
        <v>625</v>
      </c>
      <c r="J664" s="429"/>
      <c r="K664" s="407"/>
      <c r="L664" s="406"/>
      <c r="M664" s="407"/>
      <c r="N664" s="407"/>
      <c r="O664" s="407"/>
      <c r="P664" s="407"/>
      <c r="Q664" s="407"/>
      <c r="R664" s="407">
        <v>0</v>
      </c>
      <c r="S664" s="407">
        <v>0</v>
      </c>
      <c r="T664" s="407">
        <v>0</v>
      </c>
      <c r="U664" s="407">
        <v>0</v>
      </c>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outlineLevel="3" x14ac:dyDescent="0.25">
      <c r="A665" s="375"/>
      <c r="B665" s="384"/>
      <c r="C665" s="377">
        <f t="shared" si="208"/>
        <v>4</v>
      </c>
      <c r="D665" s="402"/>
      <c r="E665" s="459"/>
      <c r="F665" s="459"/>
      <c r="G665" s="402"/>
      <c r="H665" s="423"/>
      <c r="I665" s="429" t="s">
        <v>637</v>
      </c>
      <c r="J665" s="429"/>
      <c r="K665" s="407"/>
      <c r="L665" s="407"/>
      <c r="M665" s="407"/>
      <c r="N665" s="407"/>
      <c r="O665" s="407"/>
      <c r="P665" s="407"/>
      <c r="Q665" s="407"/>
      <c r="R665" s="424">
        <v>0</v>
      </c>
      <c r="S665" s="775">
        <f>IF(R665=0,0,R665+72)</f>
        <v>0</v>
      </c>
      <c r="T665" s="776">
        <f t="shared" ref="T665:T668" si="209">S665</f>
        <v>0</v>
      </c>
      <c r="U665" s="775">
        <f>IF(T665=0,0,T665+72)</f>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outlineLevel="3" x14ac:dyDescent="0.25">
      <c r="A666" s="375"/>
      <c r="B666" s="384"/>
      <c r="C666" s="377">
        <f t="shared" si="208"/>
        <v>4</v>
      </c>
      <c r="D666" s="402"/>
      <c r="E666" s="459"/>
      <c r="F666" s="459"/>
      <c r="G666" s="402"/>
      <c r="H666" s="423"/>
      <c r="I666" s="429" t="s">
        <v>606</v>
      </c>
      <c r="J666" s="429"/>
      <c r="K666" s="407"/>
      <c r="L666" s="407"/>
      <c r="M666" s="407"/>
      <c r="N666" s="407"/>
      <c r="O666" s="407"/>
      <c r="P666" s="407"/>
      <c r="Q666" s="407"/>
      <c r="R666" s="424">
        <v>22</v>
      </c>
      <c r="S666" s="775">
        <f>IF(R666=0,0,R666+72)</f>
        <v>94</v>
      </c>
      <c r="T666" s="776">
        <f t="shared" si="209"/>
        <v>94</v>
      </c>
      <c r="U666" s="775">
        <f>IF(T666=0,0,T666+72)</f>
        <v>166</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outlineLevel="3" x14ac:dyDescent="0.25">
      <c r="A667" s="375"/>
      <c r="B667" s="384"/>
      <c r="C667" s="377">
        <f t="shared" si="208"/>
        <v>4</v>
      </c>
      <c r="D667" s="402"/>
      <c r="E667" s="459"/>
      <c r="F667" s="459"/>
      <c r="G667" s="402"/>
      <c r="H667" s="423"/>
      <c r="I667" s="429" t="s">
        <v>634</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outlineLevel="3" x14ac:dyDescent="0.25">
      <c r="A668" s="375"/>
      <c r="B668" s="384"/>
      <c r="C668" s="377">
        <f t="shared" si="208"/>
        <v>4</v>
      </c>
      <c r="D668" s="402"/>
      <c r="E668" s="459"/>
      <c r="F668" s="459"/>
      <c r="G668" s="402"/>
      <c r="H668" s="423"/>
      <c r="I668" s="429" t="s">
        <v>607</v>
      </c>
      <c r="J668" s="429"/>
      <c r="K668" s="407"/>
      <c r="L668" s="407"/>
      <c r="M668" s="407"/>
      <c r="N668" s="407"/>
      <c r="O668" s="407"/>
      <c r="P668" s="407"/>
      <c r="Q668" s="407"/>
      <c r="R668" s="424">
        <v>23</v>
      </c>
      <c r="S668" s="775">
        <f>IF(R668=0,0,R668+72)</f>
        <v>95</v>
      </c>
      <c r="T668" s="776">
        <f t="shared" si="209"/>
        <v>95</v>
      </c>
      <c r="U668" s="775">
        <f>IF(T668=0,0,T668+72)</f>
        <v>167</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outlineLevel="3" x14ac:dyDescent="0.25">
      <c r="A669" s="375"/>
      <c r="B669" s="384"/>
      <c r="C669" s="377">
        <f t="shared" si="208"/>
        <v>4</v>
      </c>
      <c r="D669" s="402"/>
      <c r="E669" s="459"/>
      <c r="F669" s="459"/>
      <c r="G669" s="402"/>
      <c r="H669" s="423" t="str">
        <f>H$262</f>
        <v>Win</v>
      </c>
      <c r="I669" s="429" t="s">
        <v>625</v>
      </c>
      <c r="J669" s="429"/>
      <c r="K669" s="407"/>
      <c r="L669" s="407"/>
      <c r="M669" s="407"/>
      <c r="N669" s="407"/>
      <c r="O669" s="407"/>
      <c r="P669" s="407"/>
      <c r="Q669" s="407"/>
      <c r="R669" s="407">
        <v>0</v>
      </c>
      <c r="S669" s="407">
        <v>0</v>
      </c>
      <c r="T669" s="407">
        <v>0</v>
      </c>
      <c r="U669" s="407">
        <v>0</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outlineLevel="3" x14ac:dyDescent="0.25">
      <c r="A670" s="375"/>
      <c r="B670" s="384"/>
      <c r="C670" s="377">
        <f t="shared" si="208"/>
        <v>4</v>
      </c>
      <c r="D670" s="402"/>
      <c r="E670" s="459"/>
      <c r="F670" s="459"/>
      <c r="G670" s="402"/>
      <c r="H670" s="423"/>
      <c r="I670" s="429" t="s">
        <v>637</v>
      </c>
      <c r="J670" s="429"/>
      <c r="K670" s="407"/>
      <c r="L670" s="407"/>
      <c r="M670" s="407"/>
      <c r="N670" s="407"/>
      <c r="O670" s="407"/>
      <c r="P670" s="407"/>
      <c r="Q670" s="407"/>
      <c r="R670" s="781">
        <f>IF(R665=0,0,R665+24)</f>
        <v>0</v>
      </c>
      <c r="S670" s="775">
        <f>IF(R670=0,0,R670+72)</f>
        <v>0</v>
      </c>
      <c r="T670" s="776">
        <f t="shared" ref="T670:T673" si="210">S670</f>
        <v>0</v>
      </c>
      <c r="U670" s="775">
        <f>IF(T670=0,0,T670+72)</f>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outlineLevel="3" x14ac:dyDescent="0.25">
      <c r="A671" s="375"/>
      <c r="B671" s="384"/>
      <c r="C671" s="377">
        <f t="shared" si="208"/>
        <v>4</v>
      </c>
      <c r="D671" s="402"/>
      <c r="E671" s="459"/>
      <c r="F671" s="459"/>
      <c r="G671" s="402"/>
      <c r="H671" s="423"/>
      <c r="I671" s="429" t="s">
        <v>606</v>
      </c>
      <c r="J671" s="429"/>
      <c r="K671" s="407"/>
      <c r="L671" s="407"/>
      <c r="M671" s="407"/>
      <c r="N671" s="407"/>
      <c r="O671" s="407"/>
      <c r="P671" s="407"/>
      <c r="Q671" s="407"/>
      <c r="R671" s="781">
        <f>IF(R666=0,0,R666+24)</f>
        <v>46</v>
      </c>
      <c r="S671" s="775">
        <f>IF(R671=0,0,R671+72)</f>
        <v>118</v>
      </c>
      <c r="T671" s="776">
        <f t="shared" si="210"/>
        <v>118</v>
      </c>
      <c r="U671" s="775">
        <f>IF(T671=0,0,T671+72)</f>
        <v>190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outlineLevel="3" x14ac:dyDescent="0.25">
      <c r="A672" s="375"/>
      <c r="B672" s="384"/>
      <c r="C672" s="377">
        <f t="shared" si="208"/>
        <v>4</v>
      </c>
      <c r="D672" s="402"/>
      <c r="E672" s="459"/>
      <c r="F672" s="459"/>
      <c r="G672" s="402"/>
      <c r="H672" s="423"/>
      <c r="I672" s="429" t="s">
        <v>634</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outlineLevel="3" x14ac:dyDescent="0.25">
      <c r="A673" s="375"/>
      <c r="B673" s="384"/>
      <c r="C673" s="377">
        <f t="shared" si="208"/>
        <v>4</v>
      </c>
      <c r="D673" s="402"/>
      <c r="E673" s="459"/>
      <c r="F673" s="459"/>
      <c r="G673" s="402"/>
      <c r="H673" s="423"/>
      <c r="I673" s="429" t="s">
        <v>607</v>
      </c>
      <c r="J673" s="429"/>
      <c r="K673" s="407"/>
      <c r="L673" s="407"/>
      <c r="M673" s="407"/>
      <c r="N673" s="407"/>
      <c r="O673" s="407"/>
      <c r="P673" s="407"/>
      <c r="Q673" s="407"/>
      <c r="R673" s="781">
        <f>IF(R668=0,0,R668+24)</f>
        <v>47</v>
      </c>
      <c r="S673" s="775">
        <f>IF(R673=0,0,R673+72)</f>
        <v>119</v>
      </c>
      <c r="T673" s="776">
        <f t="shared" si="210"/>
        <v>119</v>
      </c>
      <c r="U673" s="775">
        <f>IF(T673=0,0,T673+72)</f>
        <v>191</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outlineLevel="3" x14ac:dyDescent="0.25">
      <c r="A674" s="375"/>
      <c r="B674" s="384"/>
      <c r="C674" s="377">
        <f t="shared" si="208"/>
        <v>4</v>
      </c>
      <c r="D674" s="402"/>
      <c r="E674" s="459"/>
      <c r="F674" s="459"/>
      <c r="G674" s="402"/>
      <c r="H674" s="423" t="str">
        <f>H$263</f>
        <v>Spr</v>
      </c>
      <c r="I674" s="429" t="s">
        <v>625</v>
      </c>
      <c r="J674" s="429"/>
      <c r="K674" s="407"/>
      <c r="L674" s="407"/>
      <c r="M674" s="407"/>
      <c r="N674" s="407"/>
      <c r="O674" s="407"/>
      <c r="P674" s="407"/>
      <c r="Q674" s="407"/>
      <c r="R674" s="407">
        <v>0</v>
      </c>
      <c r="S674" s="407">
        <v>0</v>
      </c>
      <c r="T674" s="407">
        <v>0</v>
      </c>
      <c r="U674" s="407">
        <v>0</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outlineLevel="3" x14ac:dyDescent="0.25">
      <c r="A675" s="375"/>
      <c r="B675" s="384"/>
      <c r="C675" s="377">
        <f t="shared" si="208"/>
        <v>4</v>
      </c>
      <c r="D675" s="402"/>
      <c r="E675" s="459"/>
      <c r="F675" s="459"/>
      <c r="G675" s="402"/>
      <c r="H675" s="423"/>
      <c r="I675" s="429" t="s">
        <v>637</v>
      </c>
      <c r="J675" s="429"/>
      <c r="K675" s="407"/>
      <c r="L675" s="407"/>
      <c r="M675" s="407"/>
      <c r="N675" s="407"/>
      <c r="O675" s="407"/>
      <c r="P675" s="407"/>
      <c r="Q675" s="407"/>
      <c r="R675" s="781">
        <f>IF(R670=0,0,R670+24)</f>
        <v>0</v>
      </c>
      <c r="S675" s="775">
        <f>IF(R675=0,0,R675+72)</f>
        <v>0</v>
      </c>
      <c r="T675" s="776">
        <f t="shared" ref="T675:T678" si="211">S675</f>
        <v>0</v>
      </c>
      <c r="U675" s="775">
        <f>IF(T675=0,0,T675+72)</f>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outlineLevel="3" x14ac:dyDescent="0.25">
      <c r="A676" s="375"/>
      <c r="B676" s="384"/>
      <c r="C676" s="377">
        <f t="shared" si="208"/>
        <v>4</v>
      </c>
      <c r="D676" s="402"/>
      <c r="E676" s="459"/>
      <c r="F676" s="459"/>
      <c r="G676" s="402"/>
      <c r="H676" s="423"/>
      <c r="I676" s="429" t="s">
        <v>606</v>
      </c>
      <c r="J676" s="429"/>
      <c r="K676" s="407"/>
      <c r="L676" s="407"/>
      <c r="M676" s="407"/>
      <c r="N676" s="407"/>
      <c r="O676" s="407"/>
      <c r="P676" s="407"/>
      <c r="Q676" s="407"/>
      <c r="R676" s="781">
        <f>IF(R671=0,0,R671+24)</f>
        <v>70</v>
      </c>
      <c r="S676" s="775">
        <f>IF(R676=0,0,R676+72)</f>
        <v>142</v>
      </c>
      <c r="T676" s="776">
        <f t="shared" si="211"/>
        <v>142</v>
      </c>
      <c r="U676" s="775">
        <f>IF(T676=0,0,T676+72)</f>
        <v>214</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outlineLevel="3" x14ac:dyDescent="0.25">
      <c r="A677" s="375"/>
      <c r="B677" s="384"/>
      <c r="C677" s="377">
        <f t="shared" si="208"/>
        <v>4</v>
      </c>
      <c r="D677" s="402"/>
      <c r="E677" s="459"/>
      <c r="F677" s="459"/>
      <c r="G677" s="402"/>
      <c r="H677" s="423"/>
      <c r="I677" s="429" t="s">
        <v>634</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outlineLevel="3" x14ac:dyDescent="0.25">
      <c r="A678" s="375"/>
      <c r="B678" s="384"/>
      <c r="C678" s="377">
        <f t="shared" si="208"/>
        <v>4</v>
      </c>
      <c r="D678" s="402"/>
      <c r="E678" s="459"/>
      <c r="F678" s="459"/>
      <c r="G678" s="402"/>
      <c r="H678" s="423"/>
      <c r="I678" s="429" t="s">
        <v>607</v>
      </c>
      <c r="J678" s="429"/>
      <c r="K678" s="407"/>
      <c r="L678" s="407"/>
      <c r="M678" s="407"/>
      <c r="N678" s="407"/>
      <c r="O678" s="407"/>
      <c r="P678" s="407"/>
      <c r="Q678" s="407"/>
      <c r="R678" s="781">
        <f>IF(R673=0,0,R673+24)</f>
        <v>71</v>
      </c>
      <c r="S678" s="775">
        <f>IF(R678=0,0,R678+72)</f>
        <v>143</v>
      </c>
      <c r="T678" s="776">
        <f t="shared" si="211"/>
        <v>143</v>
      </c>
      <c r="U678" s="775">
        <f>IF(T678=0,0,T678+72)</f>
        <v>215</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t="5.0999999999999996" customHeight="1" outlineLevel="2" x14ac:dyDescent="0.25">
      <c r="A679" s="375"/>
      <c r="B679" s="384"/>
      <c r="C679" s="377">
        <f>INT($C$242)+2.005</f>
        <v>3.0049999999999999</v>
      </c>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t="s">
        <v>440</v>
      </c>
      <c r="AP679" s="387"/>
      <c r="AQ679" s="375"/>
      <c r="AR679" s="375"/>
      <c r="AS679" s="375"/>
    </row>
    <row r="680" spans="1:45" outlineLevel="1" x14ac:dyDescent="0.25">
      <c r="A680" s="375"/>
      <c r="B680" s="384"/>
      <c r="C680" s="377">
        <f>INT($C$242)+1</f>
        <v>2</v>
      </c>
      <c r="D680" s="402"/>
      <c r="E680" s="459"/>
      <c r="F680" s="459"/>
      <c r="G680" s="402"/>
      <c r="H680" s="462" t="s">
        <v>641</v>
      </c>
      <c r="I680" s="420" t="s">
        <v>642</v>
      </c>
      <c r="J680" s="420"/>
      <c r="K680" s="390"/>
      <c r="L680" s="390"/>
      <c r="M680" s="390"/>
      <c r="N680" s="390"/>
      <c r="O680" s="390"/>
      <c r="P680" s="390"/>
      <c r="Q680" s="390"/>
      <c r="R680" s="390"/>
      <c r="S680" s="390"/>
      <c r="T680" s="390"/>
      <c r="U680" s="390"/>
      <c r="V680" s="390"/>
      <c r="W680" s="390"/>
      <c r="X680" s="390"/>
      <c r="Y680" s="390"/>
      <c r="Z680" s="451"/>
      <c r="AA680" s="451"/>
      <c r="AB680" s="451"/>
      <c r="AC680" s="451"/>
      <c r="AD680" s="451"/>
      <c r="AE680" s="451"/>
      <c r="AF680" s="451"/>
      <c r="AG680" s="451"/>
      <c r="AH680" s="451"/>
      <c r="AI680" s="451"/>
      <c r="AJ680" s="451"/>
      <c r="AK680" s="451"/>
      <c r="AL680" s="451"/>
      <c r="AM680" s="451"/>
      <c r="AN680" s="451"/>
      <c r="AO680" s="402"/>
      <c r="AP680" s="387"/>
      <c r="AQ680" s="375"/>
      <c r="AR680" s="375"/>
      <c r="AS680" s="375"/>
    </row>
    <row r="681" spans="1:45" ht="5.0999999999999996" customHeight="1" outlineLevel="3" x14ac:dyDescent="0.25">
      <c r="A681" s="375"/>
      <c r="B681" s="384"/>
      <c r="C681" s="377">
        <f>INT($C$242)+3.005</f>
        <v>4.0049999999999999</v>
      </c>
      <c r="D681" s="402" t="s">
        <v>436</v>
      </c>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387"/>
      <c r="AQ681" s="375"/>
      <c r="AR681" s="375"/>
      <c r="AS681" s="375"/>
    </row>
    <row r="682" spans="1:45" outlineLevel="3" x14ac:dyDescent="0.25">
      <c r="A682" s="375"/>
      <c r="B682" s="384"/>
      <c r="C682" s="377">
        <f t="shared" ref="C682:C691" si="212">INT($C$242)+2</f>
        <v>3</v>
      </c>
      <c r="D682" s="402"/>
      <c r="E682" s="459"/>
      <c r="F682" s="459"/>
      <c r="G682" s="402"/>
      <c r="H682" s="423" t="str">
        <f>"Birth: "&amp;H$261</f>
        <v>Birth: Aut</v>
      </c>
      <c r="I682" s="429" t="s">
        <v>551</v>
      </c>
      <c r="J682" s="429"/>
      <c r="K682" s="468">
        <f t="shared" ref="K682:Q682" si="213">K261</f>
        <v>43586</v>
      </c>
      <c r="L682" s="468">
        <f t="shared" si="213"/>
        <v>43586</v>
      </c>
      <c r="M682" s="468">
        <f t="shared" si="213"/>
        <v>43586</v>
      </c>
      <c r="N682" s="468">
        <f t="shared" si="213"/>
        <v>43586</v>
      </c>
      <c r="O682" s="468">
        <f t="shared" si="213"/>
        <v>43586</v>
      </c>
      <c r="P682" s="468">
        <f t="shared" si="213"/>
        <v>43586</v>
      </c>
      <c r="Q682" s="468">
        <f t="shared" si="213"/>
        <v>43586</v>
      </c>
      <c r="R682" s="524">
        <f>R270</f>
        <v>43586</v>
      </c>
      <c r="S682" s="524">
        <f>S270</f>
        <v>43586</v>
      </c>
      <c r="T682" s="524">
        <f>T270</f>
        <v>43586</v>
      </c>
      <c r="U682" s="524">
        <f>U270</f>
        <v>43586</v>
      </c>
      <c r="V682" s="407" t="s">
        <v>881</v>
      </c>
      <c r="W682" s="407"/>
      <c r="X682" s="407"/>
      <c r="Y682" s="407"/>
      <c r="Z682" s="407"/>
      <c r="AA682" s="407"/>
      <c r="AB682" s="407"/>
      <c r="AC682" s="407"/>
      <c r="AD682" s="407"/>
      <c r="AE682" s="407"/>
      <c r="AF682" s="407"/>
      <c r="AG682" s="407"/>
      <c r="AH682" s="407"/>
      <c r="AI682" s="407"/>
      <c r="AJ682" s="407"/>
      <c r="AK682" s="407"/>
      <c r="AL682" s="407"/>
      <c r="AM682" s="407"/>
      <c r="AN682" s="407"/>
      <c r="AO682" s="402"/>
      <c r="AP682" s="387"/>
      <c r="AQ682" s="375"/>
      <c r="AR682" s="375"/>
      <c r="AS682" s="375"/>
    </row>
    <row r="683" spans="1:45" outlineLevel="3" x14ac:dyDescent="0.25">
      <c r="A683" s="375"/>
      <c r="B683" s="384"/>
      <c r="C683" s="377">
        <f t="shared" si="212"/>
        <v>3</v>
      </c>
      <c r="D683" s="402"/>
      <c r="E683" s="459"/>
      <c r="F683" s="459"/>
      <c r="G683" s="402"/>
      <c r="H683" s="472"/>
      <c r="I683" s="429" t="s">
        <v>643</v>
      </c>
      <c r="J683" s="429"/>
      <c r="K683" s="525">
        <f t="shared" ref="K683:U683" si="214">K682+INDEX($R$364:$U$364,1,K$250+1)</f>
        <v>43677</v>
      </c>
      <c r="L683" s="525">
        <f t="shared" si="214"/>
        <v>43677</v>
      </c>
      <c r="M683" s="525">
        <f t="shared" si="214"/>
        <v>43677</v>
      </c>
      <c r="N683" s="525">
        <f t="shared" si="214"/>
        <v>43677</v>
      </c>
      <c r="O683" s="525">
        <f t="shared" si="214"/>
        <v>43677</v>
      </c>
      <c r="P683" s="525">
        <f t="shared" si="214"/>
        <v>43677</v>
      </c>
      <c r="Q683" s="525">
        <f t="shared" si="214"/>
        <v>43677</v>
      </c>
      <c r="R683" s="525">
        <f t="shared" si="214"/>
        <v>43677</v>
      </c>
      <c r="S683" s="525">
        <f t="shared" si="214"/>
        <v>43677</v>
      </c>
      <c r="T683" s="525">
        <f t="shared" si="214"/>
        <v>43677</v>
      </c>
      <c r="U683" s="525">
        <f t="shared" si="214"/>
        <v>43677</v>
      </c>
      <c r="V683" s="407"/>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outlineLevel="3" x14ac:dyDescent="0.25">
      <c r="A684" s="375"/>
      <c r="B684" s="384"/>
      <c r="C684" s="377">
        <f t="shared" si="212"/>
        <v>3</v>
      </c>
      <c r="D684" s="402"/>
      <c r="E684" s="459"/>
      <c r="F684" s="459"/>
      <c r="G684" s="402"/>
      <c r="H684" s="423" t="str">
        <f>"Birth: "&amp;H$262</f>
        <v>Birth: Win</v>
      </c>
      <c r="I684" s="429" t="s">
        <v>551</v>
      </c>
      <c r="J684" s="429"/>
      <c r="K684" s="471">
        <f t="shared" ref="K684:Q684" si="215">K262</f>
        <v>43620</v>
      </c>
      <c r="L684" s="471">
        <f t="shared" si="215"/>
        <v>43620</v>
      </c>
      <c r="M684" s="471">
        <f t="shared" si="215"/>
        <v>43620</v>
      </c>
      <c r="N684" s="471">
        <f t="shared" si="215"/>
        <v>43620</v>
      </c>
      <c r="O684" s="471">
        <f t="shared" si="215"/>
        <v>43620</v>
      </c>
      <c r="P684" s="471">
        <f t="shared" si="215"/>
        <v>43620</v>
      </c>
      <c r="Q684" s="471">
        <f t="shared" si="215"/>
        <v>43620</v>
      </c>
      <c r="R684" s="481">
        <f>R278</f>
        <v>43620</v>
      </c>
      <c r="S684" s="481">
        <f>S278</f>
        <v>43620</v>
      </c>
      <c r="T684" s="481">
        <f>T278</f>
        <v>43620</v>
      </c>
      <c r="U684" s="481">
        <f>U278</f>
        <v>43620</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outlineLevel="3" x14ac:dyDescent="0.25">
      <c r="A685" s="375"/>
      <c r="B685" s="384"/>
      <c r="C685" s="377">
        <f t="shared" si="212"/>
        <v>3</v>
      </c>
      <c r="D685" s="402"/>
      <c r="E685" s="459"/>
      <c r="F685" s="459"/>
      <c r="G685" s="402"/>
      <c r="H685" s="472"/>
      <c r="I685" s="429" t="s">
        <v>643</v>
      </c>
      <c r="J685" s="429"/>
      <c r="K685" s="526">
        <f t="shared" ref="K685:U685" si="216">K684+INDEX($R$364:$U$364,1,K$250+1)</f>
        <v>43711</v>
      </c>
      <c r="L685" s="526">
        <f t="shared" si="216"/>
        <v>43711</v>
      </c>
      <c r="M685" s="525">
        <f t="shared" si="216"/>
        <v>43711</v>
      </c>
      <c r="N685" s="525">
        <f t="shared" si="216"/>
        <v>43711</v>
      </c>
      <c r="O685" s="525">
        <f t="shared" si="216"/>
        <v>43711</v>
      </c>
      <c r="P685" s="525">
        <f t="shared" si="216"/>
        <v>43711</v>
      </c>
      <c r="Q685" s="525">
        <f t="shared" si="216"/>
        <v>43711</v>
      </c>
      <c r="R685" s="525">
        <f t="shared" si="216"/>
        <v>43711</v>
      </c>
      <c r="S685" s="525">
        <f t="shared" si="216"/>
        <v>43711</v>
      </c>
      <c r="T685" s="525">
        <f t="shared" si="216"/>
        <v>43711</v>
      </c>
      <c r="U685" s="525">
        <f t="shared" si="216"/>
        <v>43711</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outlineLevel="3" x14ac:dyDescent="0.25">
      <c r="A686" s="375"/>
      <c r="B686" s="384"/>
      <c r="C686" s="377">
        <f t="shared" si="212"/>
        <v>3</v>
      </c>
      <c r="D686" s="402"/>
      <c r="E686" s="459"/>
      <c r="F686" s="459"/>
      <c r="G686" s="402"/>
      <c r="H686" s="423" t="str">
        <f>"Birth: "&amp;H$263</f>
        <v>Birth: Spr</v>
      </c>
      <c r="I686" s="429" t="s">
        <v>551</v>
      </c>
      <c r="J686" s="429"/>
      <c r="K686" s="471">
        <f t="shared" ref="K686:Q686" si="217">K263</f>
        <v>43655</v>
      </c>
      <c r="L686" s="471">
        <f t="shared" si="217"/>
        <v>43655</v>
      </c>
      <c r="M686" s="471">
        <f t="shared" si="217"/>
        <v>43655</v>
      </c>
      <c r="N686" s="471">
        <f t="shared" si="217"/>
        <v>43655</v>
      </c>
      <c r="O686" s="471">
        <f t="shared" si="217"/>
        <v>43655</v>
      </c>
      <c r="P686" s="471">
        <f t="shared" si="217"/>
        <v>43655</v>
      </c>
      <c r="Q686" s="471">
        <f t="shared" si="217"/>
        <v>43655</v>
      </c>
      <c r="R686" s="481">
        <f>R286</f>
        <v>43655</v>
      </c>
      <c r="S686" s="481">
        <f>S286</f>
        <v>43655</v>
      </c>
      <c r="T686" s="481">
        <f>T286</f>
        <v>43655</v>
      </c>
      <c r="U686" s="481">
        <f>U286</f>
        <v>43655</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outlineLevel="3" x14ac:dyDescent="0.25">
      <c r="A687" s="375"/>
      <c r="B687" s="384"/>
      <c r="C687" s="377">
        <f t="shared" si="212"/>
        <v>3</v>
      </c>
      <c r="D687" s="402"/>
      <c r="E687" s="459"/>
      <c r="F687" s="459"/>
      <c r="G687" s="402"/>
      <c r="H687" s="472"/>
      <c r="I687" s="429" t="s">
        <v>643</v>
      </c>
      <c r="J687" s="429"/>
      <c r="K687" s="526">
        <f t="shared" ref="K687:U687" si="218">K686+INDEX($R$364:$U$364,1,K$250+1)</f>
        <v>43746</v>
      </c>
      <c r="L687" s="526">
        <f t="shared" si="218"/>
        <v>43746</v>
      </c>
      <c r="M687" s="525">
        <f t="shared" si="218"/>
        <v>43746</v>
      </c>
      <c r="N687" s="525">
        <f t="shared" si="218"/>
        <v>43746</v>
      </c>
      <c r="O687" s="525">
        <f t="shared" si="218"/>
        <v>43746</v>
      </c>
      <c r="P687" s="525">
        <f t="shared" si="218"/>
        <v>43746</v>
      </c>
      <c r="Q687" s="525">
        <f t="shared" si="218"/>
        <v>43746</v>
      </c>
      <c r="R687" s="525">
        <f t="shared" si="218"/>
        <v>43746</v>
      </c>
      <c r="S687" s="525">
        <f t="shared" si="218"/>
        <v>43746</v>
      </c>
      <c r="T687" s="525">
        <f t="shared" si="218"/>
        <v>43746</v>
      </c>
      <c r="U687" s="525">
        <f t="shared" si="218"/>
        <v>43746</v>
      </c>
      <c r="V687" s="407"/>
      <c r="W687" s="407"/>
      <c r="X687" s="407"/>
      <c r="Y687" s="407"/>
      <c r="Z687" s="407"/>
      <c r="AA687" s="407"/>
      <c r="AB687" s="407"/>
      <c r="AC687" s="407"/>
      <c r="AD687" s="521" t="s">
        <v>1158</v>
      </c>
      <c r="AE687" s="407"/>
      <c r="AF687" s="407"/>
      <c r="AG687" s="407"/>
      <c r="AH687" s="407"/>
      <c r="AI687" s="407"/>
      <c r="AJ687" s="407"/>
      <c r="AK687" s="407"/>
      <c r="AL687" s="407"/>
      <c r="AM687" s="407"/>
      <c r="AN687" s="407"/>
      <c r="AO687" s="402"/>
      <c r="AP687" s="387"/>
      <c r="AQ687" s="375"/>
      <c r="AR687" s="375"/>
      <c r="AS687" s="375"/>
    </row>
    <row r="688" spans="1:45" outlineLevel="2" x14ac:dyDescent="0.25">
      <c r="A688" s="375"/>
      <c r="B688" s="384"/>
      <c r="C688" s="377">
        <f t="shared" si="212"/>
        <v>3</v>
      </c>
      <c r="D688" s="402"/>
      <c r="E688" s="459"/>
      <c r="F688" s="459"/>
      <c r="G688" s="402"/>
      <c r="H688" s="472" t="s">
        <v>558</v>
      </c>
      <c r="I688" s="430" t="s">
        <v>644</v>
      </c>
      <c r="J688" s="519" t="s">
        <v>645</v>
      </c>
      <c r="K688" s="520">
        <f>COUNTA($H$689:$H$761)</f>
        <v>3</v>
      </c>
      <c r="L688" s="520">
        <f>COUNTA($I$689:$I$761)/K688</f>
        <v>8</v>
      </c>
      <c r="M688" s="474">
        <f>COUNTA($J$689:$J$764)/(L688*K688)</f>
        <v>3</v>
      </c>
      <c r="N688" s="527" t="s">
        <v>646</v>
      </c>
      <c r="O688" s="528"/>
      <c r="P688" s="528"/>
      <c r="Q688" s="528"/>
      <c r="R688" s="528"/>
      <c r="S688" s="528"/>
      <c r="T688" s="528"/>
      <c r="U688" s="502"/>
      <c r="V688" s="423" t="s">
        <v>647</v>
      </c>
      <c r="W688" s="407"/>
      <c r="X688" s="429" t="s">
        <v>648</v>
      </c>
      <c r="Y688" s="429"/>
      <c r="Z688" s="429"/>
      <c r="AA688" s="429"/>
      <c r="AB688" s="407"/>
      <c r="AC688" s="407"/>
      <c r="AD688" s="407"/>
      <c r="AE688" s="407"/>
      <c r="AF688" s="407"/>
      <c r="AG688" s="407"/>
      <c r="AH688" s="407"/>
      <c r="AI688" s="407"/>
      <c r="AJ688" s="407"/>
      <c r="AK688" s="407"/>
      <c r="AL688" s="407"/>
      <c r="AM688" s="407"/>
      <c r="AN688" s="407"/>
      <c r="AO688" s="402"/>
      <c r="AP688" s="387"/>
      <c r="AQ688" s="375"/>
      <c r="AR688" s="375"/>
      <c r="AS688" s="375"/>
    </row>
    <row r="689" spans="1:45" outlineLevel="3" x14ac:dyDescent="0.25">
      <c r="A689" s="375"/>
      <c r="B689" s="384"/>
      <c r="C689" s="377">
        <f t="shared" si="212"/>
        <v>3</v>
      </c>
      <c r="D689" s="402"/>
      <c r="E689" s="459"/>
      <c r="F689" s="459"/>
      <c r="G689" s="402"/>
      <c r="H689" s="423" t="str">
        <f>H$261</f>
        <v>Aut</v>
      </c>
      <c r="I689" s="423">
        <v>0</v>
      </c>
      <c r="J689" s="449" t="s">
        <v>539</v>
      </c>
      <c r="K689" s="529">
        <v>43784</v>
      </c>
      <c r="L689" s="529">
        <v>43784</v>
      </c>
      <c r="M689" s="529">
        <v>43784</v>
      </c>
      <c r="N689" s="407"/>
      <c r="O689" s="407"/>
      <c r="P689" s="407"/>
      <c r="Q689" s="407"/>
      <c r="R689" s="530">
        <v>43784</v>
      </c>
      <c r="S689" s="530">
        <v>43784</v>
      </c>
      <c r="T689" s="530">
        <v>43784</v>
      </c>
      <c r="U689" s="530">
        <v>43784</v>
      </c>
      <c r="V689" s="450">
        <v>0</v>
      </c>
      <c r="W689" s="407"/>
      <c r="X689" s="407" t="b">
        <f t="shared" ref="X689:AA691" si="219">R689&lt;(MAX(R$267:R$274)+MAX($I$364*R$364,$I$365*R$365,$I$366*R$366))</f>
        <v>0</v>
      </c>
      <c r="Y689" s="407" t="b">
        <f t="shared" si="219"/>
        <v>0</v>
      </c>
      <c r="Z689" s="407" t="b">
        <f t="shared" si="219"/>
        <v>0</v>
      </c>
      <c r="AA689" s="407" t="b">
        <f t="shared" si="219"/>
        <v>0</v>
      </c>
      <c r="AB689" s="407"/>
      <c r="AC689" s="1039">
        <f>MIN(363,INT((K689 - DATE(YEAR(K689),1,1))))+364*(YEAR(K689)-i_startyear)</f>
        <v>318</v>
      </c>
      <c r="AD689" s="1039">
        <f>MIN(363,INT((L689 - DATE(YEAR(L689),1,1))))+364*(YEAR(L689)-i_startyear)</f>
        <v>318</v>
      </c>
      <c r="AE689" s="1039">
        <f>MIN(363,INT((M689 - DATE(YEAR(M689),1,1))))+364*(YEAR(M689)-i_startyear)</f>
        <v>318</v>
      </c>
      <c r="AF689" s="407"/>
      <c r="AG689" s="407"/>
      <c r="AH689" s="407"/>
      <c r="AI689" s="407"/>
      <c r="AJ689" s="1039">
        <f t="shared" ref="AJ689:AJ720" si="220">MIN(363,INT((R689 - DATE(YEAR(R689),1,1))))+364*(YEAR(R689)-i_startyear)</f>
        <v>318</v>
      </c>
      <c r="AK689" s="1039">
        <f t="shared" ref="AK689:AK720" si="221">MIN(363,INT((S689 - DATE(YEAR(S689),1,1))))+364*(YEAR(S689)-i_startyear)</f>
        <v>318</v>
      </c>
      <c r="AL689" s="1039">
        <f t="shared" ref="AL689:AL720" si="222">MIN(363,INT((T689 - DATE(YEAR(T689),1,1))))+364*(YEAR(T689)-i_startyear)</f>
        <v>318</v>
      </c>
      <c r="AM689" s="1039">
        <f t="shared" ref="AM689:AM720" si="223">MIN(363,INT((U689 - DATE(YEAR(U689),1,1))))+364*(YEAR(U689)-i_startyear)</f>
        <v>318</v>
      </c>
      <c r="AN689" s="407"/>
      <c r="AO689" s="402"/>
      <c r="AP689" s="387"/>
      <c r="AQ689" s="375"/>
      <c r="AR689" s="375"/>
      <c r="AS689" s="375"/>
    </row>
    <row r="690" spans="1:45" outlineLevel="3" x14ac:dyDescent="0.25">
      <c r="A690" s="375"/>
      <c r="B690" s="384"/>
      <c r="C690" s="377">
        <f t="shared" si="212"/>
        <v>3</v>
      </c>
      <c r="D690" s="402"/>
      <c r="E690" s="459"/>
      <c r="F690" s="459"/>
      <c r="G690" s="402"/>
      <c r="H690" s="423"/>
      <c r="I690" s="423"/>
      <c r="J690" s="449" t="s">
        <v>10</v>
      </c>
      <c r="K690" s="407"/>
      <c r="L690" s="407"/>
      <c r="M690" s="407"/>
      <c r="N690" s="530">
        <v>43784</v>
      </c>
      <c r="O690" s="530">
        <v>43784</v>
      </c>
      <c r="P690" s="530">
        <v>43784</v>
      </c>
      <c r="Q690" s="530">
        <v>43784</v>
      </c>
      <c r="R690" s="530">
        <v>43784</v>
      </c>
      <c r="S690" s="530">
        <v>43784</v>
      </c>
      <c r="T690" s="530">
        <v>43784</v>
      </c>
      <c r="U690" s="530">
        <v>43784</v>
      </c>
      <c r="V690" s="531">
        <f>1-SUM(V660,V691)</f>
        <v>0.5</v>
      </c>
      <c r="W690" s="407"/>
      <c r="X690" s="407" t="b">
        <f t="shared" si="219"/>
        <v>0</v>
      </c>
      <c r="Y690" s="407" t="b">
        <f t="shared" si="219"/>
        <v>0</v>
      </c>
      <c r="Z690" s="407" t="b">
        <f t="shared" si="219"/>
        <v>0</v>
      </c>
      <c r="AA690" s="407" t="b">
        <f t="shared" si="219"/>
        <v>0</v>
      </c>
      <c r="AB690" s="407"/>
      <c r="AC690" s="407"/>
      <c r="AD690" s="407"/>
      <c r="AE690" s="407"/>
      <c r="AF690" s="1039">
        <f>MIN(363,INT((N690 - DATE(YEAR(N690),1,1))))+364*(YEAR(N690)-i_startyear)</f>
        <v>318</v>
      </c>
      <c r="AG690" s="1039">
        <f>MIN(363,INT((O690 - DATE(YEAR(O690),1,1))))+364*(YEAR(O690)-i_startyear)</f>
        <v>318</v>
      </c>
      <c r="AH690" s="1039">
        <f>MIN(363,INT((P690 - DATE(YEAR(P690),1,1))))+364*(YEAR(P690)-i_startyear)</f>
        <v>318</v>
      </c>
      <c r="AI690" s="1039">
        <f>MIN(363,INT((Q690 - DATE(YEAR(Q690),1,1))))+364*(YEAR(Q690)-i_startyear)</f>
        <v>318</v>
      </c>
      <c r="AJ690" s="1039">
        <f t="shared" si="220"/>
        <v>318</v>
      </c>
      <c r="AK690" s="1039">
        <f t="shared" si="221"/>
        <v>318</v>
      </c>
      <c r="AL690" s="1039">
        <f t="shared" si="222"/>
        <v>318</v>
      </c>
      <c r="AM690" s="1039">
        <f t="shared" si="223"/>
        <v>318</v>
      </c>
      <c r="AN690" s="407"/>
      <c r="AO690" s="402"/>
      <c r="AP690" s="387"/>
      <c r="AQ690" s="375"/>
      <c r="AR690" s="375"/>
      <c r="AS690" s="375"/>
    </row>
    <row r="691" spans="1:45" outlineLevel="3" x14ac:dyDescent="0.25">
      <c r="A691" s="375"/>
      <c r="B691" s="384"/>
      <c r="C691" s="377">
        <f t="shared" si="212"/>
        <v>3</v>
      </c>
      <c r="D691" s="402"/>
      <c r="E691" s="459"/>
      <c r="F691" s="459"/>
      <c r="G691" s="402"/>
      <c r="H691" s="423"/>
      <c r="I691" s="423"/>
      <c r="J691" s="449" t="s">
        <v>848</v>
      </c>
      <c r="K691" s="407"/>
      <c r="L691" s="407"/>
      <c r="M691" s="407"/>
      <c r="N691" s="407"/>
      <c r="O691" s="407"/>
      <c r="P691" s="407"/>
      <c r="Q691" s="407"/>
      <c r="R691" s="530">
        <v>43784</v>
      </c>
      <c r="S691" s="530">
        <v>43784</v>
      </c>
      <c r="T691" s="530">
        <v>43784</v>
      </c>
      <c r="U691" s="530">
        <v>43784</v>
      </c>
      <c r="V691" s="450">
        <v>0.5</v>
      </c>
      <c r="W691" s="407"/>
      <c r="X691" s="407" t="b">
        <f t="shared" si="219"/>
        <v>0</v>
      </c>
      <c r="Y691" s="407" t="b">
        <f t="shared" si="219"/>
        <v>0</v>
      </c>
      <c r="Z691" s="407" t="b">
        <f t="shared" si="219"/>
        <v>0</v>
      </c>
      <c r="AA691" s="407" t="b">
        <f t="shared" si="219"/>
        <v>0</v>
      </c>
      <c r="AB691" s="407"/>
      <c r="AC691" s="407"/>
      <c r="AD691" s="407"/>
      <c r="AE691" s="407"/>
      <c r="AF691" s="407"/>
      <c r="AG691" s="407"/>
      <c r="AH691" s="407"/>
      <c r="AI691" s="407"/>
      <c r="AJ691" s="1039">
        <f t="shared" si="220"/>
        <v>318</v>
      </c>
      <c r="AK691" s="1039">
        <f t="shared" si="221"/>
        <v>318</v>
      </c>
      <c r="AL691" s="1039">
        <f t="shared" si="222"/>
        <v>318</v>
      </c>
      <c r="AM691" s="1039">
        <f t="shared" si="223"/>
        <v>318</v>
      </c>
      <c r="AN691" s="407"/>
      <c r="AO691" s="402"/>
      <c r="AP691" s="387"/>
      <c r="AQ691" s="375"/>
      <c r="AR691" s="375"/>
      <c r="AS691" s="375"/>
    </row>
    <row r="692" spans="1:45" outlineLevel="3" x14ac:dyDescent="0.25">
      <c r="A692" s="375"/>
      <c r="B692" s="384"/>
      <c r="C692" s="377">
        <f>INT($C$242)+3</f>
        <v>4</v>
      </c>
      <c r="D692" s="402"/>
      <c r="E692" s="459"/>
      <c r="F692" s="459"/>
      <c r="G692" s="402"/>
      <c r="H692" s="407"/>
      <c r="I692" s="423">
        <v>1</v>
      </c>
      <c r="J692" s="423" t="s">
        <v>649</v>
      </c>
      <c r="K692" s="495">
        <f>DATE(YEAR(K689)+1,MONTH(K689),DAY(K689))</f>
        <v>44150</v>
      </c>
      <c r="L692" s="495">
        <f>DATE(YEAR(L689)+1,MONTH(L689),DAY(L689))</f>
        <v>44150</v>
      </c>
      <c r="M692" s="495">
        <f>DATE(YEAR(M689)+1,MONTH(M689),DAY(M689))</f>
        <v>44150</v>
      </c>
      <c r="N692" s="407"/>
      <c r="O692" s="407"/>
      <c r="P692" s="407"/>
      <c r="Q692" s="407"/>
      <c r="R692" s="495">
        <f t="shared" ref="R692:U712" si="224">DATE(YEAR(R689)+1,MONTH(R689),DAY(R689))</f>
        <v>44150</v>
      </c>
      <c r="S692" s="495">
        <f t="shared" si="224"/>
        <v>44150</v>
      </c>
      <c r="T692" s="495">
        <f t="shared" si="224"/>
        <v>44150</v>
      </c>
      <c r="U692" s="495">
        <f t="shared" si="224"/>
        <v>44150</v>
      </c>
      <c r="V692" s="407"/>
      <c r="W692" s="407"/>
      <c r="X692" s="407"/>
      <c r="Y692" s="407"/>
      <c r="Z692" s="407"/>
      <c r="AA692" s="407"/>
      <c r="AB692" s="407"/>
      <c r="AC692" s="1039">
        <f>MIN(363,INT((K692 - DATE(YEAR(K692),1,1))))+364*(YEAR(K692)-i_startyear)</f>
        <v>683</v>
      </c>
      <c r="AD692" s="1039">
        <f>MIN(363,INT((L692 - DATE(YEAR(L692),1,1))))+364*(YEAR(L692)-i_startyear)</f>
        <v>683</v>
      </c>
      <c r="AE692" s="1039">
        <f>MIN(363,INT((M692 - DATE(YEAR(M692),1,1))))+364*(YEAR(M692)-i_startyear)</f>
        <v>683</v>
      </c>
      <c r="AF692" s="407"/>
      <c r="AG692" s="407"/>
      <c r="AH692" s="407"/>
      <c r="AI692" s="407"/>
      <c r="AJ692" s="1039">
        <f t="shared" si="220"/>
        <v>683</v>
      </c>
      <c r="AK692" s="1039">
        <f t="shared" si="221"/>
        <v>683</v>
      </c>
      <c r="AL692" s="1039">
        <f t="shared" si="222"/>
        <v>683</v>
      </c>
      <c r="AM692" s="1039">
        <f t="shared" si="223"/>
        <v>683</v>
      </c>
      <c r="AN692" s="407"/>
      <c r="AO692" s="402"/>
      <c r="AP692" s="387"/>
      <c r="AQ692" s="375"/>
      <c r="AR692" s="375"/>
      <c r="AS692" s="375"/>
    </row>
    <row r="693" spans="1:45" outlineLevel="3" x14ac:dyDescent="0.25">
      <c r="A693" s="375"/>
      <c r="B693" s="384"/>
      <c r="C693" s="377">
        <f>INT($C$242)+3</f>
        <v>4</v>
      </c>
      <c r="D693" s="402"/>
      <c r="E693" s="459"/>
      <c r="F693" s="459"/>
      <c r="G693" s="402"/>
      <c r="H693" s="407"/>
      <c r="I693" s="423"/>
      <c r="J693" s="423" t="s">
        <v>639</v>
      </c>
      <c r="K693" s="407"/>
      <c r="L693" s="407"/>
      <c r="M693" s="407"/>
      <c r="N693" s="495">
        <f>DATE(YEAR(N690)+1,MONTH(N690),DAY(N690))</f>
        <v>44150</v>
      </c>
      <c r="O693" s="495">
        <f>DATE(YEAR(O690)+1,MONTH(O690),DAY(O690))</f>
        <v>44150</v>
      </c>
      <c r="P693" s="495">
        <f>DATE(YEAR(P690)+1,MONTH(P690),DAY(P690))</f>
        <v>44150</v>
      </c>
      <c r="Q693" s="495">
        <f>DATE(YEAR(Q690)+1,MONTH(Q690),DAY(Q690))</f>
        <v>44150</v>
      </c>
      <c r="R693" s="495">
        <f t="shared" si="224"/>
        <v>44150</v>
      </c>
      <c r="S693" s="495">
        <f t="shared" si="224"/>
        <v>44150</v>
      </c>
      <c r="T693" s="495">
        <f t="shared" si="224"/>
        <v>44150</v>
      </c>
      <c r="U693" s="495">
        <f t="shared" si="224"/>
        <v>44150</v>
      </c>
      <c r="V693" s="407"/>
      <c r="W693" s="407"/>
      <c r="X693" s="407"/>
      <c r="Y693" s="407"/>
      <c r="Z693" s="407"/>
      <c r="AA693" s="407"/>
      <c r="AB693" s="407"/>
      <c r="AC693" s="407"/>
      <c r="AD693" s="407"/>
      <c r="AE693" s="407"/>
      <c r="AF693" s="1039">
        <f>MIN(363,INT((N693 - DATE(YEAR(N693),1,1))))+364*(YEAR(N693)-i_startyear)</f>
        <v>683</v>
      </c>
      <c r="AG693" s="1039">
        <f>MIN(363,INT((O693 - DATE(YEAR(O693),1,1))))+364*(YEAR(O693)-i_startyear)</f>
        <v>683</v>
      </c>
      <c r="AH693" s="1039">
        <f>MIN(363,INT((P693 - DATE(YEAR(P693),1,1))))+364*(YEAR(P693)-i_startyear)</f>
        <v>683</v>
      </c>
      <c r="AI693" s="1039">
        <f>MIN(363,INT((Q693 - DATE(YEAR(Q693),1,1))))+364*(YEAR(Q693)-i_startyear)</f>
        <v>683</v>
      </c>
      <c r="AJ693" s="1039">
        <f t="shared" si="220"/>
        <v>683</v>
      </c>
      <c r="AK693" s="1039">
        <f t="shared" si="221"/>
        <v>683</v>
      </c>
      <c r="AL693" s="1039">
        <f t="shared" si="222"/>
        <v>683</v>
      </c>
      <c r="AM693" s="1039">
        <f t="shared" si="223"/>
        <v>683</v>
      </c>
      <c r="AN693" s="407"/>
      <c r="AO693" s="402"/>
      <c r="AP693" s="387"/>
      <c r="AQ693" s="375"/>
      <c r="AR693" s="375"/>
      <c r="AS693" s="375"/>
    </row>
    <row r="694" spans="1:45" outlineLevel="3" x14ac:dyDescent="0.25">
      <c r="A694" s="375"/>
      <c r="B694" s="384"/>
      <c r="C694" s="377">
        <f>INT($C$242)+3</f>
        <v>4</v>
      </c>
      <c r="D694" s="402"/>
      <c r="E694" s="459"/>
      <c r="F694" s="459"/>
      <c r="G694" s="402"/>
      <c r="H694" s="407"/>
      <c r="I694" s="423"/>
      <c r="J694" s="423" t="s">
        <v>640</v>
      </c>
      <c r="K694" s="407"/>
      <c r="L694" s="407"/>
      <c r="M694" s="407"/>
      <c r="N694" s="407"/>
      <c r="O694" s="407"/>
      <c r="P694" s="407"/>
      <c r="Q694" s="407"/>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407"/>
      <c r="AG694" s="407"/>
      <c r="AH694" s="407"/>
      <c r="AI694" s="407"/>
      <c r="AJ694" s="1039">
        <f t="shared" si="220"/>
        <v>683</v>
      </c>
      <c r="AK694" s="1039">
        <f t="shared" si="221"/>
        <v>683</v>
      </c>
      <c r="AL694" s="1039">
        <f t="shared" si="222"/>
        <v>683</v>
      </c>
      <c r="AM694" s="1039">
        <f t="shared" si="223"/>
        <v>683</v>
      </c>
      <c r="AN694" s="407"/>
      <c r="AO694" s="402"/>
      <c r="AP694" s="387"/>
      <c r="AQ694" s="375"/>
      <c r="AR694" s="375"/>
      <c r="AS694" s="375"/>
    </row>
    <row r="695" spans="1:45" outlineLevel="3" x14ac:dyDescent="0.25">
      <c r="A695" s="375"/>
      <c r="B695" s="384"/>
      <c r="C695" s="377">
        <f t="shared" ref="C695:C751" si="225">INT($C$242+3)</f>
        <v>4</v>
      </c>
      <c r="D695" s="402"/>
      <c r="E695" s="459"/>
      <c r="F695" s="459"/>
      <c r="G695" s="402"/>
      <c r="H695" s="407"/>
      <c r="I695" s="423">
        <v>2</v>
      </c>
      <c r="J695" s="423" t="s">
        <v>649</v>
      </c>
      <c r="K695" s="495">
        <f>DATE(YEAR(K692)+1,MONTH(K692),DAY(K692))</f>
        <v>44515</v>
      </c>
      <c r="L695" s="495">
        <f>DATE(YEAR(L692)+1,MONTH(L692),DAY(L692))</f>
        <v>44515</v>
      </c>
      <c r="M695" s="495">
        <f>DATE(YEAR(M692)+1,MONTH(M692),DAY(M692))</f>
        <v>44515</v>
      </c>
      <c r="N695" s="407"/>
      <c r="O695" s="407"/>
      <c r="P695" s="407"/>
      <c r="Q695" s="407"/>
      <c r="R695" s="495">
        <f t="shared" si="224"/>
        <v>44515</v>
      </c>
      <c r="S695" s="495">
        <f t="shared" si="224"/>
        <v>44515</v>
      </c>
      <c r="T695" s="495">
        <f t="shared" si="224"/>
        <v>44515</v>
      </c>
      <c r="U695" s="495">
        <f t="shared" si="224"/>
        <v>44515</v>
      </c>
      <c r="V695" s="407"/>
      <c r="W695" s="407"/>
      <c r="X695" s="407"/>
      <c r="Y695" s="407"/>
      <c r="Z695" s="407"/>
      <c r="AA695" s="407"/>
      <c r="AB695" s="407"/>
      <c r="AC695" s="1039">
        <f>MIN(363,INT((K695 - DATE(YEAR(K695),1,1))))+364*(YEAR(K695)-i_startyear)</f>
        <v>1046</v>
      </c>
      <c r="AD695" s="1039">
        <f>MIN(363,INT((L695 - DATE(YEAR(L695),1,1))))+364*(YEAR(L695)-i_startyear)</f>
        <v>1046</v>
      </c>
      <c r="AE695" s="1039">
        <f>MIN(363,INT((M695 - DATE(YEAR(M695),1,1))))+364*(YEAR(M695)-i_startyear)</f>
        <v>1046</v>
      </c>
      <c r="AF695" s="407"/>
      <c r="AG695" s="407"/>
      <c r="AH695" s="407"/>
      <c r="AI695" s="407"/>
      <c r="AJ695" s="1039">
        <f t="shared" si="220"/>
        <v>1046</v>
      </c>
      <c r="AK695" s="1039">
        <f t="shared" si="221"/>
        <v>1046</v>
      </c>
      <c r="AL695" s="1039">
        <f t="shared" si="222"/>
        <v>1046</v>
      </c>
      <c r="AM695" s="1039">
        <f t="shared" si="223"/>
        <v>1046</v>
      </c>
      <c r="AN695" s="407"/>
      <c r="AO695" s="402"/>
      <c r="AP695" s="387"/>
      <c r="AQ695" s="375"/>
      <c r="AR695" s="375"/>
      <c r="AS695" s="375"/>
    </row>
    <row r="696" spans="1:45" outlineLevel="3" x14ac:dyDescent="0.25">
      <c r="A696" s="375"/>
      <c r="B696" s="384"/>
      <c r="C696" s="377">
        <f t="shared" si="225"/>
        <v>4</v>
      </c>
      <c r="D696" s="402"/>
      <c r="E696" s="459"/>
      <c r="F696" s="459"/>
      <c r="G696" s="402"/>
      <c r="H696" s="407"/>
      <c r="I696" s="423"/>
      <c r="J696" s="423" t="s">
        <v>639</v>
      </c>
      <c r="K696" s="407"/>
      <c r="L696" s="407"/>
      <c r="M696" s="407"/>
      <c r="N696" s="495">
        <f>DATE(YEAR(N693)+1,MONTH(N693),DAY(N693))</f>
        <v>44515</v>
      </c>
      <c r="O696" s="495">
        <f>DATE(YEAR(O693)+1,MONTH(O693),DAY(O693))</f>
        <v>44515</v>
      </c>
      <c r="P696" s="495">
        <f>DATE(YEAR(P693)+1,MONTH(P693),DAY(P693))</f>
        <v>44515</v>
      </c>
      <c r="Q696" s="495">
        <f>DATE(YEAR(Q693)+1,MONTH(Q693),DAY(Q693))</f>
        <v>44515</v>
      </c>
      <c r="R696" s="495">
        <f t="shared" si="224"/>
        <v>44515</v>
      </c>
      <c r="S696" s="495">
        <f t="shared" si="224"/>
        <v>44515</v>
      </c>
      <c r="T696" s="495">
        <f t="shared" si="224"/>
        <v>44515</v>
      </c>
      <c r="U696" s="495">
        <f t="shared" si="224"/>
        <v>44515</v>
      </c>
      <c r="V696" s="407"/>
      <c r="W696" s="407"/>
      <c r="X696" s="407"/>
      <c r="Y696" s="407"/>
      <c r="Z696" s="407"/>
      <c r="AA696" s="407"/>
      <c r="AB696" s="407"/>
      <c r="AC696" s="407"/>
      <c r="AD696" s="407"/>
      <c r="AE696" s="407"/>
      <c r="AF696" s="1039">
        <f>MIN(363,INT((N696 - DATE(YEAR(N696),1,1))))+364*(YEAR(N696)-i_startyear)</f>
        <v>1046</v>
      </c>
      <c r="AG696" s="1039">
        <f>MIN(363,INT((O696 - DATE(YEAR(O696),1,1))))+364*(YEAR(O696)-i_startyear)</f>
        <v>1046</v>
      </c>
      <c r="AH696" s="1039">
        <f>MIN(363,INT((P696 - DATE(YEAR(P696),1,1))))+364*(YEAR(P696)-i_startyear)</f>
        <v>1046</v>
      </c>
      <c r="AI696" s="1039">
        <f>MIN(363,INT((Q696 - DATE(YEAR(Q696),1,1))))+364*(YEAR(Q696)-i_startyear)</f>
        <v>1046</v>
      </c>
      <c r="AJ696" s="1039">
        <f t="shared" si="220"/>
        <v>1046</v>
      </c>
      <c r="AK696" s="1039">
        <f t="shared" si="221"/>
        <v>1046</v>
      </c>
      <c r="AL696" s="1039">
        <f t="shared" si="222"/>
        <v>1046</v>
      </c>
      <c r="AM696" s="1039">
        <f t="shared" si="223"/>
        <v>1046</v>
      </c>
      <c r="AN696" s="407"/>
      <c r="AO696" s="402"/>
      <c r="AP696" s="387"/>
      <c r="AQ696" s="375"/>
      <c r="AR696" s="375"/>
      <c r="AS696" s="375"/>
    </row>
    <row r="697" spans="1:45" outlineLevel="3" x14ac:dyDescent="0.25">
      <c r="A697" s="375"/>
      <c r="B697" s="384"/>
      <c r="C697" s="377">
        <f t="shared" si="225"/>
        <v>4</v>
      </c>
      <c r="D697" s="402"/>
      <c r="E697" s="459"/>
      <c r="F697" s="459"/>
      <c r="G697" s="402"/>
      <c r="H697" s="407"/>
      <c r="I697" s="423"/>
      <c r="J697" s="423" t="s">
        <v>640</v>
      </c>
      <c r="K697" s="407"/>
      <c r="L697" s="407"/>
      <c r="M697" s="407"/>
      <c r="N697" s="407"/>
      <c r="O697" s="407"/>
      <c r="P697" s="407"/>
      <c r="Q697" s="407"/>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407"/>
      <c r="AG697" s="407"/>
      <c r="AH697" s="407"/>
      <c r="AI697" s="407"/>
      <c r="AJ697" s="1039">
        <f t="shared" si="220"/>
        <v>1046</v>
      </c>
      <c r="AK697" s="1039">
        <f t="shared" si="221"/>
        <v>1046</v>
      </c>
      <c r="AL697" s="1039">
        <f t="shared" si="222"/>
        <v>1046</v>
      </c>
      <c r="AM697" s="1039">
        <f t="shared" si="223"/>
        <v>1046</v>
      </c>
      <c r="AN697" s="407"/>
      <c r="AO697" s="402"/>
      <c r="AP697" s="387"/>
      <c r="AQ697" s="375"/>
      <c r="AR697" s="375"/>
      <c r="AS697" s="375"/>
    </row>
    <row r="698" spans="1:45" outlineLevel="3" x14ac:dyDescent="0.25">
      <c r="A698" s="375"/>
      <c r="B698" s="384"/>
      <c r="C698" s="377">
        <f t="shared" si="225"/>
        <v>4</v>
      </c>
      <c r="D698" s="402"/>
      <c r="E698" s="459"/>
      <c r="F698" s="459"/>
      <c r="G698" s="402"/>
      <c r="H698" s="407"/>
      <c r="I698" s="423">
        <v>3</v>
      </c>
      <c r="J698" s="423" t="s">
        <v>649</v>
      </c>
      <c r="K698" s="495">
        <f>DATE(YEAR(K695)+1,MONTH(K695),DAY(K695))</f>
        <v>44880</v>
      </c>
      <c r="L698" s="495">
        <f>DATE(YEAR(L695)+1,MONTH(L695),DAY(L695))</f>
        <v>44880</v>
      </c>
      <c r="M698" s="495">
        <f>DATE(YEAR(M695)+1,MONTH(M695),DAY(M695))</f>
        <v>44880</v>
      </c>
      <c r="N698" s="407"/>
      <c r="O698" s="407"/>
      <c r="P698" s="407"/>
      <c r="Q698" s="407"/>
      <c r="R698" s="495">
        <f t="shared" si="224"/>
        <v>44880</v>
      </c>
      <c r="S698" s="495">
        <f t="shared" si="224"/>
        <v>44880</v>
      </c>
      <c r="T698" s="495">
        <f t="shared" si="224"/>
        <v>44880</v>
      </c>
      <c r="U698" s="495">
        <f t="shared" si="224"/>
        <v>44880</v>
      </c>
      <c r="V698" s="407"/>
      <c r="W698" s="407"/>
      <c r="X698" s="407"/>
      <c r="Y698" s="407"/>
      <c r="Z698" s="407"/>
      <c r="AA698" s="407"/>
      <c r="AB698" s="407"/>
      <c r="AC698" s="1039">
        <f>MIN(363,INT((K698 - DATE(YEAR(K698),1,1))))+364*(YEAR(K698)-i_startyear)</f>
        <v>1410</v>
      </c>
      <c r="AD698" s="1039">
        <f>MIN(363,INT((L698 - DATE(YEAR(L698),1,1))))+364*(YEAR(L698)-i_startyear)</f>
        <v>1410</v>
      </c>
      <c r="AE698" s="1039">
        <f>MIN(363,INT((M698 - DATE(YEAR(M698),1,1))))+364*(YEAR(M698)-i_startyear)</f>
        <v>1410</v>
      </c>
      <c r="AF698" s="407"/>
      <c r="AG698" s="407"/>
      <c r="AH698" s="407"/>
      <c r="AI698" s="407"/>
      <c r="AJ698" s="1039">
        <f t="shared" si="220"/>
        <v>1410</v>
      </c>
      <c r="AK698" s="1039">
        <f t="shared" si="221"/>
        <v>1410</v>
      </c>
      <c r="AL698" s="1039">
        <f t="shared" si="222"/>
        <v>1410</v>
      </c>
      <c r="AM698" s="1039">
        <f t="shared" si="223"/>
        <v>1410</v>
      </c>
      <c r="AN698" s="407"/>
      <c r="AO698" s="402"/>
      <c r="AP698" s="387"/>
      <c r="AQ698" s="375"/>
      <c r="AR698" s="375"/>
      <c r="AS698" s="375"/>
    </row>
    <row r="699" spans="1:45" outlineLevel="3" x14ac:dyDescent="0.25">
      <c r="A699" s="375"/>
      <c r="B699" s="384"/>
      <c r="C699" s="377">
        <f t="shared" si="225"/>
        <v>4</v>
      </c>
      <c r="D699" s="402"/>
      <c r="E699" s="459"/>
      <c r="F699" s="459"/>
      <c r="G699" s="402"/>
      <c r="H699" s="407"/>
      <c r="I699" s="423"/>
      <c r="J699" s="423" t="s">
        <v>639</v>
      </c>
      <c r="K699" s="407"/>
      <c r="L699" s="407"/>
      <c r="M699" s="407"/>
      <c r="N699" s="495">
        <f>DATE(YEAR(N696)+1,MONTH(N696),DAY(N696))</f>
        <v>44880</v>
      </c>
      <c r="O699" s="495">
        <f>DATE(YEAR(O696)+1,MONTH(O696),DAY(O696))</f>
        <v>44880</v>
      </c>
      <c r="P699" s="495">
        <f>DATE(YEAR(P696)+1,MONTH(P696),DAY(P696))</f>
        <v>44880</v>
      </c>
      <c r="Q699" s="495">
        <f>DATE(YEAR(Q696)+1,MONTH(Q696),DAY(Q696))</f>
        <v>44880</v>
      </c>
      <c r="R699" s="495">
        <f t="shared" si="224"/>
        <v>44880</v>
      </c>
      <c r="S699" s="495">
        <f t="shared" si="224"/>
        <v>44880</v>
      </c>
      <c r="T699" s="495">
        <f t="shared" si="224"/>
        <v>44880</v>
      </c>
      <c r="U699" s="495">
        <f t="shared" si="224"/>
        <v>44880</v>
      </c>
      <c r="V699" s="407"/>
      <c r="W699" s="407"/>
      <c r="X699" s="407"/>
      <c r="Y699" s="407"/>
      <c r="Z699" s="407"/>
      <c r="AA699" s="407"/>
      <c r="AB699" s="407"/>
      <c r="AC699" s="407"/>
      <c r="AD699" s="407"/>
      <c r="AE699" s="407"/>
      <c r="AF699" s="1039">
        <f>MIN(363,INT((N699 - DATE(YEAR(N699),1,1))))+364*(YEAR(N699)-i_startyear)</f>
        <v>1410</v>
      </c>
      <c r="AG699" s="1039">
        <f>MIN(363,INT((O699 - DATE(YEAR(O699),1,1))))+364*(YEAR(O699)-i_startyear)</f>
        <v>1410</v>
      </c>
      <c r="AH699" s="1039">
        <f>MIN(363,INT((P699 - DATE(YEAR(P699),1,1))))+364*(YEAR(P699)-i_startyear)</f>
        <v>1410</v>
      </c>
      <c r="AI699" s="1039">
        <f>MIN(363,INT((Q699 - DATE(YEAR(Q699),1,1))))+364*(YEAR(Q699)-i_startyear)</f>
        <v>1410</v>
      </c>
      <c r="AJ699" s="1039">
        <f t="shared" si="220"/>
        <v>1410</v>
      </c>
      <c r="AK699" s="1039">
        <f t="shared" si="221"/>
        <v>1410</v>
      </c>
      <c r="AL699" s="1039">
        <f t="shared" si="222"/>
        <v>1410</v>
      </c>
      <c r="AM699" s="1039">
        <f t="shared" si="223"/>
        <v>1410</v>
      </c>
      <c r="AN699" s="407"/>
      <c r="AO699" s="402"/>
      <c r="AP699" s="387"/>
      <c r="AQ699" s="375"/>
      <c r="AR699" s="375"/>
      <c r="AS699" s="375"/>
    </row>
    <row r="700" spans="1:45" outlineLevel="3" x14ac:dyDescent="0.25">
      <c r="A700" s="375"/>
      <c r="B700" s="384"/>
      <c r="C700" s="377">
        <f t="shared" si="225"/>
        <v>4</v>
      </c>
      <c r="D700" s="402"/>
      <c r="E700" s="459"/>
      <c r="F700" s="459"/>
      <c r="G700" s="402"/>
      <c r="H700" s="407"/>
      <c r="I700" s="423"/>
      <c r="J700" s="423" t="s">
        <v>640</v>
      </c>
      <c r="K700" s="407"/>
      <c r="L700" s="407"/>
      <c r="M700" s="407"/>
      <c r="N700" s="407"/>
      <c r="O700" s="407"/>
      <c r="P700" s="407"/>
      <c r="Q700" s="407"/>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407"/>
      <c r="AG700" s="407"/>
      <c r="AH700" s="407"/>
      <c r="AI700" s="407"/>
      <c r="AJ700" s="1039">
        <f t="shared" si="220"/>
        <v>1410</v>
      </c>
      <c r="AK700" s="1039">
        <f t="shared" si="221"/>
        <v>1410</v>
      </c>
      <c r="AL700" s="1039">
        <f t="shared" si="222"/>
        <v>1410</v>
      </c>
      <c r="AM700" s="1039">
        <f t="shared" si="223"/>
        <v>1410</v>
      </c>
      <c r="AN700" s="407"/>
      <c r="AO700" s="402"/>
      <c r="AP700" s="387"/>
      <c r="AQ700" s="375"/>
      <c r="AR700" s="375"/>
      <c r="AS700" s="375"/>
    </row>
    <row r="701" spans="1:45" outlineLevel="3" x14ac:dyDescent="0.25">
      <c r="A701" s="375"/>
      <c r="B701" s="384"/>
      <c r="C701" s="377">
        <f t="shared" si="225"/>
        <v>4</v>
      </c>
      <c r="D701" s="402"/>
      <c r="E701" s="459"/>
      <c r="F701" s="459"/>
      <c r="G701" s="402"/>
      <c r="H701" s="407"/>
      <c r="I701" s="423">
        <v>4</v>
      </c>
      <c r="J701" s="423" t="s">
        <v>649</v>
      </c>
      <c r="K701" s="495">
        <f>DATE(YEAR(K698)+1,MONTH(K698),DAY(K698))</f>
        <v>45245</v>
      </c>
      <c r="L701" s="495">
        <f>DATE(YEAR(L698)+1,MONTH(L698),DAY(L698))</f>
        <v>45245</v>
      </c>
      <c r="M701" s="495">
        <f>DATE(YEAR(M698)+1,MONTH(M698),DAY(M698))</f>
        <v>45245</v>
      </c>
      <c r="N701" s="407"/>
      <c r="O701" s="407"/>
      <c r="P701" s="407"/>
      <c r="Q701" s="407"/>
      <c r="R701" s="495">
        <f t="shared" si="224"/>
        <v>45245</v>
      </c>
      <c r="S701" s="495">
        <f t="shared" si="224"/>
        <v>45245</v>
      </c>
      <c r="T701" s="495">
        <f t="shared" si="224"/>
        <v>45245</v>
      </c>
      <c r="U701" s="495">
        <f t="shared" si="224"/>
        <v>45245</v>
      </c>
      <c r="V701" s="407"/>
      <c r="W701" s="407"/>
      <c r="X701" s="407"/>
      <c r="Y701" s="407"/>
      <c r="Z701" s="407"/>
      <c r="AA701" s="407"/>
      <c r="AB701" s="407"/>
      <c r="AC701" s="1039">
        <f>MIN(363,INT((K701 - DATE(YEAR(K701),1,1))))+364*(YEAR(K701)-i_startyear)</f>
        <v>1774</v>
      </c>
      <c r="AD701" s="1039">
        <f>MIN(363,INT((L701 - DATE(YEAR(L701),1,1))))+364*(YEAR(L701)-i_startyear)</f>
        <v>1774</v>
      </c>
      <c r="AE701" s="1039">
        <f>MIN(363,INT((M701 - DATE(YEAR(M701),1,1))))+364*(YEAR(M701)-i_startyear)</f>
        <v>1774</v>
      </c>
      <c r="AF701" s="407"/>
      <c r="AG701" s="407"/>
      <c r="AH701" s="407"/>
      <c r="AI701" s="407"/>
      <c r="AJ701" s="1039">
        <f t="shared" si="220"/>
        <v>1774</v>
      </c>
      <c r="AK701" s="1039">
        <f t="shared" si="221"/>
        <v>1774</v>
      </c>
      <c r="AL701" s="1039">
        <f t="shared" si="222"/>
        <v>1774</v>
      </c>
      <c r="AM701" s="1039">
        <f t="shared" si="223"/>
        <v>1774</v>
      </c>
      <c r="AN701" s="407"/>
      <c r="AO701" s="402"/>
      <c r="AP701" s="387"/>
      <c r="AQ701" s="375"/>
      <c r="AR701" s="375"/>
      <c r="AS701" s="375"/>
    </row>
    <row r="702" spans="1:45" outlineLevel="3" x14ac:dyDescent="0.25">
      <c r="A702" s="375"/>
      <c r="B702" s="384"/>
      <c r="C702" s="377">
        <f t="shared" si="225"/>
        <v>4</v>
      </c>
      <c r="D702" s="402"/>
      <c r="E702" s="459"/>
      <c r="F702" s="459"/>
      <c r="G702" s="402"/>
      <c r="H702" s="407"/>
      <c r="I702" s="423"/>
      <c r="J702" s="423" t="s">
        <v>639</v>
      </c>
      <c r="K702" s="407"/>
      <c r="L702" s="407"/>
      <c r="M702" s="407"/>
      <c r="N702" s="495">
        <f>DATE(YEAR(N699)+1,MONTH(N699),DAY(N699))</f>
        <v>45245</v>
      </c>
      <c r="O702" s="495">
        <f>DATE(YEAR(O699)+1,MONTH(O699),DAY(O699))</f>
        <v>45245</v>
      </c>
      <c r="P702" s="495">
        <f>DATE(YEAR(P699)+1,MONTH(P699),DAY(P699))</f>
        <v>45245</v>
      </c>
      <c r="Q702" s="495">
        <f>DATE(YEAR(Q699)+1,MONTH(Q699),DAY(Q699))</f>
        <v>45245</v>
      </c>
      <c r="R702" s="495">
        <f t="shared" si="224"/>
        <v>45245</v>
      </c>
      <c r="S702" s="495">
        <f t="shared" si="224"/>
        <v>45245</v>
      </c>
      <c r="T702" s="495">
        <f t="shared" si="224"/>
        <v>45245</v>
      </c>
      <c r="U702" s="495">
        <f t="shared" si="224"/>
        <v>45245</v>
      </c>
      <c r="V702" s="407"/>
      <c r="W702" s="407"/>
      <c r="X702" s="407"/>
      <c r="Y702" s="407"/>
      <c r="Z702" s="407"/>
      <c r="AA702" s="407"/>
      <c r="AB702" s="407"/>
      <c r="AC702" s="407"/>
      <c r="AD702" s="407"/>
      <c r="AE702" s="407"/>
      <c r="AF702" s="1039">
        <f>MIN(363,INT((N702 - DATE(YEAR(N702),1,1))))+364*(YEAR(N702)-i_startyear)</f>
        <v>1774</v>
      </c>
      <c r="AG702" s="1039">
        <f>MIN(363,INT((O702 - DATE(YEAR(O702),1,1))))+364*(YEAR(O702)-i_startyear)</f>
        <v>1774</v>
      </c>
      <c r="AH702" s="1039">
        <f>MIN(363,INT((P702 - DATE(YEAR(P702),1,1))))+364*(YEAR(P702)-i_startyear)</f>
        <v>1774</v>
      </c>
      <c r="AI702" s="1039">
        <f>MIN(363,INT((Q702 - DATE(YEAR(Q702),1,1))))+364*(YEAR(Q702)-i_startyear)</f>
        <v>1774</v>
      </c>
      <c r="AJ702" s="1039">
        <f t="shared" si="220"/>
        <v>1774</v>
      </c>
      <c r="AK702" s="1039">
        <f t="shared" si="221"/>
        <v>1774</v>
      </c>
      <c r="AL702" s="1039">
        <f t="shared" si="222"/>
        <v>1774</v>
      </c>
      <c r="AM702" s="1039">
        <f t="shared" si="223"/>
        <v>1774</v>
      </c>
      <c r="AN702" s="407"/>
      <c r="AO702" s="402"/>
      <c r="AP702" s="387"/>
      <c r="AQ702" s="375"/>
      <c r="AR702" s="375"/>
      <c r="AS702" s="375"/>
    </row>
    <row r="703" spans="1:45" outlineLevel="3" x14ac:dyDescent="0.25">
      <c r="A703" s="375"/>
      <c r="B703" s="384"/>
      <c r="C703" s="377">
        <f t="shared" si="225"/>
        <v>4</v>
      </c>
      <c r="D703" s="402"/>
      <c r="E703" s="459"/>
      <c r="F703" s="459"/>
      <c r="G703" s="402"/>
      <c r="H703" s="407"/>
      <c r="I703" s="423"/>
      <c r="J703" s="423" t="s">
        <v>640</v>
      </c>
      <c r="K703" s="407"/>
      <c r="L703" s="407"/>
      <c r="M703" s="407"/>
      <c r="N703" s="407"/>
      <c r="O703" s="407"/>
      <c r="P703" s="407"/>
      <c r="Q703" s="407"/>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407"/>
      <c r="AG703" s="407"/>
      <c r="AH703" s="407"/>
      <c r="AI703" s="407"/>
      <c r="AJ703" s="1039">
        <f t="shared" si="220"/>
        <v>1774</v>
      </c>
      <c r="AK703" s="1039">
        <f t="shared" si="221"/>
        <v>1774</v>
      </c>
      <c r="AL703" s="1039">
        <f t="shared" si="222"/>
        <v>1774</v>
      </c>
      <c r="AM703" s="1039">
        <f t="shared" si="223"/>
        <v>1774</v>
      </c>
      <c r="AN703" s="407"/>
      <c r="AO703" s="402"/>
      <c r="AP703" s="387"/>
      <c r="AQ703" s="375"/>
      <c r="AR703" s="375"/>
      <c r="AS703" s="375"/>
    </row>
    <row r="704" spans="1:45" outlineLevel="3" x14ac:dyDescent="0.25">
      <c r="A704" s="375"/>
      <c r="B704" s="384"/>
      <c r="C704" s="377">
        <f t="shared" si="225"/>
        <v>4</v>
      </c>
      <c r="D704" s="402"/>
      <c r="E704" s="459"/>
      <c r="F704" s="459"/>
      <c r="G704" s="402"/>
      <c r="H704" s="407"/>
      <c r="I704" s="423">
        <v>5</v>
      </c>
      <c r="J704" s="423" t="s">
        <v>649</v>
      </c>
      <c r="K704" s="495">
        <f>DATE(YEAR(K701)+1,MONTH(K701),DAY(K701))</f>
        <v>45611</v>
      </c>
      <c r="L704" s="495">
        <f>DATE(YEAR(L701)+1,MONTH(L701),DAY(L701))</f>
        <v>45611</v>
      </c>
      <c r="M704" s="495">
        <f>DATE(YEAR(M701)+1,MONTH(M701),DAY(M701))</f>
        <v>45611</v>
      </c>
      <c r="N704" s="407"/>
      <c r="O704" s="407"/>
      <c r="P704" s="407"/>
      <c r="Q704" s="407"/>
      <c r="R704" s="495">
        <f t="shared" si="224"/>
        <v>45611</v>
      </c>
      <c r="S704" s="495">
        <f t="shared" si="224"/>
        <v>45611</v>
      </c>
      <c r="T704" s="495">
        <f t="shared" si="224"/>
        <v>45611</v>
      </c>
      <c r="U704" s="495">
        <f t="shared" si="224"/>
        <v>45611</v>
      </c>
      <c r="V704" s="407"/>
      <c r="W704" s="407"/>
      <c r="X704" s="407"/>
      <c r="Y704" s="407"/>
      <c r="Z704" s="407"/>
      <c r="AA704" s="407"/>
      <c r="AB704" s="407"/>
      <c r="AC704" s="1039">
        <f>MIN(363,INT((K704 - DATE(YEAR(K704),1,1))))+364*(YEAR(K704)-i_startyear)</f>
        <v>2139</v>
      </c>
      <c r="AD704" s="1039">
        <f>MIN(363,INT((L704 - DATE(YEAR(L704),1,1))))+364*(YEAR(L704)-i_startyear)</f>
        <v>2139</v>
      </c>
      <c r="AE704" s="1039">
        <f>MIN(363,INT((M704 - DATE(YEAR(M704),1,1))))+364*(YEAR(M704)-i_startyear)</f>
        <v>2139</v>
      </c>
      <c r="AF704" s="407"/>
      <c r="AG704" s="407"/>
      <c r="AH704" s="407"/>
      <c r="AI704" s="407"/>
      <c r="AJ704" s="1039">
        <f t="shared" si="220"/>
        <v>2139</v>
      </c>
      <c r="AK704" s="1039">
        <f t="shared" si="221"/>
        <v>2139</v>
      </c>
      <c r="AL704" s="1039">
        <f t="shared" si="222"/>
        <v>2139</v>
      </c>
      <c r="AM704" s="1039">
        <f t="shared" si="223"/>
        <v>2139</v>
      </c>
      <c r="AN704" s="407"/>
      <c r="AO704" s="402"/>
      <c r="AP704" s="387"/>
      <c r="AQ704" s="375"/>
      <c r="AR704" s="375"/>
      <c r="AS704" s="375"/>
    </row>
    <row r="705" spans="1:45" outlineLevel="3" x14ac:dyDescent="0.25">
      <c r="A705" s="375"/>
      <c r="B705" s="384"/>
      <c r="C705" s="377">
        <f t="shared" si="225"/>
        <v>4</v>
      </c>
      <c r="D705" s="402"/>
      <c r="E705" s="459"/>
      <c r="F705" s="459"/>
      <c r="G705" s="402"/>
      <c r="H705" s="407"/>
      <c r="I705" s="423"/>
      <c r="J705" s="423" t="s">
        <v>639</v>
      </c>
      <c r="K705" s="407"/>
      <c r="L705" s="407"/>
      <c r="M705" s="407"/>
      <c r="N705" s="495">
        <f>DATE(YEAR(N702)+1,MONTH(N702),DAY(N702))</f>
        <v>45611</v>
      </c>
      <c r="O705" s="495">
        <f>DATE(YEAR(O702)+1,MONTH(O702),DAY(O702))</f>
        <v>45611</v>
      </c>
      <c r="P705" s="495">
        <f>DATE(YEAR(P702)+1,MONTH(P702),DAY(P702))</f>
        <v>45611</v>
      </c>
      <c r="Q705" s="495">
        <f>DATE(YEAR(Q702)+1,MONTH(Q702),DAY(Q702))</f>
        <v>45611</v>
      </c>
      <c r="R705" s="495">
        <f t="shared" si="224"/>
        <v>45611</v>
      </c>
      <c r="S705" s="495">
        <f t="shared" si="224"/>
        <v>45611</v>
      </c>
      <c r="T705" s="495">
        <f t="shared" si="224"/>
        <v>45611</v>
      </c>
      <c r="U705" s="495">
        <f t="shared" si="224"/>
        <v>45611</v>
      </c>
      <c r="V705" s="407"/>
      <c r="W705" s="407"/>
      <c r="X705" s="407"/>
      <c r="Y705" s="407"/>
      <c r="Z705" s="407"/>
      <c r="AA705" s="407"/>
      <c r="AB705" s="407"/>
      <c r="AC705" s="407"/>
      <c r="AD705" s="407"/>
      <c r="AE705" s="407"/>
      <c r="AF705" s="1039">
        <f>MIN(363,INT((N705 - DATE(YEAR(N705),1,1))))+364*(YEAR(N705)-i_startyear)</f>
        <v>2139</v>
      </c>
      <c r="AG705" s="1039">
        <f>MIN(363,INT((O705 - DATE(YEAR(O705),1,1))))+364*(YEAR(O705)-i_startyear)</f>
        <v>2139</v>
      </c>
      <c r="AH705" s="1039">
        <f>MIN(363,INT((P705 - DATE(YEAR(P705),1,1))))+364*(YEAR(P705)-i_startyear)</f>
        <v>2139</v>
      </c>
      <c r="AI705" s="1039">
        <f>MIN(363,INT((Q705 - DATE(YEAR(Q705),1,1))))+364*(YEAR(Q705)-i_startyear)</f>
        <v>2139</v>
      </c>
      <c r="AJ705" s="1039">
        <f t="shared" si="220"/>
        <v>2139</v>
      </c>
      <c r="AK705" s="1039">
        <f t="shared" si="221"/>
        <v>2139</v>
      </c>
      <c r="AL705" s="1039">
        <f t="shared" si="222"/>
        <v>2139</v>
      </c>
      <c r="AM705" s="1039">
        <f t="shared" si="223"/>
        <v>2139</v>
      </c>
      <c r="AN705" s="407"/>
      <c r="AO705" s="402"/>
      <c r="AP705" s="387"/>
      <c r="AQ705" s="375"/>
      <c r="AR705" s="375"/>
      <c r="AS705" s="375"/>
    </row>
    <row r="706" spans="1:45" outlineLevel="3" x14ac:dyDescent="0.25">
      <c r="A706" s="375"/>
      <c r="B706" s="384"/>
      <c r="C706" s="377">
        <f t="shared" si="225"/>
        <v>4</v>
      </c>
      <c r="D706" s="402"/>
      <c r="E706" s="459"/>
      <c r="F706" s="459"/>
      <c r="G706" s="402"/>
      <c r="H706" s="407"/>
      <c r="I706" s="423"/>
      <c r="J706" s="423" t="s">
        <v>640</v>
      </c>
      <c r="K706" s="407"/>
      <c r="L706" s="407"/>
      <c r="M706" s="407"/>
      <c r="N706" s="407"/>
      <c r="O706" s="407"/>
      <c r="P706" s="407"/>
      <c r="Q706" s="407"/>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407"/>
      <c r="AG706" s="407"/>
      <c r="AH706" s="407"/>
      <c r="AI706" s="407"/>
      <c r="AJ706" s="1039">
        <f t="shared" si="220"/>
        <v>2139</v>
      </c>
      <c r="AK706" s="1039">
        <f t="shared" si="221"/>
        <v>2139</v>
      </c>
      <c r="AL706" s="1039">
        <f t="shared" si="222"/>
        <v>2139</v>
      </c>
      <c r="AM706" s="1039">
        <f t="shared" si="223"/>
        <v>2139</v>
      </c>
      <c r="AN706" s="407"/>
      <c r="AO706" s="402"/>
      <c r="AP706" s="387"/>
      <c r="AQ706" s="375"/>
      <c r="AR706" s="375"/>
      <c r="AS706" s="375"/>
    </row>
    <row r="707" spans="1:45" outlineLevel="3" x14ac:dyDescent="0.25">
      <c r="A707" s="375"/>
      <c r="B707" s="384"/>
      <c r="C707" s="377">
        <f t="shared" si="225"/>
        <v>4</v>
      </c>
      <c r="D707" s="402"/>
      <c r="E707" s="459"/>
      <c r="F707" s="459"/>
      <c r="G707" s="402"/>
      <c r="H707" s="407"/>
      <c r="I707" s="423">
        <v>6</v>
      </c>
      <c r="J707" s="423" t="s">
        <v>649</v>
      </c>
      <c r="K707" s="495">
        <f>DATE(YEAR(K704)+1,MONTH(K704),DAY(K704))</f>
        <v>45976</v>
      </c>
      <c r="L707" s="495">
        <f>DATE(YEAR(L704)+1,MONTH(L704),DAY(L704))</f>
        <v>45976</v>
      </c>
      <c r="M707" s="495">
        <f>DATE(YEAR(M704)+1,MONTH(M704),DAY(M704))</f>
        <v>45976</v>
      </c>
      <c r="N707" s="407"/>
      <c r="O707" s="407"/>
      <c r="P707" s="407"/>
      <c r="Q707" s="407"/>
      <c r="R707" s="495">
        <f t="shared" si="224"/>
        <v>45976</v>
      </c>
      <c r="S707" s="495">
        <f t="shared" si="224"/>
        <v>45976</v>
      </c>
      <c r="T707" s="495">
        <f t="shared" si="224"/>
        <v>45976</v>
      </c>
      <c r="U707" s="495">
        <f t="shared" si="224"/>
        <v>45976</v>
      </c>
      <c r="V707" s="407"/>
      <c r="W707" s="407"/>
      <c r="X707" s="407"/>
      <c r="Y707" s="407"/>
      <c r="Z707" s="407"/>
      <c r="AA707" s="407"/>
      <c r="AB707" s="407"/>
      <c r="AC707" s="1039">
        <f>MIN(363,INT((K707 - DATE(YEAR(K707),1,1))))+364*(YEAR(K707)-i_startyear)</f>
        <v>2502</v>
      </c>
      <c r="AD707" s="1039">
        <f>MIN(363,INT((L707 - DATE(YEAR(L707),1,1))))+364*(YEAR(L707)-i_startyear)</f>
        <v>2502</v>
      </c>
      <c r="AE707" s="1039">
        <f>MIN(363,INT((M707 - DATE(YEAR(M707),1,1))))+364*(YEAR(M707)-i_startyear)</f>
        <v>2502</v>
      </c>
      <c r="AF707" s="407"/>
      <c r="AG707" s="407"/>
      <c r="AH707" s="407"/>
      <c r="AI707" s="407"/>
      <c r="AJ707" s="1039">
        <f t="shared" si="220"/>
        <v>2502</v>
      </c>
      <c r="AK707" s="1039">
        <f t="shared" si="221"/>
        <v>2502</v>
      </c>
      <c r="AL707" s="1039">
        <f t="shared" si="222"/>
        <v>2502</v>
      </c>
      <c r="AM707" s="1039">
        <f t="shared" si="223"/>
        <v>2502</v>
      </c>
      <c r="AN707" s="407"/>
      <c r="AO707" s="402"/>
      <c r="AP707" s="387"/>
      <c r="AQ707" s="375"/>
      <c r="AR707" s="375"/>
      <c r="AS707" s="375"/>
    </row>
    <row r="708" spans="1:45" outlineLevel="3" x14ac:dyDescent="0.25">
      <c r="A708" s="375"/>
      <c r="B708" s="384"/>
      <c r="C708" s="377">
        <f t="shared" si="225"/>
        <v>4</v>
      </c>
      <c r="D708" s="402"/>
      <c r="E708" s="459"/>
      <c r="F708" s="459"/>
      <c r="G708" s="402"/>
      <c r="H708" s="407"/>
      <c r="I708" s="423"/>
      <c r="J708" s="423" t="s">
        <v>639</v>
      </c>
      <c r="K708" s="407"/>
      <c r="L708" s="407"/>
      <c r="M708" s="407"/>
      <c r="N708" s="495">
        <f>DATE(YEAR(N705)+1,MONTH(N705),DAY(N705))</f>
        <v>45976</v>
      </c>
      <c r="O708" s="495">
        <f>DATE(YEAR(O705)+1,MONTH(O705),DAY(O705))</f>
        <v>45976</v>
      </c>
      <c r="P708" s="495">
        <f>DATE(YEAR(P705)+1,MONTH(P705),DAY(P705))</f>
        <v>45976</v>
      </c>
      <c r="Q708" s="495">
        <f>DATE(YEAR(Q705)+1,MONTH(Q705),DAY(Q705))</f>
        <v>45976</v>
      </c>
      <c r="R708" s="495">
        <f t="shared" si="224"/>
        <v>45976</v>
      </c>
      <c r="S708" s="495">
        <f t="shared" si="224"/>
        <v>45976</v>
      </c>
      <c r="T708" s="495">
        <f t="shared" si="224"/>
        <v>45976</v>
      </c>
      <c r="U708" s="495">
        <f t="shared" si="224"/>
        <v>45976</v>
      </c>
      <c r="V708" s="407"/>
      <c r="W708" s="407"/>
      <c r="X708" s="407"/>
      <c r="Y708" s="407"/>
      <c r="Z708" s="407"/>
      <c r="AA708" s="407"/>
      <c r="AB708" s="407"/>
      <c r="AC708" s="407"/>
      <c r="AD708" s="407"/>
      <c r="AE708" s="407"/>
      <c r="AF708" s="1039">
        <f>MIN(363,INT((N708 - DATE(YEAR(N708),1,1))))+364*(YEAR(N708)-i_startyear)</f>
        <v>2502</v>
      </c>
      <c r="AG708" s="1039">
        <f>MIN(363,INT((O708 - DATE(YEAR(O708),1,1))))+364*(YEAR(O708)-i_startyear)</f>
        <v>2502</v>
      </c>
      <c r="AH708" s="1039">
        <f>MIN(363,INT((P708 - DATE(YEAR(P708),1,1))))+364*(YEAR(P708)-i_startyear)</f>
        <v>2502</v>
      </c>
      <c r="AI708" s="1039">
        <f>MIN(363,INT((Q708 - DATE(YEAR(Q708),1,1))))+364*(YEAR(Q708)-i_startyear)</f>
        <v>2502</v>
      </c>
      <c r="AJ708" s="1039">
        <f t="shared" si="220"/>
        <v>2502</v>
      </c>
      <c r="AK708" s="1039">
        <f t="shared" si="221"/>
        <v>2502</v>
      </c>
      <c r="AL708" s="1039">
        <f t="shared" si="222"/>
        <v>2502</v>
      </c>
      <c r="AM708" s="1039">
        <f t="shared" si="223"/>
        <v>2502</v>
      </c>
      <c r="AN708" s="407"/>
      <c r="AO708" s="402"/>
      <c r="AP708" s="387"/>
      <c r="AQ708" s="375"/>
      <c r="AR708" s="375"/>
      <c r="AS708" s="375"/>
    </row>
    <row r="709" spans="1:45" outlineLevel="3" x14ac:dyDescent="0.25">
      <c r="A709" s="375"/>
      <c r="B709" s="384"/>
      <c r="C709" s="377">
        <f t="shared" si="225"/>
        <v>4</v>
      </c>
      <c r="D709" s="402"/>
      <c r="E709" s="459"/>
      <c r="F709" s="459"/>
      <c r="G709" s="402"/>
      <c r="H709" s="407"/>
      <c r="I709" s="423"/>
      <c r="J709" s="423" t="s">
        <v>640</v>
      </c>
      <c r="K709" s="407"/>
      <c r="L709" s="407"/>
      <c r="M709" s="407"/>
      <c r="N709" s="407"/>
      <c r="O709" s="407"/>
      <c r="P709" s="407"/>
      <c r="Q709" s="407"/>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407"/>
      <c r="AG709" s="407"/>
      <c r="AH709" s="407"/>
      <c r="AI709" s="407"/>
      <c r="AJ709" s="1039">
        <f t="shared" si="220"/>
        <v>2502</v>
      </c>
      <c r="AK709" s="1039">
        <f t="shared" si="221"/>
        <v>2502</v>
      </c>
      <c r="AL709" s="1039">
        <f t="shared" si="222"/>
        <v>2502</v>
      </c>
      <c r="AM709" s="1039">
        <f t="shared" si="223"/>
        <v>2502</v>
      </c>
      <c r="AN709" s="407"/>
      <c r="AO709" s="402"/>
      <c r="AP709" s="387"/>
      <c r="AQ709" s="375"/>
      <c r="AR709" s="375"/>
      <c r="AS709" s="375"/>
    </row>
    <row r="710" spans="1:45" outlineLevel="3" x14ac:dyDescent="0.25">
      <c r="A710" s="375"/>
      <c r="B710" s="384"/>
      <c r="C710" s="377">
        <f t="shared" si="225"/>
        <v>4</v>
      </c>
      <c r="D710" s="402"/>
      <c r="E710" s="459"/>
      <c r="F710" s="459"/>
      <c r="G710" s="402"/>
      <c r="H710" s="407"/>
      <c r="I710" s="423">
        <v>7</v>
      </c>
      <c r="J710" s="423" t="s">
        <v>649</v>
      </c>
      <c r="K710" s="495">
        <f>DATE(YEAR(K707)+1,MONTH(K707),DAY(K707))</f>
        <v>46341</v>
      </c>
      <c r="L710" s="495">
        <f>DATE(YEAR(L707)+1,MONTH(L707),DAY(L707))</f>
        <v>46341</v>
      </c>
      <c r="M710" s="495">
        <f>DATE(YEAR(M707)+1,MONTH(M707),DAY(M707))</f>
        <v>46341</v>
      </c>
      <c r="N710" s="407"/>
      <c r="O710" s="407"/>
      <c r="P710" s="407"/>
      <c r="Q710" s="407"/>
      <c r="R710" s="495">
        <f t="shared" si="224"/>
        <v>46341</v>
      </c>
      <c r="S710" s="495">
        <f t="shared" si="224"/>
        <v>46341</v>
      </c>
      <c r="T710" s="495">
        <f t="shared" si="224"/>
        <v>46341</v>
      </c>
      <c r="U710" s="495">
        <f t="shared" si="224"/>
        <v>46341</v>
      </c>
      <c r="V710" s="407"/>
      <c r="W710" s="407"/>
      <c r="X710" s="407"/>
      <c r="Y710" s="407"/>
      <c r="Z710" s="407"/>
      <c r="AA710" s="407"/>
      <c r="AB710" s="407"/>
      <c r="AC710" s="1039">
        <f>MIN(363,INT((K710 - DATE(YEAR(K710),1,1))))+364*(YEAR(K710)-i_startyear)</f>
        <v>2866</v>
      </c>
      <c r="AD710" s="1039">
        <f>MIN(363,INT((L710 - DATE(YEAR(L710),1,1))))+364*(YEAR(L710)-i_startyear)</f>
        <v>2866</v>
      </c>
      <c r="AE710" s="1039">
        <f>MIN(363,INT((M710 - DATE(YEAR(M710),1,1))))+364*(YEAR(M710)-i_startyear)</f>
        <v>2866</v>
      </c>
      <c r="AF710" s="407"/>
      <c r="AG710" s="407"/>
      <c r="AH710" s="407"/>
      <c r="AI710" s="407"/>
      <c r="AJ710" s="1039">
        <f t="shared" si="220"/>
        <v>2866</v>
      </c>
      <c r="AK710" s="1039">
        <f t="shared" si="221"/>
        <v>2866</v>
      </c>
      <c r="AL710" s="1039">
        <f t="shared" si="222"/>
        <v>2866</v>
      </c>
      <c r="AM710" s="1039">
        <f t="shared" si="223"/>
        <v>2866</v>
      </c>
      <c r="AN710" s="407"/>
      <c r="AO710" s="402"/>
      <c r="AP710" s="387"/>
      <c r="AQ710" s="375"/>
      <c r="AR710" s="375"/>
      <c r="AS710" s="375"/>
    </row>
    <row r="711" spans="1:45" outlineLevel="3" x14ac:dyDescent="0.25">
      <c r="A711" s="375"/>
      <c r="B711" s="384"/>
      <c r="C711" s="377">
        <f t="shared" si="225"/>
        <v>4</v>
      </c>
      <c r="D711" s="402"/>
      <c r="E711" s="459"/>
      <c r="F711" s="459"/>
      <c r="G711" s="402"/>
      <c r="H711" s="407"/>
      <c r="I711" s="423"/>
      <c r="J711" s="423" t="s">
        <v>639</v>
      </c>
      <c r="K711" s="407"/>
      <c r="L711" s="407"/>
      <c r="M711" s="407"/>
      <c r="N711" s="495">
        <f>DATE(YEAR(N708)+1,MONTH(N708),DAY(N708))</f>
        <v>46341</v>
      </c>
      <c r="O711" s="495">
        <f>DATE(YEAR(O708)+1,MONTH(O708),DAY(O708))</f>
        <v>46341</v>
      </c>
      <c r="P711" s="495">
        <f>DATE(YEAR(P708)+1,MONTH(P708),DAY(P708))</f>
        <v>46341</v>
      </c>
      <c r="Q711" s="495">
        <f>DATE(YEAR(Q708)+1,MONTH(Q708),DAY(Q708))</f>
        <v>46341</v>
      </c>
      <c r="R711" s="495">
        <f t="shared" si="224"/>
        <v>46341</v>
      </c>
      <c r="S711" s="495">
        <f t="shared" si="224"/>
        <v>46341</v>
      </c>
      <c r="T711" s="495">
        <f t="shared" si="224"/>
        <v>46341</v>
      </c>
      <c r="U711" s="495">
        <f t="shared" si="224"/>
        <v>46341</v>
      </c>
      <c r="V711" s="407"/>
      <c r="W711" s="407"/>
      <c r="X711" s="407"/>
      <c r="Y711" s="407"/>
      <c r="Z711" s="407"/>
      <c r="AA711" s="407"/>
      <c r="AB711" s="407"/>
      <c r="AC711" s="407"/>
      <c r="AD711" s="407"/>
      <c r="AE711" s="407"/>
      <c r="AF711" s="1039">
        <f>MIN(363,INT((N711 - DATE(YEAR(N711),1,1))))+364*(YEAR(N711)-i_startyear)</f>
        <v>2866</v>
      </c>
      <c r="AG711" s="1039">
        <f>MIN(363,INT((O711 - DATE(YEAR(O711),1,1))))+364*(YEAR(O711)-i_startyear)</f>
        <v>2866</v>
      </c>
      <c r="AH711" s="1039">
        <f>MIN(363,INT((P711 - DATE(YEAR(P711),1,1))))+364*(YEAR(P711)-i_startyear)</f>
        <v>2866</v>
      </c>
      <c r="AI711" s="1039">
        <f>MIN(363,INT((Q711 - DATE(YEAR(Q711),1,1))))+364*(YEAR(Q711)-i_startyear)</f>
        <v>2866</v>
      </c>
      <c r="AJ711" s="1039">
        <f t="shared" si="220"/>
        <v>2866</v>
      </c>
      <c r="AK711" s="1039">
        <f t="shared" si="221"/>
        <v>2866</v>
      </c>
      <c r="AL711" s="1039">
        <f t="shared" si="222"/>
        <v>2866</v>
      </c>
      <c r="AM711" s="1039">
        <f t="shared" si="223"/>
        <v>2866</v>
      </c>
      <c r="AN711" s="407"/>
      <c r="AO711" s="402"/>
      <c r="AP711" s="387"/>
      <c r="AQ711" s="375"/>
      <c r="AR711" s="375"/>
      <c r="AS711" s="375"/>
    </row>
    <row r="712" spans="1:45" outlineLevel="3" x14ac:dyDescent="0.25">
      <c r="A712" s="375"/>
      <c r="B712" s="384"/>
      <c r="C712" s="377">
        <f t="shared" si="225"/>
        <v>4</v>
      </c>
      <c r="D712" s="402"/>
      <c r="E712" s="459"/>
      <c r="F712" s="459"/>
      <c r="G712" s="402"/>
      <c r="H712" s="407"/>
      <c r="I712" s="423"/>
      <c r="J712" s="423" t="s">
        <v>640</v>
      </c>
      <c r="K712" s="407"/>
      <c r="L712" s="407"/>
      <c r="M712" s="407"/>
      <c r="N712" s="407"/>
      <c r="O712" s="407"/>
      <c r="P712" s="407"/>
      <c r="Q712" s="407"/>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407"/>
      <c r="AG712" s="407"/>
      <c r="AH712" s="407"/>
      <c r="AI712" s="407"/>
      <c r="AJ712" s="1039">
        <f t="shared" si="220"/>
        <v>2866</v>
      </c>
      <c r="AK712" s="1039">
        <f t="shared" si="221"/>
        <v>2866</v>
      </c>
      <c r="AL712" s="1039">
        <f t="shared" si="222"/>
        <v>2866</v>
      </c>
      <c r="AM712" s="1039">
        <f t="shared" si="223"/>
        <v>2866</v>
      </c>
      <c r="AN712" s="407"/>
      <c r="AO712" s="402"/>
      <c r="AP712" s="387"/>
      <c r="AQ712" s="375"/>
      <c r="AR712" s="375"/>
      <c r="AS712" s="375"/>
    </row>
    <row r="713" spans="1:45" outlineLevel="3" x14ac:dyDescent="0.25">
      <c r="A713" s="375"/>
      <c r="B713" s="384"/>
      <c r="C713" s="377">
        <f t="shared" si="225"/>
        <v>4</v>
      </c>
      <c r="D713" s="402"/>
      <c r="E713" s="459"/>
      <c r="F713" s="459"/>
      <c r="G713" s="402"/>
      <c r="H713" s="423" t="str">
        <f>H$262</f>
        <v>Win</v>
      </c>
      <c r="I713" s="423">
        <v>0</v>
      </c>
      <c r="J713" s="423" t="s">
        <v>649</v>
      </c>
      <c r="K713" s="530">
        <v>43814</v>
      </c>
      <c r="L713" s="530">
        <v>43814</v>
      </c>
      <c r="M713" s="530">
        <v>43814</v>
      </c>
      <c r="N713" s="407"/>
      <c r="O713" s="407"/>
      <c r="P713" s="407"/>
      <c r="Q713" s="407"/>
      <c r="R713" s="530">
        <v>43814</v>
      </c>
      <c r="S713" s="530">
        <v>43814</v>
      </c>
      <c r="T713" s="530">
        <v>43814</v>
      </c>
      <c r="U713" s="530">
        <v>43814</v>
      </c>
      <c r="V713" s="407"/>
      <c r="W713" s="407"/>
      <c r="X713" s="407" t="b">
        <f t="shared" ref="X713:AA715" si="226">R713&lt;(MAX(R$283:R$290)+MAX($I$364*R$364,$I$365*R$365,$I$366*R$366))</f>
        <v>0</v>
      </c>
      <c r="Y713" s="407" t="b">
        <f t="shared" si="226"/>
        <v>0</v>
      </c>
      <c r="Z713" s="407" t="b">
        <f t="shared" si="226"/>
        <v>0</v>
      </c>
      <c r="AA713" s="407" t="b">
        <f t="shared" si="226"/>
        <v>0</v>
      </c>
      <c r="AB713" s="407"/>
      <c r="AC713" s="1039">
        <f>MIN(363,INT((K713 - DATE(YEAR(K713),1,1))))+364*(YEAR(K713)-i_startyear)</f>
        <v>348</v>
      </c>
      <c r="AD713" s="1039">
        <f>MIN(363,INT((L713 - DATE(YEAR(L713),1,1))))+364*(YEAR(L713)-i_startyear)</f>
        <v>348</v>
      </c>
      <c r="AE713" s="1039">
        <f>MIN(363,INT((M713 - DATE(YEAR(M713),1,1))))+364*(YEAR(M713)-i_startyear)</f>
        <v>348</v>
      </c>
      <c r="AF713" s="407"/>
      <c r="AG713" s="407"/>
      <c r="AH713" s="407"/>
      <c r="AI713" s="407"/>
      <c r="AJ713" s="1039">
        <f t="shared" si="220"/>
        <v>348</v>
      </c>
      <c r="AK713" s="1039">
        <f t="shared" si="221"/>
        <v>348</v>
      </c>
      <c r="AL713" s="1039">
        <f t="shared" si="222"/>
        <v>348</v>
      </c>
      <c r="AM713" s="1039">
        <f t="shared" si="223"/>
        <v>348</v>
      </c>
      <c r="AN713" s="407"/>
      <c r="AO713" s="402"/>
      <c r="AP713" s="387"/>
      <c r="AQ713" s="375"/>
      <c r="AR713" s="375"/>
      <c r="AS713" s="375"/>
    </row>
    <row r="714" spans="1:45" outlineLevel="3" x14ac:dyDescent="0.25">
      <c r="A714" s="375"/>
      <c r="B714" s="384"/>
      <c r="C714" s="377">
        <f t="shared" si="225"/>
        <v>4</v>
      </c>
      <c r="D714" s="402"/>
      <c r="E714" s="459"/>
      <c r="F714" s="459"/>
      <c r="G714" s="402"/>
      <c r="H714" s="423"/>
      <c r="I714" s="423"/>
      <c r="J714" s="423" t="s">
        <v>639</v>
      </c>
      <c r="K714" s="407"/>
      <c r="L714" s="407"/>
      <c r="M714" s="407"/>
      <c r="N714" s="530">
        <v>43814</v>
      </c>
      <c r="O714" s="530">
        <v>43814</v>
      </c>
      <c r="P714" s="530">
        <v>43814</v>
      </c>
      <c r="Q714" s="530">
        <v>43814</v>
      </c>
      <c r="R714" s="530">
        <v>43814</v>
      </c>
      <c r="S714" s="530">
        <v>43814</v>
      </c>
      <c r="T714" s="530">
        <v>43814</v>
      </c>
      <c r="U714" s="530">
        <v>43814</v>
      </c>
      <c r="V714" s="407"/>
      <c r="W714" s="407"/>
      <c r="X714" s="407" t="b">
        <f t="shared" si="226"/>
        <v>0</v>
      </c>
      <c r="Y714" s="407" t="b">
        <f t="shared" si="226"/>
        <v>0</v>
      </c>
      <c r="Z714" s="407" t="b">
        <f t="shared" si="226"/>
        <v>0</v>
      </c>
      <c r="AA714" s="407" t="b">
        <f t="shared" si="226"/>
        <v>0</v>
      </c>
      <c r="AB714" s="407"/>
      <c r="AC714" s="407"/>
      <c r="AD714" s="407"/>
      <c r="AE714" s="407"/>
      <c r="AF714" s="1039">
        <f>MIN(363,INT((N714 - DATE(YEAR(N714),1,1))))+364*(YEAR(N714)-i_startyear)</f>
        <v>348</v>
      </c>
      <c r="AG714" s="1039">
        <f>MIN(363,INT((O714 - DATE(YEAR(O714),1,1))))+364*(YEAR(O714)-i_startyear)</f>
        <v>348</v>
      </c>
      <c r="AH714" s="1039">
        <f>MIN(363,INT((P714 - DATE(YEAR(P714),1,1))))+364*(YEAR(P714)-i_startyear)</f>
        <v>348</v>
      </c>
      <c r="AI714" s="1039">
        <f>MIN(363,INT((Q714 - DATE(YEAR(Q714),1,1))))+364*(YEAR(Q714)-i_startyear)</f>
        <v>348</v>
      </c>
      <c r="AJ714" s="1039">
        <f t="shared" si="220"/>
        <v>348</v>
      </c>
      <c r="AK714" s="1039">
        <f t="shared" si="221"/>
        <v>348</v>
      </c>
      <c r="AL714" s="1039">
        <f t="shared" si="222"/>
        <v>348</v>
      </c>
      <c r="AM714" s="1039">
        <f t="shared" si="223"/>
        <v>348</v>
      </c>
      <c r="AN714" s="407"/>
      <c r="AO714" s="402"/>
      <c r="AP714" s="387"/>
      <c r="AQ714" s="375"/>
      <c r="AR714" s="375"/>
      <c r="AS714" s="375"/>
    </row>
    <row r="715" spans="1:45" outlineLevel="3" x14ac:dyDescent="0.25">
      <c r="A715" s="375"/>
      <c r="B715" s="384"/>
      <c r="C715" s="377">
        <f t="shared" si="225"/>
        <v>4</v>
      </c>
      <c r="D715" s="402"/>
      <c r="E715" s="459"/>
      <c r="F715" s="459"/>
      <c r="G715" s="402"/>
      <c r="H715" s="423"/>
      <c r="I715" s="423"/>
      <c r="J715" s="423" t="s">
        <v>640</v>
      </c>
      <c r="K715" s="407"/>
      <c r="L715" s="407"/>
      <c r="M715" s="407"/>
      <c r="N715" s="407"/>
      <c r="O715" s="407"/>
      <c r="P715" s="407"/>
      <c r="Q715" s="407"/>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407"/>
      <c r="AG715" s="407"/>
      <c r="AH715" s="407"/>
      <c r="AI715" s="407"/>
      <c r="AJ715" s="1039">
        <f t="shared" si="220"/>
        <v>348</v>
      </c>
      <c r="AK715" s="1039">
        <f t="shared" si="221"/>
        <v>348</v>
      </c>
      <c r="AL715" s="1039">
        <f t="shared" si="222"/>
        <v>348</v>
      </c>
      <c r="AM715" s="1039">
        <f t="shared" si="223"/>
        <v>348</v>
      </c>
      <c r="AN715" s="407"/>
      <c r="AO715" s="402"/>
      <c r="AP715" s="387"/>
      <c r="AQ715" s="375"/>
      <c r="AR715" s="375"/>
      <c r="AS715" s="375"/>
    </row>
    <row r="716" spans="1:45" outlineLevel="3" x14ac:dyDescent="0.25">
      <c r="A716" s="375"/>
      <c r="B716" s="384"/>
      <c r="C716" s="377">
        <f t="shared" si="225"/>
        <v>4</v>
      </c>
      <c r="D716" s="402"/>
      <c r="E716" s="459"/>
      <c r="F716" s="459"/>
      <c r="G716" s="402"/>
      <c r="H716" s="407"/>
      <c r="I716" s="423">
        <v>1</v>
      </c>
      <c r="J716" s="423" t="s">
        <v>649</v>
      </c>
      <c r="K716" s="495">
        <f>DATE(YEAR(K713)+1,MONTH(K713),DAY(K713))</f>
        <v>44180</v>
      </c>
      <c r="L716" s="495">
        <f>DATE(YEAR(L713)+1,MONTH(L713),DAY(L713))</f>
        <v>44180</v>
      </c>
      <c r="M716" s="495">
        <f>DATE(YEAR(M713)+1,MONTH(M713),DAY(M713))</f>
        <v>44180</v>
      </c>
      <c r="N716" s="407"/>
      <c r="O716" s="407"/>
      <c r="P716" s="407"/>
      <c r="Q716" s="407"/>
      <c r="R716" s="495">
        <f t="shared" ref="R716:U716" si="227">DATE(YEAR(R713)+1,MONTH(R713),DAY(R713))</f>
        <v>44180</v>
      </c>
      <c r="S716" s="495">
        <f t="shared" si="227"/>
        <v>44180</v>
      </c>
      <c r="T716" s="495">
        <f t="shared" si="227"/>
        <v>44180</v>
      </c>
      <c r="U716" s="495">
        <f t="shared" si="227"/>
        <v>44180</v>
      </c>
      <c r="V716" s="407"/>
      <c r="W716" s="407"/>
      <c r="X716" s="407"/>
      <c r="Y716" s="407"/>
      <c r="Z716" s="407"/>
      <c r="AA716" s="407"/>
      <c r="AB716" s="407"/>
      <c r="AC716" s="1039">
        <f>MIN(363,INT((K716 - DATE(YEAR(K716),1,1))))+364*(YEAR(K716)-i_startyear)</f>
        <v>713</v>
      </c>
      <c r="AD716" s="1039">
        <f>MIN(363,INT((L716 - DATE(YEAR(L716),1,1))))+364*(YEAR(L716)-i_startyear)</f>
        <v>713</v>
      </c>
      <c r="AE716" s="1039">
        <f>MIN(363,INT((M716 - DATE(YEAR(M716),1,1))))+364*(YEAR(M716)-i_startyear)</f>
        <v>713</v>
      </c>
      <c r="AF716" s="407"/>
      <c r="AG716" s="407"/>
      <c r="AH716" s="407"/>
      <c r="AI716" s="407"/>
      <c r="AJ716" s="1039">
        <f t="shared" si="220"/>
        <v>713</v>
      </c>
      <c r="AK716" s="1039">
        <f t="shared" si="221"/>
        <v>713</v>
      </c>
      <c r="AL716" s="1039">
        <f t="shared" si="222"/>
        <v>713</v>
      </c>
      <c r="AM716" s="1039">
        <f t="shared" si="223"/>
        <v>713</v>
      </c>
      <c r="AN716" s="407"/>
      <c r="AO716" s="402"/>
      <c r="AP716" s="387"/>
      <c r="AQ716" s="375"/>
      <c r="AR716" s="375"/>
      <c r="AS716" s="375"/>
    </row>
    <row r="717" spans="1:45" outlineLevel="3" x14ac:dyDescent="0.25">
      <c r="A717" s="375"/>
      <c r="B717" s="384"/>
      <c r="C717" s="377">
        <f t="shared" si="225"/>
        <v>4</v>
      </c>
      <c r="D717" s="402"/>
      <c r="E717" s="459"/>
      <c r="F717" s="459"/>
      <c r="G717" s="402"/>
      <c r="H717" s="407"/>
      <c r="I717" s="423"/>
      <c r="J717" s="423" t="s">
        <v>639</v>
      </c>
      <c r="K717" s="407"/>
      <c r="L717" s="407"/>
      <c r="M717" s="407"/>
      <c r="N717" s="495">
        <f>DATE(YEAR(N714)+1,MONTH(N714),DAY(N714))</f>
        <v>44180</v>
      </c>
      <c r="O717" s="495">
        <f>DATE(YEAR(O714)+1,MONTH(O714),DAY(O714))</f>
        <v>44180</v>
      </c>
      <c r="P717" s="495">
        <f>DATE(YEAR(P714)+1,MONTH(P714),DAY(P714))</f>
        <v>44180</v>
      </c>
      <c r="Q717" s="495">
        <f>DATE(YEAR(Q714)+1,MONTH(Q714),DAY(Q714))</f>
        <v>44180</v>
      </c>
      <c r="R717" s="495">
        <f t="shared" ref="R717:U717" si="228">DATE(YEAR(R714)+1,MONTH(R714),DAY(R714))</f>
        <v>44180</v>
      </c>
      <c r="S717" s="495">
        <f t="shared" si="228"/>
        <v>44180</v>
      </c>
      <c r="T717" s="495">
        <f t="shared" si="228"/>
        <v>44180</v>
      </c>
      <c r="U717" s="495">
        <f t="shared" si="228"/>
        <v>44180</v>
      </c>
      <c r="V717" s="407"/>
      <c r="W717" s="407"/>
      <c r="X717" s="407"/>
      <c r="Y717" s="407"/>
      <c r="Z717" s="407"/>
      <c r="AA717" s="407"/>
      <c r="AB717" s="407"/>
      <c r="AC717" s="407"/>
      <c r="AD717" s="407"/>
      <c r="AE717" s="407"/>
      <c r="AF717" s="1039">
        <f>MIN(363,INT((N717 - DATE(YEAR(N717),1,1))))+364*(YEAR(N717)-i_startyear)</f>
        <v>713</v>
      </c>
      <c r="AG717" s="1039">
        <f>MIN(363,INT((O717 - DATE(YEAR(O717),1,1))))+364*(YEAR(O717)-i_startyear)</f>
        <v>713</v>
      </c>
      <c r="AH717" s="1039">
        <f>MIN(363,INT((P717 - DATE(YEAR(P717),1,1))))+364*(YEAR(P717)-i_startyear)</f>
        <v>713</v>
      </c>
      <c r="AI717" s="1039">
        <f>MIN(363,INT((Q717 - DATE(YEAR(Q717),1,1))))+364*(YEAR(Q717)-i_startyear)</f>
        <v>713</v>
      </c>
      <c r="AJ717" s="1039">
        <f t="shared" si="220"/>
        <v>713</v>
      </c>
      <c r="AK717" s="1039">
        <f t="shared" si="221"/>
        <v>713</v>
      </c>
      <c r="AL717" s="1039">
        <f t="shared" si="222"/>
        <v>713</v>
      </c>
      <c r="AM717" s="1039">
        <f t="shared" si="223"/>
        <v>713</v>
      </c>
      <c r="AN717" s="407"/>
      <c r="AO717" s="402"/>
      <c r="AP717" s="387"/>
      <c r="AQ717" s="375"/>
      <c r="AR717" s="375"/>
      <c r="AS717" s="375"/>
    </row>
    <row r="718" spans="1:45" outlineLevel="3" x14ac:dyDescent="0.25">
      <c r="A718" s="375"/>
      <c r="B718" s="384"/>
      <c r="C718" s="377">
        <f t="shared" si="225"/>
        <v>4</v>
      </c>
      <c r="D718" s="402"/>
      <c r="E718" s="459"/>
      <c r="F718" s="459"/>
      <c r="G718" s="402"/>
      <c r="H718" s="407"/>
      <c r="I718" s="423"/>
      <c r="J718" s="423" t="s">
        <v>640</v>
      </c>
      <c r="K718" s="407"/>
      <c r="L718" s="407"/>
      <c r="M718" s="407"/>
      <c r="N718" s="407"/>
      <c r="O718" s="407"/>
      <c r="P718" s="407"/>
      <c r="Q718" s="407"/>
      <c r="R718" s="495">
        <f t="shared" ref="R718:U718" si="229">DATE(YEAR(R715)+1,MONTH(R715),DAY(R715))</f>
        <v>44180</v>
      </c>
      <c r="S718" s="495">
        <f t="shared" si="229"/>
        <v>44180</v>
      </c>
      <c r="T718" s="495">
        <f t="shared" si="229"/>
        <v>44180</v>
      </c>
      <c r="U718" s="495">
        <f t="shared" si="229"/>
        <v>44180</v>
      </c>
      <c r="V718" s="407"/>
      <c r="W718" s="407"/>
      <c r="X718" s="407"/>
      <c r="Y718" s="407"/>
      <c r="Z718" s="407"/>
      <c r="AA718" s="407"/>
      <c r="AB718" s="407"/>
      <c r="AC718" s="407"/>
      <c r="AD718" s="407"/>
      <c r="AE718" s="407"/>
      <c r="AF718" s="407"/>
      <c r="AG718" s="407"/>
      <c r="AH718" s="407"/>
      <c r="AI718" s="407"/>
      <c r="AJ718" s="1039">
        <f t="shared" si="220"/>
        <v>713</v>
      </c>
      <c r="AK718" s="1039">
        <f t="shared" si="221"/>
        <v>713</v>
      </c>
      <c r="AL718" s="1039">
        <f t="shared" si="222"/>
        <v>713</v>
      </c>
      <c r="AM718" s="1039">
        <f t="shared" si="223"/>
        <v>713</v>
      </c>
      <c r="AN718" s="407"/>
      <c r="AO718" s="402"/>
      <c r="AP718" s="387"/>
      <c r="AQ718" s="375"/>
      <c r="AR718" s="375"/>
      <c r="AS718" s="375"/>
    </row>
    <row r="719" spans="1:45" outlineLevel="3" x14ac:dyDescent="0.25">
      <c r="A719" s="375"/>
      <c r="B719" s="384"/>
      <c r="C719" s="377">
        <f t="shared" si="225"/>
        <v>4</v>
      </c>
      <c r="D719" s="402"/>
      <c r="E719" s="459"/>
      <c r="F719" s="459"/>
      <c r="G719" s="402"/>
      <c r="H719" s="407"/>
      <c r="I719" s="423">
        <v>2</v>
      </c>
      <c r="J719" s="423" t="s">
        <v>649</v>
      </c>
      <c r="K719" s="495">
        <f>DATE(YEAR(K716)+1,MONTH(K716),DAY(K716))</f>
        <v>44545</v>
      </c>
      <c r="L719" s="495">
        <f>DATE(YEAR(L716)+1,MONTH(L716),DAY(L716))</f>
        <v>44545</v>
      </c>
      <c r="M719" s="495">
        <f>DATE(YEAR(M716)+1,MONTH(M716),DAY(M716))</f>
        <v>44545</v>
      </c>
      <c r="N719" s="407"/>
      <c r="O719" s="407"/>
      <c r="P719" s="407"/>
      <c r="Q719" s="407"/>
      <c r="R719" s="495">
        <f t="shared" ref="R719:U719" si="230">DATE(YEAR(R716)+1,MONTH(R716),DAY(R716))</f>
        <v>44545</v>
      </c>
      <c r="S719" s="495">
        <f t="shared" si="230"/>
        <v>44545</v>
      </c>
      <c r="T719" s="495">
        <f t="shared" si="230"/>
        <v>44545</v>
      </c>
      <c r="U719" s="495">
        <f t="shared" si="230"/>
        <v>44545</v>
      </c>
      <c r="V719" s="407"/>
      <c r="W719" s="407"/>
      <c r="X719" s="407"/>
      <c r="Y719" s="407"/>
      <c r="Z719" s="407"/>
      <c r="AA719" s="407"/>
      <c r="AB719" s="407"/>
      <c r="AC719" s="1039">
        <f>MIN(363,INT((K719 - DATE(YEAR(K719),1,1))))+364*(YEAR(K719)-i_startyear)</f>
        <v>1076</v>
      </c>
      <c r="AD719" s="1039">
        <f>MIN(363,INT((L719 - DATE(YEAR(L719),1,1))))+364*(YEAR(L719)-i_startyear)</f>
        <v>1076</v>
      </c>
      <c r="AE719" s="1039">
        <f>MIN(363,INT((M719 - DATE(YEAR(M719),1,1))))+364*(YEAR(M719)-i_startyear)</f>
        <v>1076</v>
      </c>
      <c r="AF719" s="407"/>
      <c r="AG719" s="407"/>
      <c r="AH719" s="407"/>
      <c r="AI719" s="407"/>
      <c r="AJ719" s="1039">
        <f t="shared" si="220"/>
        <v>1076</v>
      </c>
      <c r="AK719" s="1039">
        <f t="shared" si="221"/>
        <v>1076</v>
      </c>
      <c r="AL719" s="1039">
        <f t="shared" si="222"/>
        <v>1076</v>
      </c>
      <c r="AM719" s="1039">
        <f t="shared" si="223"/>
        <v>1076</v>
      </c>
      <c r="AN719" s="407"/>
      <c r="AO719" s="402"/>
      <c r="AP719" s="387"/>
      <c r="AQ719" s="375"/>
      <c r="AR719" s="375"/>
      <c r="AS719" s="375"/>
    </row>
    <row r="720" spans="1:45" outlineLevel="3" x14ac:dyDescent="0.25">
      <c r="A720" s="375"/>
      <c r="B720" s="384"/>
      <c r="C720" s="377">
        <f t="shared" si="225"/>
        <v>4</v>
      </c>
      <c r="D720" s="402"/>
      <c r="E720" s="459"/>
      <c r="F720" s="459"/>
      <c r="G720" s="402"/>
      <c r="H720" s="407"/>
      <c r="I720" s="423"/>
      <c r="J720" s="423" t="s">
        <v>639</v>
      </c>
      <c r="K720" s="407"/>
      <c r="L720" s="407"/>
      <c r="M720" s="407"/>
      <c r="N720" s="495">
        <f>DATE(YEAR(N717)+1,MONTH(N717),DAY(N717))</f>
        <v>44545</v>
      </c>
      <c r="O720" s="495">
        <f>DATE(YEAR(O717)+1,MONTH(O717),DAY(O717))</f>
        <v>44545</v>
      </c>
      <c r="P720" s="495">
        <f>DATE(YEAR(P717)+1,MONTH(P717),DAY(P717))</f>
        <v>44545</v>
      </c>
      <c r="Q720" s="495">
        <f>DATE(YEAR(Q717)+1,MONTH(Q717),DAY(Q717))</f>
        <v>44545</v>
      </c>
      <c r="R720" s="495">
        <f t="shared" ref="R720:U720" si="231">DATE(YEAR(R717)+1,MONTH(R717),DAY(R717))</f>
        <v>44545</v>
      </c>
      <c r="S720" s="495">
        <f t="shared" si="231"/>
        <v>44545</v>
      </c>
      <c r="T720" s="495">
        <f t="shared" si="231"/>
        <v>44545</v>
      </c>
      <c r="U720" s="495">
        <f t="shared" si="231"/>
        <v>44545</v>
      </c>
      <c r="V720" s="407"/>
      <c r="W720" s="407"/>
      <c r="X720" s="407"/>
      <c r="Y720" s="407"/>
      <c r="Z720" s="407"/>
      <c r="AA720" s="407"/>
      <c r="AB720" s="407"/>
      <c r="AC720" s="407"/>
      <c r="AD720" s="407"/>
      <c r="AE720" s="407"/>
      <c r="AF720" s="1039">
        <f>MIN(363,INT((N720 - DATE(YEAR(N720),1,1))))+364*(YEAR(N720)-i_startyear)</f>
        <v>1076</v>
      </c>
      <c r="AG720" s="1039">
        <f>MIN(363,INT((O720 - DATE(YEAR(O720),1,1))))+364*(YEAR(O720)-i_startyear)</f>
        <v>1076</v>
      </c>
      <c r="AH720" s="1039">
        <f>MIN(363,INT((P720 - DATE(YEAR(P720),1,1))))+364*(YEAR(P720)-i_startyear)</f>
        <v>1076</v>
      </c>
      <c r="AI720" s="1039">
        <f>MIN(363,INT((Q720 - DATE(YEAR(Q720),1,1))))+364*(YEAR(Q720)-i_startyear)</f>
        <v>1076</v>
      </c>
      <c r="AJ720" s="1039">
        <f t="shared" si="220"/>
        <v>1076</v>
      </c>
      <c r="AK720" s="1039">
        <f t="shared" si="221"/>
        <v>1076</v>
      </c>
      <c r="AL720" s="1039">
        <f t="shared" si="222"/>
        <v>1076</v>
      </c>
      <c r="AM720" s="1039">
        <f t="shared" si="223"/>
        <v>1076</v>
      </c>
      <c r="AN720" s="407"/>
      <c r="AO720" s="402"/>
      <c r="AP720" s="387"/>
      <c r="AQ720" s="375"/>
      <c r="AR720" s="375"/>
      <c r="AS720" s="375"/>
    </row>
    <row r="721" spans="1:45" outlineLevel="3" x14ac:dyDescent="0.25">
      <c r="A721" s="375"/>
      <c r="B721" s="384"/>
      <c r="C721" s="377">
        <f t="shared" si="225"/>
        <v>4</v>
      </c>
      <c r="D721" s="402"/>
      <c r="E721" s="459"/>
      <c r="F721" s="459"/>
      <c r="G721" s="402"/>
      <c r="H721" s="407"/>
      <c r="I721" s="423"/>
      <c r="J721" s="423" t="s">
        <v>640</v>
      </c>
      <c r="K721" s="407"/>
      <c r="L721" s="407"/>
      <c r="M721" s="407"/>
      <c r="N721" s="407"/>
      <c r="O721" s="407"/>
      <c r="P721" s="407"/>
      <c r="Q721" s="407"/>
      <c r="R721" s="495">
        <f t="shared" ref="R721:U721" si="232">DATE(YEAR(R718)+1,MONTH(R718),DAY(R718))</f>
        <v>44545</v>
      </c>
      <c r="S721" s="495">
        <f t="shared" si="232"/>
        <v>44545</v>
      </c>
      <c r="T721" s="495">
        <f t="shared" si="232"/>
        <v>44545</v>
      </c>
      <c r="U721" s="495">
        <f t="shared" si="232"/>
        <v>44545</v>
      </c>
      <c r="V721" s="407"/>
      <c r="W721" s="407"/>
      <c r="X721" s="407"/>
      <c r="Y721" s="407"/>
      <c r="Z721" s="407"/>
      <c r="AA721" s="407"/>
      <c r="AB721" s="407"/>
      <c r="AC721" s="407"/>
      <c r="AD721" s="407"/>
      <c r="AE721" s="407"/>
      <c r="AF721" s="407"/>
      <c r="AG721" s="407"/>
      <c r="AH721" s="407"/>
      <c r="AI721" s="407"/>
      <c r="AJ721" s="1039">
        <f t="shared" ref="AJ721:AJ752" si="233">MIN(363,INT((R721 - DATE(YEAR(R721),1,1))))+364*(YEAR(R721)-i_startyear)</f>
        <v>1076</v>
      </c>
      <c r="AK721" s="1039">
        <f t="shared" ref="AK721:AK752" si="234">MIN(363,INT((S721 - DATE(YEAR(S721),1,1))))+364*(YEAR(S721)-i_startyear)</f>
        <v>1076</v>
      </c>
      <c r="AL721" s="1039">
        <f t="shared" ref="AL721:AL752" si="235">MIN(363,INT((T721 - DATE(YEAR(T721),1,1))))+364*(YEAR(T721)-i_startyear)</f>
        <v>1076</v>
      </c>
      <c r="AM721" s="1039">
        <f t="shared" ref="AM721:AM752" si="236">MIN(363,INT((U721 - DATE(YEAR(U721),1,1))))+364*(YEAR(U721)-i_startyear)</f>
        <v>1076</v>
      </c>
      <c r="AN721" s="407"/>
      <c r="AO721" s="402"/>
      <c r="AP721" s="387"/>
      <c r="AQ721" s="375"/>
      <c r="AR721" s="375"/>
      <c r="AS721" s="375"/>
    </row>
    <row r="722" spans="1:45" outlineLevel="3" x14ac:dyDescent="0.25">
      <c r="A722" s="375"/>
      <c r="B722" s="384"/>
      <c r="C722" s="377">
        <f t="shared" si="225"/>
        <v>4</v>
      </c>
      <c r="D722" s="402"/>
      <c r="E722" s="459"/>
      <c r="F722" s="459"/>
      <c r="G722" s="402"/>
      <c r="H722" s="407"/>
      <c r="I722" s="423">
        <v>3</v>
      </c>
      <c r="J722" s="423" t="s">
        <v>649</v>
      </c>
      <c r="K722" s="495">
        <f>DATE(YEAR(K719)+1,MONTH(K719),DAY(K719))</f>
        <v>44910</v>
      </c>
      <c r="L722" s="495">
        <f>DATE(YEAR(L719)+1,MONTH(L719),DAY(L719))</f>
        <v>44910</v>
      </c>
      <c r="M722" s="495">
        <f>DATE(YEAR(M719)+1,MONTH(M719),DAY(M719))</f>
        <v>44910</v>
      </c>
      <c r="N722" s="407"/>
      <c r="O722" s="407"/>
      <c r="P722" s="407"/>
      <c r="Q722" s="407"/>
      <c r="R722" s="495">
        <f t="shared" ref="R722:U722" si="237">DATE(YEAR(R719)+1,MONTH(R719),DAY(R719))</f>
        <v>44910</v>
      </c>
      <c r="S722" s="495">
        <f t="shared" si="237"/>
        <v>44910</v>
      </c>
      <c r="T722" s="495">
        <f t="shared" si="237"/>
        <v>44910</v>
      </c>
      <c r="U722" s="495">
        <f t="shared" si="237"/>
        <v>44910</v>
      </c>
      <c r="V722" s="407"/>
      <c r="W722" s="407"/>
      <c r="X722" s="407"/>
      <c r="Y722" s="407"/>
      <c r="Z722" s="407"/>
      <c r="AA722" s="407"/>
      <c r="AB722" s="407"/>
      <c r="AC722" s="1039">
        <f>MIN(363,INT((K722 - DATE(YEAR(K722),1,1))))+364*(YEAR(K722)-i_startyear)</f>
        <v>1440</v>
      </c>
      <c r="AD722" s="1039">
        <f>MIN(363,INT((L722 - DATE(YEAR(L722),1,1))))+364*(YEAR(L722)-i_startyear)</f>
        <v>1440</v>
      </c>
      <c r="AE722" s="1039">
        <f>MIN(363,INT((M722 - DATE(YEAR(M722),1,1))))+364*(YEAR(M722)-i_startyear)</f>
        <v>1440</v>
      </c>
      <c r="AF722" s="407"/>
      <c r="AG722" s="407"/>
      <c r="AH722" s="407"/>
      <c r="AI722" s="407"/>
      <c r="AJ722" s="1039">
        <f t="shared" si="233"/>
        <v>1440</v>
      </c>
      <c r="AK722" s="1039">
        <f t="shared" si="234"/>
        <v>1440</v>
      </c>
      <c r="AL722" s="1039">
        <f t="shared" si="235"/>
        <v>1440</v>
      </c>
      <c r="AM722" s="1039">
        <f t="shared" si="236"/>
        <v>1440</v>
      </c>
      <c r="AN722" s="407"/>
      <c r="AO722" s="402"/>
      <c r="AP722" s="387"/>
      <c r="AQ722" s="375"/>
      <c r="AR722" s="375"/>
      <c r="AS722" s="375"/>
    </row>
    <row r="723" spans="1:45" outlineLevel="3" x14ac:dyDescent="0.25">
      <c r="A723" s="375"/>
      <c r="B723" s="384"/>
      <c r="C723" s="377">
        <f t="shared" si="225"/>
        <v>4</v>
      </c>
      <c r="D723" s="402"/>
      <c r="E723" s="459"/>
      <c r="F723" s="459"/>
      <c r="G723" s="402"/>
      <c r="H723" s="407"/>
      <c r="I723" s="423"/>
      <c r="J723" s="423" t="s">
        <v>639</v>
      </c>
      <c r="K723" s="407"/>
      <c r="L723" s="407"/>
      <c r="M723" s="407"/>
      <c r="N723" s="495">
        <f>DATE(YEAR(N720)+1,MONTH(N720),DAY(N720))</f>
        <v>44910</v>
      </c>
      <c r="O723" s="495">
        <f>DATE(YEAR(O720)+1,MONTH(O720),DAY(O720))</f>
        <v>44910</v>
      </c>
      <c r="P723" s="495">
        <f>DATE(YEAR(P720)+1,MONTH(P720),DAY(P720))</f>
        <v>44910</v>
      </c>
      <c r="Q723" s="495">
        <f>DATE(YEAR(Q720)+1,MONTH(Q720),DAY(Q720))</f>
        <v>44910</v>
      </c>
      <c r="R723" s="495">
        <f t="shared" ref="R723:U723" si="238">DATE(YEAR(R720)+1,MONTH(R720),DAY(R720))</f>
        <v>44910</v>
      </c>
      <c r="S723" s="495">
        <f t="shared" si="238"/>
        <v>44910</v>
      </c>
      <c r="T723" s="495">
        <f t="shared" si="238"/>
        <v>44910</v>
      </c>
      <c r="U723" s="495">
        <f t="shared" si="238"/>
        <v>44910</v>
      </c>
      <c r="V723" s="407"/>
      <c r="W723" s="407"/>
      <c r="X723" s="407"/>
      <c r="Y723" s="407"/>
      <c r="Z723" s="407"/>
      <c r="AA723" s="407"/>
      <c r="AB723" s="407"/>
      <c r="AC723" s="407"/>
      <c r="AD723" s="407"/>
      <c r="AE723" s="407"/>
      <c r="AF723" s="1039">
        <f>MIN(363,INT((N723 - DATE(YEAR(N723),1,1))))+364*(YEAR(N723)-i_startyear)</f>
        <v>1440</v>
      </c>
      <c r="AG723" s="1039">
        <f>MIN(363,INT((O723 - DATE(YEAR(O723),1,1))))+364*(YEAR(O723)-i_startyear)</f>
        <v>1440</v>
      </c>
      <c r="AH723" s="1039">
        <f>MIN(363,INT((P723 - DATE(YEAR(P723),1,1))))+364*(YEAR(P723)-i_startyear)</f>
        <v>1440</v>
      </c>
      <c r="AI723" s="1039">
        <f>MIN(363,INT((Q723 - DATE(YEAR(Q723),1,1))))+364*(YEAR(Q723)-i_startyear)</f>
        <v>1440</v>
      </c>
      <c r="AJ723" s="1039">
        <f t="shared" si="233"/>
        <v>1440</v>
      </c>
      <c r="AK723" s="1039">
        <f t="shared" si="234"/>
        <v>1440</v>
      </c>
      <c r="AL723" s="1039">
        <f t="shared" si="235"/>
        <v>1440</v>
      </c>
      <c r="AM723" s="1039">
        <f t="shared" si="236"/>
        <v>1440</v>
      </c>
      <c r="AN723" s="407"/>
      <c r="AO723" s="402"/>
      <c r="AP723" s="387"/>
      <c r="AQ723" s="375"/>
      <c r="AR723" s="375"/>
      <c r="AS723" s="375"/>
    </row>
    <row r="724" spans="1:45" outlineLevel="3" x14ac:dyDescent="0.25">
      <c r="A724" s="375"/>
      <c r="B724" s="384"/>
      <c r="C724" s="377">
        <f t="shared" si="225"/>
        <v>4</v>
      </c>
      <c r="D724" s="402"/>
      <c r="E724" s="459"/>
      <c r="F724" s="459"/>
      <c r="G724" s="402"/>
      <c r="H724" s="407"/>
      <c r="I724" s="423"/>
      <c r="J724" s="423" t="s">
        <v>640</v>
      </c>
      <c r="K724" s="407"/>
      <c r="L724" s="407"/>
      <c r="M724" s="407"/>
      <c r="N724" s="407"/>
      <c r="O724" s="407"/>
      <c r="P724" s="407"/>
      <c r="Q724" s="407"/>
      <c r="R724" s="495">
        <f t="shared" ref="R724:U724" si="239">DATE(YEAR(R721)+1,MONTH(R721),DAY(R721))</f>
        <v>44910</v>
      </c>
      <c r="S724" s="495">
        <f t="shared" si="239"/>
        <v>44910</v>
      </c>
      <c r="T724" s="495">
        <f t="shared" si="239"/>
        <v>44910</v>
      </c>
      <c r="U724" s="495">
        <f t="shared" si="239"/>
        <v>44910</v>
      </c>
      <c r="V724" s="407"/>
      <c r="W724" s="407"/>
      <c r="X724" s="407"/>
      <c r="Y724" s="407"/>
      <c r="Z724" s="407"/>
      <c r="AA724" s="407"/>
      <c r="AB724" s="407"/>
      <c r="AC724" s="407"/>
      <c r="AD724" s="407"/>
      <c r="AE724" s="407"/>
      <c r="AF724" s="407"/>
      <c r="AG724" s="407"/>
      <c r="AH724" s="407"/>
      <c r="AI724" s="407"/>
      <c r="AJ724" s="1039">
        <f t="shared" si="233"/>
        <v>1440</v>
      </c>
      <c r="AK724" s="1039">
        <f t="shared" si="234"/>
        <v>1440</v>
      </c>
      <c r="AL724" s="1039">
        <f t="shared" si="235"/>
        <v>1440</v>
      </c>
      <c r="AM724" s="1039">
        <f t="shared" si="236"/>
        <v>1440</v>
      </c>
      <c r="AN724" s="407"/>
      <c r="AO724" s="402"/>
      <c r="AP724" s="387"/>
      <c r="AQ724" s="375"/>
      <c r="AR724" s="375"/>
      <c r="AS724" s="375"/>
    </row>
    <row r="725" spans="1:45" outlineLevel="3" x14ac:dyDescent="0.25">
      <c r="A725" s="375"/>
      <c r="B725" s="384"/>
      <c r="C725" s="377">
        <f t="shared" si="225"/>
        <v>4</v>
      </c>
      <c r="D725" s="402"/>
      <c r="E725" s="459"/>
      <c r="F725" s="459"/>
      <c r="G725" s="402"/>
      <c r="H725" s="407"/>
      <c r="I725" s="423">
        <v>4</v>
      </c>
      <c r="J725" s="423" t="s">
        <v>649</v>
      </c>
      <c r="K725" s="495">
        <f>DATE(YEAR(K722)+1,MONTH(K722),DAY(K722))</f>
        <v>45275</v>
      </c>
      <c r="L725" s="495">
        <f>DATE(YEAR(L722)+1,MONTH(L722),DAY(L722))</f>
        <v>45275</v>
      </c>
      <c r="M725" s="495">
        <f>DATE(YEAR(M722)+1,MONTH(M722),DAY(M722))</f>
        <v>45275</v>
      </c>
      <c r="N725" s="407"/>
      <c r="O725" s="407"/>
      <c r="P725" s="407"/>
      <c r="Q725" s="407"/>
      <c r="R725" s="495">
        <f t="shared" ref="R725:U725" si="240">DATE(YEAR(R722)+1,MONTH(R722),DAY(R722))</f>
        <v>45275</v>
      </c>
      <c r="S725" s="495">
        <f t="shared" si="240"/>
        <v>45275</v>
      </c>
      <c r="T725" s="495">
        <f t="shared" si="240"/>
        <v>45275</v>
      </c>
      <c r="U725" s="495">
        <f t="shared" si="240"/>
        <v>45275</v>
      </c>
      <c r="V725" s="407"/>
      <c r="W725" s="407"/>
      <c r="X725" s="407"/>
      <c r="Y725" s="407"/>
      <c r="Z725" s="407"/>
      <c r="AA725" s="407"/>
      <c r="AB725" s="407"/>
      <c r="AC725" s="1039">
        <f>MIN(363,INT((K725 - DATE(YEAR(K725),1,1))))+364*(YEAR(K725)-i_startyear)</f>
        <v>1804</v>
      </c>
      <c r="AD725" s="1039">
        <f>MIN(363,INT((L725 - DATE(YEAR(L725),1,1))))+364*(YEAR(L725)-i_startyear)</f>
        <v>1804</v>
      </c>
      <c r="AE725" s="1039">
        <f>MIN(363,INT((M725 - DATE(YEAR(M725),1,1))))+364*(YEAR(M725)-i_startyear)</f>
        <v>1804</v>
      </c>
      <c r="AF725" s="407"/>
      <c r="AG725" s="407"/>
      <c r="AH725" s="407"/>
      <c r="AI725" s="407"/>
      <c r="AJ725" s="1039">
        <f t="shared" si="233"/>
        <v>1804</v>
      </c>
      <c r="AK725" s="1039">
        <f t="shared" si="234"/>
        <v>1804</v>
      </c>
      <c r="AL725" s="1039">
        <f t="shared" si="235"/>
        <v>1804</v>
      </c>
      <c r="AM725" s="1039">
        <f t="shared" si="236"/>
        <v>1804</v>
      </c>
      <c r="AN725" s="407"/>
      <c r="AO725" s="402"/>
      <c r="AP725" s="387"/>
      <c r="AQ725" s="375"/>
      <c r="AR725" s="375"/>
      <c r="AS725" s="375"/>
    </row>
    <row r="726" spans="1:45" outlineLevel="3" x14ac:dyDescent="0.25">
      <c r="A726" s="375"/>
      <c r="B726" s="384"/>
      <c r="C726" s="377">
        <f t="shared" si="225"/>
        <v>4</v>
      </c>
      <c r="D726" s="402"/>
      <c r="E726" s="459"/>
      <c r="F726" s="459"/>
      <c r="G726" s="402"/>
      <c r="H726" s="407"/>
      <c r="I726" s="423"/>
      <c r="J726" s="423" t="s">
        <v>639</v>
      </c>
      <c r="K726" s="407"/>
      <c r="L726" s="407"/>
      <c r="M726" s="407"/>
      <c r="N726" s="495">
        <f>DATE(YEAR(N723)+1,MONTH(N723),DAY(N723))</f>
        <v>45275</v>
      </c>
      <c r="O726" s="495">
        <f>DATE(YEAR(O723)+1,MONTH(O723),DAY(O723))</f>
        <v>45275</v>
      </c>
      <c r="P726" s="495">
        <f>DATE(YEAR(P723)+1,MONTH(P723),DAY(P723))</f>
        <v>45275</v>
      </c>
      <c r="Q726" s="495">
        <f>DATE(YEAR(Q723)+1,MONTH(Q723),DAY(Q723))</f>
        <v>45275</v>
      </c>
      <c r="R726" s="495">
        <f t="shared" ref="R726:U726" si="241">DATE(YEAR(R723)+1,MONTH(R723),DAY(R723))</f>
        <v>45275</v>
      </c>
      <c r="S726" s="495">
        <f t="shared" si="241"/>
        <v>45275</v>
      </c>
      <c r="T726" s="495">
        <f t="shared" si="241"/>
        <v>45275</v>
      </c>
      <c r="U726" s="495">
        <f t="shared" si="241"/>
        <v>45275</v>
      </c>
      <c r="V726" s="407"/>
      <c r="W726" s="407"/>
      <c r="X726" s="407"/>
      <c r="Y726" s="407"/>
      <c r="Z726" s="407"/>
      <c r="AA726" s="407"/>
      <c r="AB726" s="407"/>
      <c r="AC726" s="407"/>
      <c r="AD726" s="407"/>
      <c r="AE726" s="407"/>
      <c r="AF726" s="1039">
        <f>MIN(363,INT((N726 - DATE(YEAR(N726),1,1))))+364*(YEAR(N726)-i_startyear)</f>
        <v>1804</v>
      </c>
      <c r="AG726" s="1039">
        <f>MIN(363,INT((O726 - DATE(YEAR(O726),1,1))))+364*(YEAR(O726)-i_startyear)</f>
        <v>1804</v>
      </c>
      <c r="AH726" s="1039">
        <f>MIN(363,INT((P726 - DATE(YEAR(P726),1,1))))+364*(YEAR(P726)-i_startyear)</f>
        <v>1804</v>
      </c>
      <c r="AI726" s="1039">
        <f>MIN(363,INT((Q726 - DATE(YEAR(Q726),1,1))))+364*(YEAR(Q726)-i_startyear)</f>
        <v>1804</v>
      </c>
      <c r="AJ726" s="1039">
        <f t="shared" si="233"/>
        <v>1804</v>
      </c>
      <c r="AK726" s="1039">
        <f t="shared" si="234"/>
        <v>1804</v>
      </c>
      <c r="AL726" s="1039">
        <f t="shared" si="235"/>
        <v>1804</v>
      </c>
      <c r="AM726" s="1039">
        <f t="shared" si="236"/>
        <v>1804</v>
      </c>
      <c r="AN726" s="407"/>
      <c r="AO726" s="402"/>
      <c r="AP726" s="387"/>
      <c r="AQ726" s="375"/>
      <c r="AR726" s="375"/>
      <c r="AS726" s="375"/>
    </row>
    <row r="727" spans="1:45" outlineLevel="3" x14ac:dyDescent="0.25">
      <c r="A727" s="375"/>
      <c r="B727" s="384"/>
      <c r="C727" s="377">
        <f t="shared" si="225"/>
        <v>4</v>
      </c>
      <c r="D727" s="402"/>
      <c r="E727" s="459"/>
      <c r="F727" s="459"/>
      <c r="G727" s="402"/>
      <c r="H727" s="407"/>
      <c r="I727" s="423"/>
      <c r="J727" s="423" t="s">
        <v>640</v>
      </c>
      <c r="K727" s="407"/>
      <c r="L727" s="407"/>
      <c r="M727" s="407"/>
      <c r="N727" s="407"/>
      <c r="O727" s="407"/>
      <c r="P727" s="407"/>
      <c r="Q727" s="407"/>
      <c r="R727" s="495">
        <f t="shared" ref="R727:U727" si="242">DATE(YEAR(R724)+1,MONTH(R724),DAY(R724))</f>
        <v>45275</v>
      </c>
      <c r="S727" s="495">
        <f t="shared" si="242"/>
        <v>45275</v>
      </c>
      <c r="T727" s="495">
        <f t="shared" si="242"/>
        <v>45275</v>
      </c>
      <c r="U727" s="495">
        <f t="shared" si="242"/>
        <v>45275</v>
      </c>
      <c r="V727" s="407"/>
      <c r="W727" s="407"/>
      <c r="X727" s="407"/>
      <c r="Y727" s="407"/>
      <c r="Z727" s="407"/>
      <c r="AA727" s="407"/>
      <c r="AB727" s="407"/>
      <c r="AC727" s="407"/>
      <c r="AD727" s="407"/>
      <c r="AE727" s="407"/>
      <c r="AF727" s="407"/>
      <c r="AG727" s="407"/>
      <c r="AH727" s="407"/>
      <c r="AI727" s="407"/>
      <c r="AJ727" s="1039">
        <f t="shared" si="233"/>
        <v>1804</v>
      </c>
      <c r="AK727" s="1039">
        <f t="shared" si="234"/>
        <v>1804</v>
      </c>
      <c r="AL727" s="1039">
        <f t="shared" si="235"/>
        <v>1804</v>
      </c>
      <c r="AM727" s="1039">
        <f t="shared" si="236"/>
        <v>1804</v>
      </c>
      <c r="AN727" s="407"/>
      <c r="AO727" s="402"/>
      <c r="AP727" s="387"/>
      <c r="AQ727" s="375"/>
      <c r="AR727" s="375"/>
      <c r="AS727" s="375"/>
    </row>
    <row r="728" spans="1:45" outlineLevel="3" x14ac:dyDescent="0.25">
      <c r="A728" s="375"/>
      <c r="B728" s="384"/>
      <c r="C728" s="377">
        <f t="shared" ref="C728:C736" si="243">INT($C$242)+3</f>
        <v>4</v>
      </c>
      <c r="D728" s="402"/>
      <c r="E728" s="459"/>
      <c r="F728" s="459"/>
      <c r="G728" s="402"/>
      <c r="H728" s="407"/>
      <c r="I728" s="423">
        <v>5</v>
      </c>
      <c r="J728" s="423" t="s">
        <v>649</v>
      </c>
      <c r="K728" s="495">
        <f>DATE(YEAR(K725)+1,MONTH(K725),DAY(K725))</f>
        <v>45641</v>
      </c>
      <c r="L728" s="495">
        <f>DATE(YEAR(L725)+1,MONTH(L725),DAY(L725))</f>
        <v>45641</v>
      </c>
      <c r="M728" s="495">
        <f>DATE(YEAR(M725)+1,MONTH(M725),DAY(M725))</f>
        <v>45641</v>
      </c>
      <c r="N728" s="407"/>
      <c r="O728" s="407"/>
      <c r="P728" s="407"/>
      <c r="Q728" s="407"/>
      <c r="R728" s="495">
        <f t="shared" ref="R728:U728" si="244">DATE(YEAR(R725)+1,MONTH(R725),DAY(R725))</f>
        <v>45641</v>
      </c>
      <c r="S728" s="495">
        <f t="shared" si="244"/>
        <v>45641</v>
      </c>
      <c r="T728" s="495">
        <f t="shared" si="244"/>
        <v>45641</v>
      </c>
      <c r="U728" s="495">
        <f t="shared" si="244"/>
        <v>45641</v>
      </c>
      <c r="V728" s="407"/>
      <c r="W728" s="407"/>
      <c r="X728" s="407"/>
      <c r="Y728" s="407"/>
      <c r="Z728" s="407"/>
      <c r="AA728" s="407"/>
      <c r="AB728" s="407"/>
      <c r="AC728" s="1039">
        <f>MIN(363,INT((K728 - DATE(YEAR(K728),1,1))))+364*(YEAR(K728)-i_startyear)</f>
        <v>2169</v>
      </c>
      <c r="AD728" s="1039">
        <f>MIN(363,INT((L728 - DATE(YEAR(L728),1,1))))+364*(YEAR(L728)-i_startyear)</f>
        <v>2169</v>
      </c>
      <c r="AE728" s="1039">
        <f>MIN(363,INT((M728 - DATE(YEAR(M728),1,1))))+364*(YEAR(M728)-i_startyear)</f>
        <v>2169</v>
      </c>
      <c r="AF728" s="407"/>
      <c r="AG728" s="407"/>
      <c r="AH728" s="407"/>
      <c r="AI728" s="407"/>
      <c r="AJ728" s="1039">
        <f t="shared" si="233"/>
        <v>2169</v>
      </c>
      <c r="AK728" s="1039">
        <f t="shared" si="234"/>
        <v>2169</v>
      </c>
      <c r="AL728" s="1039">
        <f t="shared" si="235"/>
        <v>2169</v>
      </c>
      <c r="AM728" s="1039">
        <f t="shared" si="236"/>
        <v>2169</v>
      </c>
      <c r="AN728" s="407"/>
      <c r="AO728" s="402"/>
      <c r="AP728" s="387"/>
      <c r="AQ728" s="375"/>
      <c r="AR728" s="375"/>
      <c r="AS728" s="375"/>
    </row>
    <row r="729" spans="1:45" outlineLevel="3" x14ac:dyDescent="0.25">
      <c r="A729" s="375"/>
      <c r="B729" s="384"/>
      <c r="C729" s="377">
        <f t="shared" si="243"/>
        <v>4</v>
      </c>
      <c r="D729" s="402"/>
      <c r="E729" s="459"/>
      <c r="F729" s="459"/>
      <c r="G729" s="402"/>
      <c r="H729" s="407"/>
      <c r="I729" s="423"/>
      <c r="J729" s="423" t="s">
        <v>639</v>
      </c>
      <c r="K729" s="407"/>
      <c r="L729" s="407"/>
      <c r="M729" s="407"/>
      <c r="N729" s="495">
        <f>DATE(YEAR(N726)+1,MONTH(N726),DAY(N726))</f>
        <v>45641</v>
      </c>
      <c r="O729" s="495">
        <f>DATE(YEAR(O726)+1,MONTH(O726),DAY(O726))</f>
        <v>45641</v>
      </c>
      <c r="P729" s="495">
        <f>DATE(YEAR(P726)+1,MONTH(P726),DAY(P726))</f>
        <v>45641</v>
      </c>
      <c r="Q729" s="495">
        <f>DATE(YEAR(Q726)+1,MONTH(Q726),DAY(Q726))</f>
        <v>45641</v>
      </c>
      <c r="R729" s="495">
        <f t="shared" ref="R729:U729" si="245">DATE(YEAR(R726)+1,MONTH(R726),DAY(R726))</f>
        <v>45641</v>
      </c>
      <c r="S729" s="495">
        <f t="shared" si="245"/>
        <v>45641</v>
      </c>
      <c r="T729" s="495">
        <f t="shared" si="245"/>
        <v>45641</v>
      </c>
      <c r="U729" s="495">
        <f t="shared" si="245"/>
        <v>45641</v>
      </c>
      <c r="V729" s="407"/>
      <c r="W729" s="407"/>
      <c r="X729" s="407"/>
      <c r="Y729" s="407"/>
      <c r="Z729" s="407"/>
      <c r="AA729" s="407"/>
      <c r="AB729" s="407"/>
      <c r="AC729" s="407"/>
      <c r="AD729" s="407"/>
      <c r="AE729" s="407"/>
      <c r="AF729" s="1039">
        <f>MIN(363,INT((N729 - DATE(YEAR(N729),1,1))))+364*(YEAR(N729)-i_startyear)</f>
        <v>2169</v>
      </c>
      <c r="AG729" s="1039">
        <f>MIN(363,INT((O729 - DATE(YEAR(O729),1,1))))+364*(YEAR(O729)-i_startyear)</f>
        <v>2169</v>
      </c>
      <c r="AH729" s="1039">
        <f>MIN(363,INT((P729 - DATE(YEAR(P729),1,1))))+364*(YEAR(P729)-i_startyear)</f>
        <v>2169</v>
      </c>
      <c r="AI729" s="1039">
        <f>MIN(363,INT((Q729 - DATE(YEAR(Q729),1,1))))+364*(YEAR(Q729)-i_startyear)</f>
        <v>2169</v>
      </c>
      <c r="AJ729" s="1039">
        <f t="shared" si="233"/>
        <v>2169</v>
      </c>
      <c r="AK729" s="1039">
        <f t="shared" si="234"/>
        <v>2169</v>
      </c>
      <c r="AL729" s="1039">
        <f t="shared" si="235"/>
        <v>2169</v>
      </c>
      <c r="AM729" s="1039">
        <f t="shared" si="236"/>
        <v>2169</v>
      </c>
      <c r="AN729" s="407"/>
      <c r="AO729" s="402"/>
      <c r="AP729" s="387"/>
      <c r="AQ729" s="375"/>
      <c r="AR729" s="375"/>
      <c r="AS729" s="375"/>
    </row>
    <row r="730" spans="1:45" outlineLevel="3" x14ac:dyDescent="0.25">
      <c r="A730" s="375"/>
      <c r="B730" s="384"/>
      <c r="C730" s="377">
        <f t="shared" si="243"/>
        <v>4</v>
      </c>
      <c r="D730" s="402"/>
      <c r="E730" s="459"/>
      <c r="F730" s="459"/>
      <c r="G730" s="402"/>
      <c r="H730" s="407"/>
      <c r="I730" s="423"/>
      <c r="J730" s="423" t="s">
        <v>640</v>
      </c>
      <c r="K730" s="407"/>
      <c r="L730" s="407"/>
      <c r="M730" s="407"/>
      <c r="N730" s="407"/>
      <c r="O730" s="407"/>
      <c r="P730" s="407"/>
      <c r="Q730" s="407"/>
      <c r="R730" s="495">
        <f t="shared" ref="R730:U730" si="246">DATE(YEAR(R727)+1,MONTH(R727),DAY(R727))</f>
        <v>45641</v>
      </c>
      <c r="S730" s="495">
        <f t="shared" si="246"/>
        <v>45641</v>
      </c>
      <c r="T730" s="495">
        <f t="shared" si="246"/>
        <v>45641</v>
      </c>
      <c r="U730" s="495">
        <f t="shared" si="246"/>
        <v>45641</v>
      </c>
      <c r="V730" s="407"/>
      <c r="W730" s="407"/>
      <c r="X730" s="407"/>
      <c r="Y730" s="407"/>
      <c r="Z730" s="407"/>
      <c r="AA730" s="407"/>
      <c r="AB730" s="407"/>
      <c r="AC730" s="407"/>
      <c r="AD730" s="407"/>
      <c r="AE730" s="407"/>
      <c r="AF730" s="407"/>
      <c r="AG730" s="407"/>
      <c r="AH730" s="407"/>
      <c r="AI730" s="407"/>
      <c r="AJ730" s="1039">
        <f t="shared" si="233"/>
        <v>2169</v>
      </c>
      <c r="AK730" s="1039">
        <f t="shared" si="234"/>
        <v>2169</v>
      </c>
      <c r="AL730" s="1039">
        <f t="shared" si="235"/>
        <v>2169</v>
      </c>
      <c r="AM730" s="1039">
        <f t="shared" si="236"/>
        <v>2169</v>
      </c>
      <c r="AN730" s="407"/>
      <c r="AO730" s="402"/>
      <c r="AP730" s="387"/>
      <c r="AQ730" s="375"/>
      <c r="AR730" s="375"/>
      <c r="AS730" s="375"/>
    </row>
    <row r="731" spans="1:45" outlineLevel="3" x14ac:dyDescent="0.25">
      <c r="A731" s="375"/>
      <c r="B731" s="384"/>
      <c r="C731" s="377">
        <f t="shared" si="243"/>
        <v>4</v>
      </c>
      <c r="D731" s="402"/>
      <c r="E731" s="459"/>
      <c r="F731" s="459"/>
      <c r="G731" s="402"/>
      <c r="H731" s="407"/>
      <c r="I731" s="423">
        <v>6</v>
      </c>
      <c r="J731" s="423" t="s">
        <v>649</v>
      </c>
      <c r="K731" s="495">
        <f>DATE(YEAR(K728)+1,MONTH(K728),DAY(K728))</f>
        <v>46006</v>
      </c>
      <c r="L731" s="495">
        <f>DATE(YEAR(L728)+1,MONTH(L728),DAY(L728))</f>
        <v>46006</v>
      </c>
      <c r="M731" s="495">
        <f>DATE(YEAR(M728)+1,MONTH(M728),DAY(M728))</f>
        <v>46006</v>
      </c>
      <c r="N731" s="407"/>
      <c r="O731" s="407"/>
      <c r="P731" s="407"/>
      <c r="Q731" s="407"/>
      <c r="R731" s="495">
        <f t="shared" ref="R731:U731" si="247">DATE(YEAR(R728)+1,MONTH(R728),DAY(R728))</f>
        <v>46006</v>
      </c>
      <c r="S731" s="495">
        <f t="shared" si="247"/>
        <v>46006</v>
      </c>
      <c r="T731" s="495">
        <f t="shared" si="247"/>
        <v>46006</v>
      </c>
      <c r="U731" s="495">
        <f t="shared" si="247"/>
        <v>46006</v>
      </c>
      <c r="V731" s="407"/>
      <c r="W731" s="407"/>
      <c r="X731" s="407"/>
      <c r="Y731" s="407"/>
      <c r="Z731" s="407"/>
      <c r="AA731" s="407"/>
      <c r="AB731" s="407"/>
      <c r="AC731" s="1039">
        <f>MIN(363,INT((K731 - DATE(YEAR(K731),1,1))))+364*(YEAR(K731)-i_startyear)</f>
        <v>2532</v>
      </c>
      <c r="AD731" s="1039">
        <f>MIN(363,INT((L731 - DATE(YEAR(L731),1,1))))+364*(YEAR(L731)-i_startyear)</f>
        <v>2532</v>
      </c>
      <c r="AE731" s="1039">
        <f>MIN(363,INT((M731 - DATE(YEAR(M731),1,1))))+364*(YEAR(M731)-i_startyear)</f>
        <v>2532</v>
      </c>
      <c r="AF731" s="407"/>
      <c r="AG731" s="407"/>
      <c r="AH731" s="407"/>
      <c r="AI731" s="407"/>
      <c r="AJ731" s="1039">
        <f t="shared" si="233"/>
        <v>2532</v>
      </c>
      <c r="AK731" s="1039">
        <f t="shared" si="234"/>
        <v>2532</v>
      </c>
      <c r="AL731" s="1039">
        <f t="shared" si="235"/>
        <v>2532</v>
      </c>
      <c r="AM731" s="1039">
        <f t="shared" si="236"/>
        <v>2532</v>
      </c>
      <c r="AN731" s="407"/>
      <c r="AO731" s="402"/>
      <c r="AP731" s="387"/>
      <c r="AQ731" s="375"/>
      <c r="AR731" s="375"/>
      <c r="AS731" s="375"/>
    </row>
    <row r="732" spans="1:45" outlineLevel="3" x14ac:dyDescent="0.25">
      <c r="A732" s="375"/>
      <c r="B732" s="384"/>
      <c r="C732" s="377">
        <f t="shared" si="243"/>
        <v>4</v>
      </c>
      <c r="D732" s="402"/>
      <c r="E732" s="459"/>
      <c r="F732" s="459"/>
      <c r="G732" s="402"/>
      <c r="H732" s="407"/>
      <c r="I732" s="423"/>
      <c r="J732" s="423" t="s">
        <v>639</v>
      </c>
      <c r="K732" s="407"/>
      <c r="L732" s="407"/>
      <c r="M732" s="407"/>
      <c r="N732" s="495">
        <f>DATE(YEAR(N729)+1,MONTH(N729),DAY(N729))</f>
        <v>46006</v>
      </c>
      <c r="O732" s="495">
        <f>DATE(YEAR(O729)+1,MONTH(O729),DAY(O729))</f>
        <v>46006</v>
      </c>
      <c r="P732" s="495">
        <f>DATE(YEAR(P729)+1,MONTH(P729),DAY(P729))</f>
        <v>46006</v>
      </c>
      <c r="Q732" s="495">
        <f>DATE(YEAR(Q729)+1,MONTH(Q729),DAY(Q729))</f>
        <v>46006</v>
      </c>
      <c r="R732" s="495">
        <f t="shared" ref="R732:U732" si="248">DATE(YEAR(R729)+1,MONTH(R729),DAY(R729))</f>
        <v>46006</v>
      </c>
      <c r="S732" s="495">
        <f t="shared" si="248"/>
        <v>46006</v>
      </c>
      <c r="T732" s="495">
        <f t="shared" si="248"/>
        <v>46006</v>
      </c>
      <c r="U732" s="495">
        <f t="shared" si="248"/>
        <v>46006</v>
      </c>
      <c r="V732" s="407"/>
      <c r="W732" s="407"/>
      <c r="X732" s="407"/>
      <c r="Y732" s="407"/>
      <c r="Z732" s="407"/>
      <c r="AA732" s="407"/>
      <c r="AB732" s="407"/>
      <c r="AC732" s="407"/>
      <c r="AD732" s="407"/>
      <c r="AE732" s="407"/>
      <c r="AF732" s="1039">
        <f>MIN(363,INT((N732 - DATE(YEAR(N732),1,1))))+364*(YEAR(N732)-i_startyear)</f>
        <v>2532</v>
      </c>
      <c r="AG732" s="1039">
        <f>MIN(363,INT((O732 - DATE(YEAR(O732),1,1))))+364*(YEAR(O732)-i_startyear)</f>
        <v>2532</v>
      </c>
      <c r="AH732" s="1039">
        <f>MIN(363,INT((P732 - DATE(YEAR(P732),1,1))))+364*(YEAR(P732)-i_startyear)</f>
        <v>2532</v>
      </c>
      <c r="AI732" s="1039">
        <f>MIN(363,INT((Q732 - DATE(YEAR(Q732),1,1))))+364*(YEAR(Q732)-i_startyear)</f>
        <v>2532</v>
      </c>
      <c r="AJ732" s="1039">
        <f t="shared" si="233"/>
        <v>2532</v>
      </c>
      <c r="AK732" s="1039">
        <f t="shared" si="234"/>
        <v>2532</v>
      </c>
      <c r="AL732" s="1039">
        <f t="shared" si="235"/>
        <v>2532</v>
      </c>
      <c r="AM732" s="1039">
        <f t="shared" si="236"/>
        <v>2532</v>
      </c>
      <c r="AN732" s="407"/>
      <c r="AO732" s="402"/>
      <c r="AP732" s="387"/>
      <c r="AQ732" s="375"/>
      <c r="AR732" s="375"/>
      <c r="AS732" s="375"/>
    </row>
    <row r="733" spans="1:45" outlineLevel="3" x14ac:dyDescent="0.25">
      <c r="A733" s="375"/>
      <c r="B733" s="384"/>
      <c r="C733" s="377">
        <f t="shared" si="243"/>
        <v>4</v>
      </c>
      <c r="D733" s="402"/>
      <c r="E733" s="459"/>
      <c r="F733" s="459"/>
      <c r="G733" s="402"/>
      <c r="H733" s="407"/>
      <c r="I733" s="423"/>
      <c r="J733" s="423" t="s">
        <v>640</v>
      </c>
      <c r="K733" s="407"/>
      <c r="L733" s="407"/>
      <c r="M733" s="407"/>
      <c r="N733" s="407"/>
      <c r="O733" s="407"/>
      <c r="P733" s="407"/>
      <c r="Q733" s="407"/>
      <c r="R733" s="495">
        <f t="shared" ref="R733:U733" si="249">DATE(YEAR(R730)+1,MONTH(R730),DAY(R730))</f>
        <v>46006</v>
      </c>
      <c r="S733" s="495">
        <f t="shared" si="249"/>
        <v>46006</v>
      </c>
      <c r="T733" s="495">
        <f t="shared" si="249"/>
        <v>46006</v>
      </c>
      <c r="U733" s="495">
        <f t="shared" si="249"/>
        <v>46006</v>
      </c>
      <c r="V733" s="407"/>
      <c r="W733" s="407"/>
      <c r="X733" s="407"/>
      <c r="Y733" s="407"/>
      <c r="Z733" s="407"/>
      <c r="AA733" s="407"/>
      <c r="AB733" s="407"/>
      <c r="AC733" s="407"/>
      <c r="AD733" s="407"/>
      <c r="AE733" s="407"/>
      <c r="AF733" s="407"/>
      <c r="AG733" s="407"/>
      <c r="AH733" s="407"/>
      <c r="AI733" s="407"/>
      <c r="AJ733" s="1039">
        <f t="shared" si="233"/>
        <v>2532</v>
      </c>
      <c r="AK733" s="1039">
        <f t="shared" si="234"/>
        <v>2532</v>
      </c>
      <c r="AL733" s="1039">
        <f t="shared" si="235"/>
        <v>2532</v>
      </c>
      <c r="AM733" s="1039">
        <f t="shared" si="236"/>
        <v>2532</v>
      </c>
      <c r="AN733" s="407"/>
      <c r="AO733" s="402"/>
      <c r="AP733" s="387"/>
      <c r="AQ733" s="375"/>
      <c r="AR733" s="375"/>
      <c r="AS733" s="375"/>
    </row>
    <row r="734" spans="1:45" outlineLevel="3" x14ac:dyDescent="0.25">
      <c r="A734" s="375"/>
      <c r="B734" s="384"/>
      <c r="C734" s="377">
        <f t="shared" si="243"/>
        <v>4</v>
      </c>
      <c r="D734" s="402"/>
      <c r="E734" s="459"/>
      <c r="F734" s="459"/>
      <c r="G734" s="402"/>
      <c r="H734" s="407"/>
      <c r="I734" s="423">
        <v>7</v>
      </c>
      <c r="J734" s="423" t="s">
        <v>649</v>
      </c>
      <c r="K734" s="495">
        <f>DATE(YEAR(K731)+1,MONTH(K731),DAY(K731))</f>
        <v>46371</v>
      </c>
      <c r="L734" s="495">
        <f>DATE(YEAR(L731)+1,MONTH(L731),DAY(L731))</f>
        <v>46371</v>
      </c>
      <c r="M734" s="495">
        <f>DATE(YEAR(M731)+1,MONTH(M731),DAY(M731))</f>
        <v>46371</v>
      </c>
      <c r="N734" s="407"/>
      <c r="O734" s="407"/>
      <c r="P734" s="407"/>
      <c r="Q734" s="407"/>
      <c r="R734" s="495">
        <f t="shared" ref="R734:U734" si="250">DATE(YEAR(R731)+1,MONTH(R731),DAY(R731))</f>
        <v>46371</v>
      </c>
      <c r="S734" s="495">
        <f t="shared" si="250"/>
        <v>46371</v>
      </c>
      <c r="T734" s="495">
        <f t="shared" si="250"/>
        <v>46371</v>
      </c>
      <c r="U734" s="495">
        <f t="shared" si="250"/>
        <v>46371</v>
      </c>
      <c r="V734" s="407"/>
      <c r="W734" s="407"/>
      <c r="X734" s="407"/>
      <c r="Y734" s="407"/>
      <c r="Z734" s="407"/>
      <c r="AA734" s="407"/>
      <c r="AB734" s="407"/>
      <c r="AC734" s="1039">
        <f>MIN(363,INT((K734 - DATE(YEAR(K734),1,1))))+364*(YEAR(K734)-i_startyear)</f>
        <v>2896</v>
      </c>
      <c r="AD734" s="1039">
        <f>MIN(363,INT((L734 - DATE(YEAR(L734),1,1))))+364*(YEAR(L734)-i_startyear)</f>
        <v>2896</v>
      </c>
      <c r="AE734" s="1039">
        <f>MIN(363,INT((M734 - DATE(YEAR(M734),1,1))))+364*(YEAR(M734)-i_startyear)</f>
        <v>2896</v>
      </c>
      <c r="AF734" s="407"/>
      <c r="AG734" s="407"/>
      <c r="AH734" s="407"/>
      <c r="AI734" s="407"/>
      <c r="AJ734" s="1039">
        <f t="shared" si="233"/>
        <v>2896</v>
      </c>
      <c r="AK734" s="1039">
        <f t="shared" si="234"/>
        <v>2896</v>
      </c>
      <c r="AL734" s="1039">
        <f t="shared" si="235"/>
        <v>2896</v>
      </c>
      <c r="AM734" s="1039">
        <f t="shared" si="236"/>
        <v>2896</v>
      </c>
      <c r="AN734" s="407"/>
      <c r="AO734" s="402"/>
      <c r="AP734" s="387"/>
      <c r="AQ734" s="375"/>
      <c r="AR734" s="375"/>
      <c r="AS734" s="375"/>
    </row>
    <row r="735" spans="1:45" outlineLevel="3" x14ac:dyDescent="0.25">
      <c r="A735" s="375"/>
      <c r="B735" s="384"/>
      <c r="C735" s="377">
        <f t="shared" si="243"/>
        <v>4</v>
      </c>
      <c r="D735" s="402"/>
      <c r="E735" s="459"/>
      <c r="F735" s="459"/>
      <c r="G735" s="402"/>
      <c r="H735" s="407"/>
      <c r="I735" s="423"/>
      <c r="J735" s="423" t="s">
        <v>639</v>
      </c>
      <c r="K735" s="407"/>
      <c r="L735" s="407"/>
      <c r="M735" s="407"/>
      <c r="N735" s="495">
        <f>DATE(YEAR(N732)+1,MONTH(N732),DAY(N732))</f>
        <v>46371</v>
      </c>
      <c r="O735" s="495">
        <f>DATE(YEAR(O732)+1,MONTH(O732),DAY(O732))</f>
        <v>46371</v>
      </c>
      <c r="P735" s="495">
        <f>DATE(YEAR(P732)+1,MONTH(P732),DAY(P732))</f>
        <v>46371</v>
      </c>
      <c r="Q735" s="495">
        <f>DATE(YEAR(Q732)+1,MONTH(Q732),DAY(Q732))</f>
        <v>46371</v>
      </c>
      <c r="R735" s="495">
        <f t="shared" ref="R735:U735" si="251">DATE(YEAR(R732)+1,MONTH(R732),DAY(R732))</f>
        <v>46371</v>
      </c>
      <c r="S735" s="495">
        <f t="shared" si="251"/>
        <v>46371</v>
      </c>
      <c r="T735" s="495">
        <f t="shared" si="251"/>
        <v>46371</v>
      </c>
      <c r="U735" s="495">
        <f t="shared" si="251"/>
        <v>46371</v>
      </c>
      <c r="V735" s="407"/>
      <c r="W735" s="407"/>
      <c r="X735" s="407"/>
      <c r="Y735" s="407"/>
      <c r="Z735" s="407"/>
      <c r="AA735" s="407"/>
      <c r="AB735" s="407"/>
      <c r="AC735" s="407"/>
      <c r="AD735" s="407"/>
      <c r="AE735" s="407"/>
      <c r="AF735" s="1039">
        <f>MIN(363,INT((N735 - DATE(YEAR(N735),1,1))))+364*(YEAR(N735)-i_startyear)</f>
        <v>2896</v>
      </c>
      <c r="AG735" s="1039">
        <f>MIN(363,INT((O735 - DATE(YEAR(O735),1,1))))+364*(YEAR(O735)-i_startyear)</f>
        <v>2896</v>
      </c>
      <c r="AH735" s="1039">
        <f>MIN(363,INT((P735 - DATE(YEAR(P735),1,1))))+364*(YEAR(P735)-i_startyear)</f>
        <v>2896</v>
      </c>
      <c r="AI735" s="1039">
        <f>MIN(363,INT((Q735 - DATE(YEAR(Q735),1,1))))+364*(YEAR(Q735)-i_startyear)</f>
        <v>2896</v>
      </c>
      <c r="AJ735" s="1039">
        <f t="shared" si="233"/>
        <v>2896</v>
      </c>
      <c r="AK735" s="1039">
        <f t="shared" si="234"/>
        <v>2896</v>
      </c>
      <c r="AL735" s="1039">
        <f t="shared" si="235"/>
        <v>2896</v>
      </c>
      <c r="AM735" s="1039">
        <f t="shared" si="236"/>
        <v>2896</v>
      </c>
      <c r="AN735" s="407"/>
      <c r="AO735" s="402"/>
      <c r="AP735" s="387"/>
      <c r="AQ735" s="375"/>
      <c r="AR735" s="375"/>
      <c r="AS735" s="375"/>
    </row>
    <row r="736" spans="1:45" outlineLevel="3" x14ac:dyDescent="0.25">
      <c r="A736" s="375"/>
      <c r="B736" s="384"/>
      <c r="C736" s="377">
        <f t="shared" si="243"/>
        <v>4</v>
      </c>
      <c r="D736" s="402"/>
      <c r="E736" s="459"/>
      <c r="F736" s="459"/>
      <c r="G736" s="402"/>
      <c r="H736" s="407"/>
      <c r="I736" s="423"/>
      <c r="J736" s="423" t="s">
        <v>640</v>
      </c>
      <c r="K736" s="407"/>
      <c r="L736" s="407"/>
      <c r="M736" s="407"/>
      <c r="N736" s="407"/>
      <c r="O736" s="407"/>
      <c r="P736" s="407"/>
      <c r="Q736" s="407"/>
      <c r="R736" s="495">
        <f t="shared" ref="R736:U736" si="252">DATE(YEAR(R733)+1,MONTH(R733),DAY(R733))</f>
        <v>46371</v>
      </c>
      <c r="S736" s="495">
        <f t="shared" si="252"/>
        <v>46371</v>
      </c>
      <c r="T736" s="495">
        <f t="shared" si="252"/>
        <v>46371</v>
      </c>
      <c r="U736" s="495">
        <f t="shared" si="252"/>
        <v>46371</v>
      </c>
      <c r="V736" s="407"/>
      <c r="W736" s="407"/>
      <c r="X736" s="407"/>
      <c r="Y736" s="407"/>
      <c r="Z736" s="407"/>
      <c r="AA736" s="407"/>
      <c r="AB736" s="407"/>
      <c r="AC736" s="407"/>
      <c r="AD736" s="407"/>
      <c r="AE736" s="407"/>
      <c r="AF736" s="407"/>
      <c r="AG736" s="407"/>
      <c r="AH736" s="407"/>
      <c r="AI736" s="407"/>
      <c r="AJ736" s="1039">
        <f t="shared" si="233"/>
        <v>2896</v>
      </c>
      <c r="AK736" s="1039">
        <f t="shared" si="234"/>
        <v>2896</v>
      </c>
      <c r="AL736" s="1039">
        <f t="shared" si="235"/>
        <v>2896</v>
      </c>
      <c r="AM736" s="1039">
        <f t="shared" si="236"/>
        <v>2896</v>
      </c>
      <c r="AN736" s="407"/>
      <c r="AO736" s="402"/>
      <c r="AP736" s="387"/>
      <c r="AQ736" s="375"/>
      <c r="AR736" s="375"/>
      <c r="AS736" s="375"/>
    </row>
    <row r="737" spans="1:45" outlineLevel="3" x14ac:dyDescent="0.25">
      <c r="A737" s="375"/>
      <c r="B737" s="384"/>
      <c r="C737" s="377">
        <f t="shared" si="225"/>
        <v>4</v>
      </c>
      <c r="D737" s="402"/>
      <c r="E737" s="459"/>
      <c r="F737" s="459"/>
      <c r="G737" s="402"/>
      <c r="H737" s="423" t="str">
        <f>H$263</f>
        <v>Spr</v>
      </c>
      <c r="I737" s="423">
        <v>0</v>
      </c>
      <c r="J737" s="423" t="s">
        <v>649</v>
      </c>
      <c r="K737" s="530">
        <v>43845</v>
      </c>
      <c r="L737" s="530">
        <v>43845</v>
      </c>
      <c r="M737" s="530">
        <v>43845</v>
      </c>
      <c r="N737" s="407"/>
      <c r="O737" s="407"/>
      <c r="P737" s="407"/>
      <c r="Q737" s="407"/>
      <c r="R737" s="530">
        <v>43845</v>
      </c>
      <c r="S737" s="530">
        <v>43845</v>
      </c>
      <c r="T737" s="530">
        <v>43845</v>
      </c>
      <c r="U737" s="530">
        <v>43845</v>
      </c>
      <c r="V737" s="407"/>
      <c r="W737" s="407"/>
      <c r="X737" s="407" t="b">
        <f t="shared" ref="X737:AA739" si="253">R737&lt;(MAX(R$283:R$290)+MAX($I$364*R$364,$I$365*R$365,$I$366*R$366))</f>
        <v>0</v>
      </c>
      <c r="Y737" s="407" t="b">
        <f t="shared" si="253"/>
        <v>0</v>
      </c>
      <c r="Z737" s="407" t="b">
        <f t="shared" si="253"/>
        <v>0</v>
      </c>
      <c r="AA737" s="407" t="b">
        <f t="shared" si="253"/>
        <v>0</v>
      </c>
      <c r="AB737" s="407"/>
      <c r="AC737" s="1039">
        <f>MIN(363,INT((K737 - DATE(YEAR(K737),1,1))))+364*(YEAR(K737)-i_startyear)</f>
        <v>378</v>
      </c>
      <c r="AD737" s="1039">
        <f>MIN(363,INT((L737 - DATE(YEAR(L737),1,1))))+364*(YEAR(L737)-i_startyear)</f>
        <v>378</v>
      </c>
      <c r="AE737" s="1039">
        <f>MIN(363,INT((M737 - DATE(YEAR(M737),1,1))))+364*(YEAR(M737)-i_startyear)</f>
        <v>378</v>
      </c>
      <c r="AF737" s="407"/>
      <c r="AG737" s="407"/>
      <c r="AH737" s="407"/>
      <c r="AI737" s="407"/>
      <c r="AJ737" s="1039">
        <f t="shared" si="233"/>
        <v>378</v>
      </c>
      <c r="AK737" s="1039">
        <f t="shared" si="234"/>
        <v>378</v>
      </c>
      <c r="AL737" s="1039">
        <f t="shared" si="235"/>
        <v>378</v>
      </c>
      <c r="AM737" s="1039">
        <f t="shared" si="236"/>
        <v>378</v>
      </c>
      <c r="AN737" s="407"/>
      <c r="AO737" s="402"/>
      <c r="AP737" s="387"/>
      <c r="AQ737" s="375"/>
      <c r="AR737" s="375"/>
      <c r="AS737" s="375"/>
    </row>
    <row r="738" spans="1:45" outlineLevel="3" x14ac:dyDescent="0.25">
      <c r="A738" s="375"/>
      <c r="B738" s="384"/>
      <c r="C738" s="377">
        <f t="shared" si="225"/>
        <v>4</v>
      </c>
      <c r="D738" s="402"/>
      <c r="E738" s="459"/>
      <c r="F738" s="459"/>
      <c r="G738" s="402"/>
      <c r="H738" s="423"/>
      <c r="I738" s="423"/>
      <c r="J738" s="423" t="s">
        <v>639</v>
      </c>
      <c r="K738" s="407"/>
      <c r="L738" s="407"/>
      <c r="M738" s="407"/>
      <c r="N738" s="530">
        <v>43845</v>
      </c>
      <c r="O738" s="530">
        <v>43845</v>
      </c>
      <c r="P738" s="530">
        <v>43845</v>
      </c>
      <c r="Q738" s="530">
        <v>43845</v>
      </c>
      <c r="R738" s="530">
        <v>43845</v>
      </c>
      <c r="S738" s="530">
        <v>43845</v>
      </c>
      <c r="T738" s="530">
        <v>43845</v>
      </c>
      <c r="U738" s="530">
        <v>43845</v>
      </c>
      <c r="V738" s="407"/>
      <c r="W738" s="407"/>
      <c r="X738" s="407" t="b">
        <f t="shared" si="253"/>
        <v>0</v>
      </c>
      <c r="Y738" s="407" t="b">
        <f t="shared" si="253"/>
        <v>0</v>
      </c>
      <c r="Z738" s="407" t="b">
        <f t="shared" si="253"/>
        <v>0</v>
      </c>
      <c r="AA738" s="407" t="b">
        <f t="shared" si="253"/>
        <v>0</v>
      </c>
      <c r="AB738" s="407"/>
      <c r="AC738" s="407"/>
      <c r="AD738" s="407"/>
      <c r="AE738" s="407"/>
      <c r="AF738" s="1039">
        <f>MIN(363,INT((N738 - DATE(YEAR(N738),1,1))))+364*(YEAR(N738)-i_startyear)</f>
        <v>378</v>
      </c>
      <c r="AG738" s="1039">
        <f>MIN(363,INT((O738 - DATE(YEAR(O738),1,1))))+364*(YEAR(O738)-i_startyear)</f>
        <v>378</v>
      </c>
      <c r="AH738" s="1039">
        <f>MIN(363,INT((P738 - DATE(YEAR(P738),1,1))))+364*(YEAR(P738)-i_startyear)</f>
        <v>378</v>
      </c>
      <c r="AI738" s="1039">
        <f>MIN(363,INT((Q738 - DATE(YEAR(Q738),1,1))))+364*(YEAR(Q738)-i_startyear)</f>
        <v>378</v>
      </c>
      <c r="AJ738" s="1039">
        <f t="shared" si="233"/>
        <v>378</v>
      </c>
      <c r="AK738" s="1039">
        <f t="shared" si="234"/>
        <v>378</v>
      </c>
      <c r="AL738" s="1039">
        <f t="shared" si="235"/>
        <v>378</v>
      </c>
      <c r="AM738" s="1039">
        <f t="shared" si="236"/>
        <v>378</v>
      </c>
      <c r="AN738" s="407"/>
      <c r="AO738" s="402"/>
      <c r="AP738" s="387"/>
      <c r="AQ738" s="375"/>
      <c r="AR738" s="375"/>
      <c r="AS738" s="375"/>
    </row>
    <row r="739" spans="1:45" outlineLevel="3" x14ac:dyDescent="0.25">
      <c r="A739" s="375"/>
      <c r="B739" s="384"/>
      <c r="C739" s="377">
        <f t="shared" si="225"/>
        <v>4</v>
      </c>
      <c r="D739" s="402"/>
      <c r="E739" s="459"/>
      <c r="F739" s="459"/>
      <c r="G739" s="402"/>
      <c r="H739" s="423"/>
      <c r="I739" s="423"/>
      <c r="J739" s="423" t="s">
        <v>640</v>
      </c>
      <c r="K739" s="407"/>
      <c r="L739" s="407"/>
      <c r="M739" s="407"/>
      <c r="N739" s="407"/>
      <c r="O739" s="407"/>
      <c r="P739" s="407"/>
      <c r="Q739" s="407"/>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407"/>
      <c r="AG739" s="407"/>
      <c r="AH739" s="407"/>
      <c r="AI739" s="407"/>
      <c r="AJ739" s="1039">
        <f t="shared" si="233"/>
        <v>378</v>
      </c>
      <c r="AK739" s="1039">
        <f t="shared" si="234"/>
        <v>378</v>
      </c>
      <c r="AL739" s="1039">
        <f t="shared" si="235"/>
        <v>378</v>
      </c>
      <c r="AM739" s="1039">
        <f t="shared" si="236"/>
        <v>378</v>
      </c>
      <c r="AN739" s="407"/>
      <c r="AO739" s="402"/>
      <c r="AP739" s="387"/>
      <c r="AQ739" s="375"/>
      <c r="AR739" s="375"/>
      <c r="AS739" s="375"/>
    </row>
    <row r="740" spans="1:45" outlineLevel="3" x14ac:dyDescent="0.25">
      <c r="A740" s="375"/>
      <c r="B740" s="384"/>
      <c r="C740" s="377">
        <f t="shared" si="225"/>
        <v>4</v>
      </c>
      <c r="D740" s="402"/>
      <c r="E740" s="459"/>
      <c r="F740" s="459"/>
      <c r="G740" s="402"/>
      <c r="H740" s="407"/>
      <c r="I740" s="423">
        <v>1</v>
      </c>
      <c r="J740" s="423" t="s">
        <v>649</v>
      </c>
      <c r="K740" s="495">
        <f>DATE(YEAR(K737)+1,MONTH(K737),DAY(K737))</f>
        <v>44211</v>
      </c>
      <c r="L740" s="495">
        <f>DATE(YEAR(L737)+1,MONTH(L737),DAY(L737))</f>
        <v>44211</v>
      </c>
      <c r="M740" s="495">
        <f>DATE(YEAR(M737)+1,MONTH(M737),DAY(M737))</f>
        <v>44211</v>
      </c>
      <c r="N740" s="407"/>
      <c r="O740" s="407"/>
      <c r="P740" s="407"/>
      <c r="Q740" s="407"/>
      <c r="R740" s="495">
        <f t="shared" ref="R740:U760" si="254">DATE(YEAR(R737)+1,MONTH(R737),DAY(R737))</f>
        <v>44211</v>
      </c>
      <c r="S740" s="495">
        <f t="shared" si="254"/>
        <v>44211</v>
      </c>
      <c r="T740" s="495">
        <f t="shared" si="254"/>
        <v>44211</v>
      </c>
      <c r="U740" s="495">
        <f t="shared" si="254"/>
        <v>44211</v>
      </c>
      <c r="V740" s="407"/>
      <c r="W740" s="407"/>
      <c r="X740" s="407"/>
      <c r="Y740" s="407"/>
      <c r="Z740" s="407"/>
      <c r="AA740" s="407"/>
      <c r="AB740" s="407"/>
      <c r="AC740" s="1039">
        <f>MIN(363,INT((K740 - DATE(YEAR(K740),1,1))))+364*(YEAR(K740)-i_startyear)</f>
        <v>742</v>
      </c>
      <c r="AD740" s="1039">
        <f>MIN(363,INT((L740 - DATE(YEAR(L740),1,1))))+364*(YEAR(L740)-i_startyear)</f>
        <v>742</v>
      </c>
      <c r="AE740" s="1039">
        <f>MIN(363,INT((M740 - DATE(YEAR(M740),1,1))))+364*(YEAR(M740)-i_startyear)</f>
        <v>742</v>
      </c>
      <c r="AF740" s="407"/>
      <c r="AG740" s="407"/>
      <c r="AH740" s="407"/>
      <c r="AI740" s="407"/>
      <c r="AJ740" s="1039">
        <f t="shared" si="233"/>
        <v>742</v>
      </c>
      <c r="AK740" s="1039">
        <f t="shared" si="234"/>
        <v>742</v>
      </c>
      <c r="AL740" s="1039">
        <f t="shared" si="235"/>
        <v>742</v>
      </c>
      <c r="AM740" s="1039">
        <f t="shared" si="236"/>
        <v>742</v>
      </c>
      <c r="AN740" s="407"/>
      <c r="AO740" s="402"/>
      <c r="AP740" s="387"/>
      <c r="AQ740" s="375"/>
      <c r="AR740" s="375"/>
      <c r="AS740" s="375"/>
    </row>
    <row r="741" spans="1:45" outlineLevel="3" x14ac:dyDescent="0.25">
      <c r="A741" s="375"/>
      <c r="B741" s="384"/>
      <c r="C741" s="377">
        <f t="shared" si="225"/>
        <v>4</v>
      </c>
      <c r="D741" s="402"/>
      <c r="E741" s="459"/>
      <c r="F741" s="459"/>
      <c r="G741" s="402"/>
      <c r="H741" s="407"/>
      <c r="I741" s="423"/>
      <c r="J741" s="423" t="s">
        <v>639</v>
      </c>
      <c r="K741" s="407"/>
      <c r="L741" s="407"/>
      <c r="M741" s="407"/>
      <c r="N741" s="495">
        <f>DATE(YEAR(N738)+1,MONTH(N738),DAY(N738))</f>
        <v>44211</v>
      </c>
      <c r="O741" s="495">
        <f>DATE(YEAR(O738)+1,MONTH(O738),DAY(O738))</f>
        <v>44211</v>
      </c>
      <c r="P741" s="495">
        <f>DATE(YEAR(P738)+1,MONTH(P738),DAY(P738))</f>
        <v>44211</v>
      </c>
      <c r="Q741" s="495">
        <f>DATE(YEAR(Q738)+1,MONTH(Q738),DAY(Q738))</f>
        <v>44211</v>
      </c>
      <c r="R741" s="495">
        <f t="shared" si="254"/>
        <v>44211</v>
      </c>
      <c r="S741" s="495">
        <f t="shared" si="254"/>
        <v>44211</v>
      </c>
      <c r="T741" s="495">
        <f t="shared" si="254"/>
        <v>44211</v>
      </c>
      <c r="U741" s="495">
        <f t="shared" si="254"/>
        <v>44211</v>
      </c>
      <c r="V741" s="407"/>
      <c r="W741" s="407"/>
      <c r="X741" s="407"/>
      <c r="Y741" s="407"/>
      <c r="Z741" s="407"/>
      <c r="AA741" s="407"/>
      <c r="AB741" s="407"/>
      <c r="AC741" s="407"/>
      <c r="AD741" s="407"/>
      <c r="AE741" s="407"/>
      <c r="AF741" s="1039">
        <f>MIN(363,INT((N741 - DATE(YEAR(N741),1,1))))+364*(YEAR(N741)-i_startyear)</f>
        <v>742</v>
      </c>
      <c r="AG741" s="1039">
        <f>MIN(363,INT((O741 - DATE(YEAR(O741),1,1))))+364*(YEAR(O741)-i_startyear)</f>
        <v>742</v>
      </c>
      <c r="AH741" s="1039">
        <f>MIN(363,INT((P741 - DATE(YEAR(P741),1,1))))+364*(YEAR(P741)-i_startyear)</f>
        <v>742</v>
      </c>
      <c r="AI741" s="1039">
        <f>MIN(363,INT((Q741 - DATE(YEAR(Q741),1,1))))+364*(YEAR(Q741)-i_startyear)</f>
        <v>742</v>
      </c>
      <c r="AJ741" s="1039">
        <f t="shared" si="233"/>
        <v>742</v>
      </c>
      <c r="AK741" s="1039">
        <f t="shared" si="234"/>
        <v>742</v>
      </c>
      <c r="AL741" s="1039">
        <f t="shared" si="235"/>
        <v>742</v>
      </c>
      <c r="AM741" s="1039">
        <f t="shared" si="236"/>
        <v>742</v>
      </c>
      <c r="AN741" s="407"/>
      <c r="AO741" s="402"/>
      <c r="AP741" s="387"/>
      <c r="AQ741" s="375"/>
      <c r="AR741" s="375"/>
      <c r="AS741" s="375"/>
    </row>
    <row r="742" spans="1:45" outlineLevel="3" x14ac:dyDescent="0.25">
      <c r="A742" s="375"/>
      <c r="B742" s="384"/>
      <c r="C742" s="377">
        <f t="shared" si="225"/>
        <v>4</v>
      </c>
      <c r="D742" s="402"/>
      <c r="E742" s="459"/>
      <c r="F742" s="459"/>
      <c r="G742" s="402"/>
      <c r="H742" s="407"/>
      <c r="I742" s="423"/>
      <c r="J742" s="423" t="s">
        <v>640</v>
      </c>
      <c r="K742" s="407"/>
      <c r="L742" s="407"/>
      <c r="M742" s="407"/>
      <c r="N742" s="407"/>
      <c r="O742" s="407"/>
      <c r="P742" s="407"/>
      <c r="Q742" s="407"/>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407"/>
      <c r="AG742" s="407"/>
      <c r="AH742" s="407"/>
      <c r="AI742" s="407"/>
      <c r="AJ742" s="1039">
        <f t="shared" si="233"/>
        <v>742</v>
      </c>
      <c r="AK742" s="1039">
        <f t="shared" si="234"/>
        <v>742</v>
      </c>
      <c r="AL742" s="1039">
        <f t="shared" si="235"/>
        <v>742</v>
      </c>
      <c r="AM742" s="1039">
        <f t="shared" si="236"/>
        <v>742</v>
      </c>
      <c r="AN742" s="407"/>
      <c r="AO742" s="402"/>
      <c r="AP742" s="387"/>
      <c r="AQ742" s="375"/>
      <c r="AR742" s="375"/>
      <c r="AS742" s="375"/>
    </row>
    <row r="743" spans="1:45" outlineLevel="3" x14ac:dyDescent="0.25">
      <c r="A743" s="375"/>
      <c r="B743" s="384"/>
      <c r="C743" s="377">
        <f t="shared" si="225"/>
        <v>4</v>
      </c>
      <c r="D743" s="402"/>
      <c r="E743" s="459"/>
      <c r="F743" s="459"/>
      <c r="G743" s="402"/>
      <c r="H743" s="407"/>
      <c r="I743" s="423">
        <v>2</v>
      </c>
      <c r="J743" s="423" t="s">
        <v>649</v>
      </c>
      <c r="K743" s="495">
        <f>DATE(YEAR(K740)+1,MONTH(K740),DAY(K740))</f>
        <v>44576</v>
      </c>
      <c r="L743" s="495">
        <f>DATE(YEAR(L740)+1,MONTH(L740),DAY(L740))</f>
        <v>44576</v>
      </c>
      <c r="M743" s="495">
        <f>DATE(YEAR(M740)+1,MONTH(M740),DAY(M740))</f>
        <v>44576</v>
      </c>
      <c r="N743" s="407"/>
      <c r="O743" s="407"/>
      <c r="P743" s="407"/>
      <c r="Q743" s="407"/>
      <c r="R743" s="495">
        <f t="shared" si="254"/>
        <v>44576</v>
      </c>
      <c r="S743" s="495">
        <f t="shared" si="254"/>
        <v>44576</v>
      </c>
      <c r="T743" s="495">
        <f t="shared" si="254"/>
        <v>44576</v>
      </c>
      <c r="U743" s="495">
        <f t="shared" si="254"/>
        <v>44576</v>
      </c>
      <c r="V743" s="407"/>
      <c r="W743" s="407"/>
      <c r="X743" s="407"/>
      <c r="Y743" s="407"/>
      <c r="Z743" s="407"/>
      <c r="AA743" s="407"/>
      <c r="AB743" s="407"/>
      <c r="AC743" s="1039">
        <f>MIN(363,INT((K743 - DATE(YEAR(K743),1,1))))+364*(YEAR(K743)-i_startyear)</f>
        <v>1106</v>
      </c>
      <c r="AD743" s="1039">
        <f>MIN(363,INT((L743 - DATE(YEAR(L743),1,1))))+364*(YEAR(L743)-i_startyear)</f>
        <v>1106</v>
      </c>
      <c r="AE743" s="1039">
        <f>MIN(363,INT((M743 - DATE(YEAR(M743),1,1))))+364*(YEAR(M743)-i_startyear)</f>
        <v>1106</v>
      </c>
      <c r="AF743" s="407"/>
      <c r="AG743" s="407"/>
      <c r="AH743" s="407"/>
      <c r="AI743" s="407"/>
      <c r="AJ743" s="1039">
        <f t="shared" si="233"/>
        <v>1106</v>
      </c>
      <c r="AK743" s="1039">
        <f t="shared" si="234"/>
        <v>1106</v>
      </c>
      <c r="AL743" s="1039">
        <f t="shared" si="235"/>
        <v>1106</v>
      </c>
      <c r="AM743" s="1039">
        <f t="shared" si="236"/>
        <v>1106</v>
      </c>
      <c r="AN743" s="407"/>
      <c r="AO743" s="402"/>
      <c r="AP743" s="387"/>
      <c r="AQ743" s="375"/>
      <c r="AR743" s="375"/>
      <c r="AS743" s="375"/>
    </row>
    <row r="744" spans="1:45" outlineLevel="3" x14ac:dyDescent="0.25">
      <c r="A744" s="375"/>
      <c r="B744" s="384"/>
      <c r="C744" s="377">
        <f t="shared" si="225"/>
        <v>4</v>
      </c>
      <c r="D744" s="402"/>
      <c r="E744" s="459"/>
      <c r="F744" s="459"/>
      <c r="G744" s="402"/>
      <c r="H744" s="407"/>
      <c r="I744" s="423"/>
      <c r="J744" s="423" t="s">
        <v>639</v>
      </c>
      <c r="K744" s="407"/>
      <c r="L744" s="407"/>
      <c r="M744" s="407"/>
      <c r="N744" s="495">
        <f>DATE(YEAR(N741)+1,MONTH(N741),DAY(N741))</f>
        <v>44576</v>
      </c>
      <c r="O744" s="495">
        <f>DATE(YEAR(O741)+1,MONTH(O741),DAY(O741))</f>
        <v>44576</v>
      </c>
      <c r="P744" s="495">
        <f>DATE(YEAR(P741)+1,MONTH(P741),DAY(P741))</f>
        <v>44576</v>
      </c>
      <c r="Q744" s="495">
        <f>DATE(YEAR(Q741)+1,MONTH(Q741),DAY(Q741))</f>
        <v>44576</v>
      </c>
      <c r="R744" s="495">
        <f t="shared" si="254"/>
        <v>44576</v>
      </c>
      <c r="S744" s="495">
        <f t="shared" si="254"/>
        <v>44576</v>
      </c>
      <c r="T744" s="495">
        <f t="shared" si="254"/>
        <v>44576</v>
      </c>
      <c r="U744" s="495">
        <f t="shared" si="254"/>
        <v>44576</v>
      </c>
      <c r="V744" s="407"/>
      <c r="W744" s="407"/>
      <c r="X744" s="407"/>
      <c r="Y744" s="407"/>
      <c r="Z744" s="407"/>
      <c r="AA744" s="407"/>
      <c r="AB744" s="407"/>
      <c r="AC744" s="407"/>
      <c r="AD744" s="407"/>
      <c r="AE744" s="407"/>
      <c r="AF744" s="1039">
        <f>MIN(363,INT((N744 - DATE(YEAR(N744),1,1))))+364*(YEAR(N744)-i_startyear)</f>
        <v>1106</v>
      </c>
      <c r="AG744" s="1039">
        <f>MIN(363,INT((O744 - DATE(YEAR(O744),1,1))))+364*(YEAR(O744)-i_startyear)</f>
        <v>1106</v>
      </c>
      <c r="AH744" s="1039">
        <f>MIN(363,INT((P744 - DATE(YEAR(P744),1,1))))+364*(YEAR(P744)-i_startyear)</f>
        <v>1106</v>
      </c>
      <c r="AI744" s="1039">
        <f>MIN(363,INT((Q744 - DATE(YEAR(Q744),1,1))))+364*(YEAR(Q744)-i_startyear)</f>
        <v>1106</v>
      </c>
      <c r="AJ744" s="1039">
        <f t="shared" si="233"/>
        <v>1106</v>
      </c>
      <c r="AK744" s="1039">
        <f t="shared" si="234"/>
        <v>1106</v>
      </c>
      <c r="AL744" s="1039">
        <f t="shared" si="235"/>
        <v>1106</v>
      </c>
      <c r="AM744" s="1039">
        <f t="shared" si="236"/>
        <v>1106</v>
      </c>
      <c r="AN744" s="407"/>
      <c r="AO744" s="402"/>
      <c r="AP744" s="387"/>
      <c r="AQ744" s="375"/>
      <c r="AR744" s="375"/>
      <c r="AS744" s="375"/>
    </row>
    <row r="745" spans="1:45" outlineLevel="3" x14ac:dyDescent="0.25">
      <c r="A745" s="375"/>
      <c r="B745" s="384"/>
      <c r="C745" s="377">
        <f t="shared" si="225"/>
        <v>4</v>
      </c>
      <c r="D745" s="402"/>
      <c r="E745" s="459"/>
      <c r="F745" s="459"/>
      <c r="G745" s="402"/>
      <c r="H745" s="407"/>
      <c r="I745" s="423"/>
      <c r="J745" s="423" t="s">
        <v>640</v>
      </c>
      <c r="K745" s="407"/>
      <c r="L745" s="407"/>
      <c r="M745" s="407"/>
      <c r="N745" s="407"/>
      <c r="O745" s="407"/>
      <c r="P745" s="407"/>
      <c r="Q745" s="407"/>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407"/>
      <c r="AG745" s="407"/>
      <c r="AH745" s="407"/>
      <c r="AI745" s="407"/>
      <c r="AJ745" s="1039">
        <f t="shared" si="233"/>
        <v>1106</v>
      </c>
      <c r="AK745" s="1039">
        <f t="shared" si="234"/>
        <v>1106</v>
      </c>
      <c r="AL745" s="1039">
        <f t="shared" si="235"/>
        <v>1106</v>
      </c>
      <c r="AM745" s="1039">
        <f t="shared" si="236"/>
        <v>1106</v>
      </c>
      <c r="AN745" s="407"/>
      <c r="AO745" s="402"/>
      <c r="AP745" s="387"/>
      <c r="AQ745" s="375"/>
      <c r="AR745" s="375"/>
      <c r="AS745" s="375"/>
    </row>
    <row r="746" spans="1:45" outlineLevel="3" x14ac:dyDescent="0.25">
      <c r="A746" s="375"/>
      <c r="B746" s="384"/>
      <c r="C746" s="377">
        <f t="shared" si="225"/>
        <v>4</v>
      </c>
      <c r="D746" s="402"/>
      <c r="E746" s="459"/>
      <c r="F746" s="459"/>
      <c r="G746" s="402"/>
      <c r="H746" s="407"/>
      <c r="I746" s="423">
        <v>3</v>
      </c>
      <c r="J746" s="423" t="s">
        <v>649</v>
      </c>
      <c r="K746" s="495">
        <f>DATE(YEAR(K743)+1,MONTH(K743),DAY(K743))</f>
        <v>44941</v>
      </c>
      <c r="L746" s="495">
        <f>DATE(YEAR(L743)+1,MONTH(L743),DAY(L743))</f>
        <v>44941</v>
      </c>
      <c r="M746" s="495">
        <f>DATE(YEAR(M743)+1,MONTH(M743),DAY(M743))</f>
        <v>44941</v>
      </c>
      <c r="N746" s="407"/>
      <c r="O746" s="407"/>
      <c r="P746" s="407"/>
      <c r="Q746" s="407"/>
      <c r="R746" s="495">
        <f t="shared" si="254"/>
        <v>44941</v>
      </c>
      <c r="S746" s="495">
        <f t="shared" si="254"/>
        <v>44941</v>
      </c>
      <c r="T746" s="495">
        <f t="shared" si="254"/>
        <v>44941</v>
      </c>
      <c r="U746" s="495">
        <f t="shared" si="254"/>
        <v>44941</v>
      </c>
      <c r="V746" s="407"/>
      <c r="W746" s="407"/>
      <c r="X746" s="407"/>
      <c r="Y746" s="407"/>
      <c r="Z746" s="407"/>
      <c r="AA746" s="407"/>
      <c r="AB746" s="407"/>
      <c r="AC746" s="1039">
        <f>MIN(363,INT((K746 - DATE(YEAR(K746),1,1))))+364*(YEAR(K746)-i_startyear)</f>
        <v>1470</v>
      </c>
      <c r="AD746" s="1039">
        <f>MIN(363,INT((L746 - DATE(YEAR(L746),1,1))))+364*(YEAR(L746)-i_startyear)</f>
        <v>1470</v>
      </c>
      <c r="AE746" s="1039">
        <f>MIN(363,INT((M746 - DATE(YEAR(M746),1,1))))+364*(YEAR(M746)-i_startyear)</f>
        <v>1470</v>
      </c>
      <c r="AF746" s="407"/>
      <c r="AG746" s="407"/>
      <c r="AH746" s="407"/>
      <c r="AI746" s="407"/>
      <c r="AJ746" s="1039">
        <f t="shared" si="233"/>
        <v>1470</v>
      </c>
      <c r="AK746" s="1039">
        <f t="shared" si="234"/>
        <v>1470</v>
      </c>
      <c r="AL746" s="1039">
        <f t="shared" si="235"/>
        <v>1470</v>
      </c>
      <c r="AM746" s="1039">
        <f t="shared" si="236"/>
        <v>1470</v>
      </c>
      <c r="AN746" s="407"/>
      <c r="AO746" s="402"/>
      <c r="AP746" s="387"/>
      <c r="AQ746" s="375"/>
      <c r="AR746" s="375"/>
      <c r="AS746" s="375"/>
    </row>
    <row r="747" spans="1:45" outlineLevel="3" x14ac:dyDescent="0.25">
      <c r="A747" s="375"/>
      <c r="B747" s="384"/>
      <c r="C747" s="377">
        <f t="shared" si="225"/>
        <v>4</v>
      </c>
      <c r="D747" s="402"/>
      <c r="E747" s="459"/>
      <c r="F747" s="459"/>
      <c r="G747" s="402"/>
      <c r="H747" s="407"/>
      <c r="I747" s="423"/>
      <c r="J747" s="423" t="s">
        <v>639</v>
      </c>
      <c r="K747" s="407"/>
      <c r="L747" s="407"/>
      <c r="M747" s="407"/>
      <c r="N747" s="495">
        <f>DATE(YEAR(N744)+1,MONTH(N744),DAY(N744))</f>
        <v>44941</v>
      </c>
      <c r="O747" s="495">
        <f>DATE(YEAR(O744)+1,MONTH(O744),DAY(O744))</f>
        <v>44941</v>
      </c>
      <c r="P747" s="495">
        <f>DATE(YEAR(P744)+1,MONTH(P744),DAY(P744))</f>
        <v>44941</v>
      </c>
      <c r="Q747" s="495">
        <f>DATE(YEAR(Q744)+1,MONTH(Q744),DAY(Q744))</f>
        <v>44941</v>
      </c>
      <c r="R747" s="495">
        <f t="shared" si="254"/>
        <v>44941</v>
      </c>
      <c r="S747" s="495">
        <f t="shared" si="254"/>
        <v>44941</v>
      </c>
      <c r="T747" s="495">
        <f t="shared" si="254"/>
        <v>44941</v>
      </c>
      <c r="U747" s="495">
        <f t="shared" si="254"/>
        <v>44941</v>
      </c>
      <c r="V747" s="407"/>
      <c r="W747" s="407"/>
      <c r="X747" s="407"/>
      <c r="Y747" s="407"/>
      <c r="Z747" s="407"/>
      <c r="AA747" s="407"/>
      <c r="AB747" s="407"/>
      <c r="AC747" s="407"/>
      <c r="AD747" s="407"/>
      <c r="AE747" s="407"/>
      <c r="AF747" s="1039">
        <f>MIN(363,INT((N747 - DATE(YEAR(N747),1,1))))+364*(YEAR(N747)-i_startyear)</f>
        <v>1470</v>
      </c>
      <c r="AG747" s="1039">
        <f>MIN(363,INT((O747 - DATE(YEAR(O747),1,1))))+364*(YEAR(O747)-i_startyear)</f>
        <v>1470</v>
      </c>
      <c r="AH747" s="1039">
        <f>MIN(363,INT((P747 - DATE(YEAR(P747),1,1))))+364*(YEAR(P747)-i_startyear)</f>
        <v>1470</v>
      </c>
      <c r="AI747" s="1039">
        <f>MIN(363,INT((Q747 - DATE(YEAR(Q747),1,1))))+364*(YEAR(Q747)-i_startyear)</f>
        <v>1470</v>
      </c>
      <c r="AJ747" s="1039">
        <f t="shared" si="233"/>
        <v>1470</v>
      </c>
      <c r="AK747" s="1039">
        <f t="shared" si="234"/>
        <v>1470</v>
      </c>
      <c r="AL747" s="1039">
        <f t="shared" si="235"/>
        <v>1470</v>
      </c>
      <c r="AM747" s="1039">
        <f t="shared" si="236"/>
        <v>1470</v>
      </c>
      <c r="AN747" s="407"/>
      <c r="AO747" s="402"/>
      <c r="AP747" s="387"/>
      <c r="AQ747" s="375"/>
      <c r="AR747" s="375"/>
      <c r="AS747" s="375"/>
    </row>
    <row r="748" spans="1:45" outlineLevel="3" x14ac:dyDescent="0.25">
      <c r="A748" s="375"/>
      <c r="B748" s="384"/>
      <c r="C748" s="377">
        <f t="shared" si="225"/>
        <v>4</v>
      </c>
      <c r="D748" s="402"/>
      <c r="E748" s="459"/>
      <c r="F748" s="459"/>
      <c r="G748" s="402"/>
      <c r="H748" s="407"/>
      <c r="I748" s="423"/>
      <c r="J748" s="423" t="s">
        <v>640</v>
      </c>
      <c r="K748" s="407"/>
      <c r="L748" s="407"/>
      <c r="M748" s="407"/>
      <c r="N748" s="407"/>
      <c r="O748" s="407"/>
      <c r="P748" s="407"/>
      <c r="Q748" s="407"/>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407"/>
      <c r="AG748" s="407"/>
      <c r="AH748" s="407"/>
      <c r="AI748" s="407"/>
      <c r="AJ748" s="1039">
        <f t="shared" si="233"/>
        <v>1470</v>
      </c>
      <c r="AK748" s="1039">
        <f t="shared" si="234"/>
        <v>1470</v>
      </c>
      <c r="AL748" s="1039">
        <f t="shared" si="235"/>
        <v>1470</v>
      </c>
      <c r="AM748" s="1039">
        <f t="shared" si="236"/>
        <v>1470</v>
      </c>
      <c r="AN748" s="407"/>
      <c r="AO748" s="402"/>
      <c r="AP748" s="387"/>
      <c r="AQ748" s="375"/>
      <c r="AR748" s="375"/>
      <c r="AS748" s="375"/>
    </row>
    <row r="749" spans="1:45" outlineLevel="3" x14ac:dyDescent="0.25">
      <c r="A749" s="375"/>
      <c r="B749" s="384"/>
      <c r="C749" s="377">
        <f t="shared" si="225"/>
        <v>4</v>
      </c>
      <c r="D749" s="402"/>
      <c r="E749" s="459"/>
      <c r="F749" s="459"/>
      <c r="G749" s="402"/>
      <c r="H749" s="407"/>
      <c r="I749" s="423">
        <v>4</v>
      </c>
      <c r="J749" s="423" t="s">
        <v>649</v>
      </c>
      <c r="K749" s="495">
        <f>DATE(YEAR(K746)+1,MONTH(K746),DAY(K746))</f>
        <v>45306</v>
      </c>
      <c r="L749" s="495">
        <f>DATE(YEAR(L746)+1,MONTH(L746),DAY(L746))</f>
        <v>45306</v>
      </c>
      <c r="M749" s="495">
        <f>DATE(YEAR(M746)+1,MONTH(M746),DAY(M746))</f>
        <v>45306</v>
      </c>
      <c r="N749" s="407"/>
      <c r="O749" s="407"/>
      <c r="P749" s="407"/>
      <c r="Q749" s="407"/>
      <c r="R749" s="495">
        <f t="shared" si="254"/>
        <v>45306</v>
      </c>
      <c r="S749" s="495">
        <f t="shared" si="254"/>
        <v>45306</v>
      </c>
      <c r="T749" s="495">
        <f t="shared" si="254"/>
        <v>45306</v>
      </c>
      <c r="U749" s="495">
        <f t="shared" si="254"/>
        <v>45306</v>
      </c>
      <c r="V749" s="407"/>
      <c r="W749" s="407"/>
      <c r="X749" s="407"/>
      <c r="Y749" s="407"/>
      <c r="Z749" s="407"/>
      <c r="AA749" s="407"/>
      <c r="AB749" s="407"/>
      <c r="AC749" s="1039">
        <f>MIN(363,INT((K749 - DATE(YEAR(K749),1,1))))+364*(YEAR(K749)-i_startyear)</f>
        <v>1834</v>
      </c>
      <c r="AD749" s="1039">
        <f>MIN(363,INT((L749 - DATE(YEAR(L749),1,1))))+364*(YEAR(L749)-i_startyear)</f>
        <v>1834</v>
      </c>
      <c r="AE749" s="1039">
        <f>MIN(363,INT((M749 - DATE(YEAR(M749),1,1))))+364*(YEAR(M749)-i_startyear)</f>
        <v>1834</v>
      </c>
      <c r="AF749" s="407"/>
      <c r="AG749" s="407"/>
      <c r="AH749" s="407"/>
      <c r="AI749" s="407"/>
      <c r="AJ749" s="1039">
        <f t="shared" si="233"/>
        <v>1834</v>
      </c>
      <c r="AK749" s="1039">
        <f t="shared" si="234"/>
        <v>1834</v>
      </c>
      <c r="AL749" s="1039">
        <f t="shared" si="235"/>
        <v>1834</v>
      </c>
      <c r="AM749" s="1039">
        <f t="shared" si="236"/>
        <v>1834</v>
      </c>
      <c r="AN749" s="407"/>
      <c r="AO749" s="402"/>
      <c r="AP749" s="387"/>
      <c r="AQ749" s="375"/>
      <c r="AR749" s="375"/>
      <c r="AS749" s="375"/>
    </row>
    <row r="750" spans="1:45" outlineLevel="3" x14ac:dyDescent="0.25">
      <c r="A750" s="375"/>
      <c r="B750" s="384"/>
      <c r="C750" s="377">
        <f t="shared" si="225"/>
        <v>4</v>
      </c>
      <c r="D750" s="402"/>
      <c r="E750" s="459"/>
      <c r="F750" s="459"/>
      <c r="G750" s="402"/>
      <c r="H750" s="407"/>
      <c r="I750" s="423"/>
      <c r="J750" s="423" t="s">
        <v>639</v>
      </c>
      <c r="K750" s="407"/>
      <c r="L750" s="407"/>
      <c r="M750" s="407"/>
      <c r="N750" s="495">
        <f>DATE(YEAR(N747)+1,MONTH(N747),DAY(N747))</f>
        <v>45306</v>
      </c>
      <c r="O750" s="495">
        <f>DATE(YEAR(O747)+1,MONTH(O747),DAY(O747))</f>
        <v>45306</v>
      </c>
      <c r="P750" s="495">
        <f>DATE(YEAR(P747)+1,MONTH(P747),DAY(P747))</f>
        <v>45306</v>
      </c>
      <c r="Q750" s="495">
        <f>DATE(YEAR(Q747)+1,MONTH(Q747),DAY(Q747))</f>
        <v>45306</v>
      </c>
      <c r="R750" s="495">
        <f t="shared" si="254"/>
        <v>45306</v>
      </c>
      <c r="S750" s="495">
        <f t="shared" si="254"/>
        <v>45306</v>
      </c>
      <c r="T750" s="495">
        <f t="shared" si="254"/>
        <v>45306</v>
      </c>
      <c r="U750" s="495">
        <f t="shared" si="254"/>
        <v>45306</v>
      </c>
      <c r="V750" s="407"/>
      <c r="W750" s="407"/>
      <c r="X750" s="407"/>
      <c r="Y750" s="407"/>
      <c r="Z750" s="407"/>
      <c r="AA750" s="407"/>
      <c r="AB750" s="407"/>
      <c r="AC750" s="407"/>
      <c r="AD750" s="407"/>
      <c r="AE750" s="407"/>
      <c r="AF750" s="1039">
        <f>MIN(363,INT((N750 - DATE(YEAR(N750),1,1))))+364*(YEAR(N750)-i_startyear)</f>
        <v>1834</v>
      </c>
      <c r="AG750" s="1039">
        <f>MIN(363,INT((O750 - DATE(YEAR(O750),1,1))))+364*(YEAR(O750)-i_startyear)</f>
        <v>1834</v>
      </c>
      <c r="AH750" s="1039">
        <f>MIN(363,INT((P750 - DATE(YEAR(P750),1,1))))+364*(YEAR(P750)-i_startyear)</f>
        <v>1834</v>
      </c>
      <c r="AI750" s="1039">
        <f>MIN(363,INT((Q750 - DATE(YEAR(Q750),1,1))))+364*(YEAR(Q750)-i_startyear)</f>
        <v>1834</v>
      </c>
      <c r="AJ750" s="1039">
        <f t="shared" si="233"/>
        <v>1834</v>
      </c>
      <c r="AK750" s="1039">
        <f t="shared" si="234"/>
        <v>1834</v>
      </c>
      <c r="AL750" s="1039">
        <f t="shared" si="235"/>
        <v>1834</v>
      </c>
      <c r="AM750" s="1039">
        <f t="shared" si="236"/>
        <v>1834</v>
      </c>
      <c r="AN750" s="407"/>
      <c r="AO750" s="402"/>
      <c r="AP750" s="387"/>
      <c r="AQ750" s="375"/>
      <c r="AR750" s="375"/>
      <c r="AS750" s="375"/>
    </row>
    <row r="751" spans="1:45" outlineLevel="3" x14ac:dyDescent="0.25">
      <c r="A751" s="375"/>
      <c r="B751" s="384"/>
      <c r="C751" s="377">
        <f t="shared" si="225"/>
        <v>4</v>
      </c>
      <c r="D751" s="402"/>
      <c r="E751" s="459"/>
      <c r="F751" s="459"/>
      <c r="G751" s="402"/>
      <c r="H751" s="407"/>
      <c r="I751" s="423"/>
      <c r="J751" s="423" t="s">
        <v>640</v>
      </c>
      <c r="K751" s="407"/>
      <c r="L751" s="407"/>
      <c r="M751" s="407"/>
      <c r="N751" s="407"/>
      <c r="O751" s="407"/>
      <c r="P751" s="407"/>
      <c r="Q751" s="407"/>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407"/>
      <c r="AG751" s="407"/>
      <c r="AH751" s="407"/>
      <c r="AI751" s="407"/>
      <c r="AJ751" s="1039">
        <f t="shared" si="233"/>
        <v>1834</v>
      </c>
      <c r="AK751" s="1039">
        <f t="shared" si="234"/>
        <v>1834</v>
      </c>
      <c r="AL751" s="1039">
        <f t="shared" si="235"/>
        <v>1834</v>
      </c>
      <c r="AM751" s="1039">
        <f t="shared" si="236"/>
        <v>1834</v>
      </c>
      <c r="AN751" s="407"/>
      <c r="AO751" s="402"/>
      <c r="AP751" s="387"/>
      <c r="AQ751" s="375"/>
      <c r="AR751" s="375"/>
      <c r="AS751" s="375"/>
    </row>
    <row r="752" spans="1:45" outlineLevel="3" x14ac:dyDescent="0.25">
      <c r="A752" s="375"/>
      <c r="B752" s="384"/>
      <c r="C752" s="377">
        <f t="shared" ref="C752:C760" si="255">INT($C$242)+3</f>
        <v>4</v>
      </c>
      <c r="D752" s="402"/>
      <c r="E752" s="459"/>
      <c r="F752" s="459"/>
      <c r="G752" s="402"/>
      <c r="H752" s="407"/>
      <c r="I752" s="423">
        <v>5</v>
      </c>
      <c r="J752" s="423" t="s">
        <v>649</v>
      </c>
      <c r="K752" s="495">
        <f>DATE(YEAR(K749)+1,MONTH(K749),DAY(K749))</f>
        <v>45672</v>
      </c>
      <c r="L752" s="495">
        <f>DATE(YEAR(L749)+1,MONTH(L749),DAY(L749))</f>
        <v>45672</v>
      </c>
      <c r="M752" s="495">
        <f>DATE(YEAR(M749)+1,MONTH(M749),DAY(M749))</f>
        <v>45672</v>
      </c>
      <c r="N752" s="407"/>
      <c r="O752" s="407"/>
      <c r="P752" s="407"/>
      <c r="Q752" s="407"/>
      <c r="R752" s="495">
        <f t="shared" si="254"/>
        <v>45672</v>
      </c>
      <c r="S752" s="495">
        <f t="shared" si="254"/>
        <v>45672</v>
      </c>
      <c r="T752" s="495">
        <f t="shared" si="254"/>
        <v>45672</v>
      </c>
      <c r="U752" s="495">
        <f t="shared" si="254"/>
        <v>45672</v>
      </c>
      <c r="V752" s="407"/>
      <c r="W752" s="407"/>
      <c r="X752" s="407"/>
      <c r="Y752" s="407"/>
      <c r="Z752" s="407"/>
      <c r="AA752" s="407"/>
      <c r="AB752" s="407"/>
      <c r="AC752" s="1039">
        <f>MIN(363,INT((K752 - DATE(YEAR(K752),1,1))))+364*(YEAR(K752)-i_startyear)</f>
        <v>2198</v>
      </c>
      <c r="AD752" s="1039">
        <f>MIN(363,INT((L752 - DATE(YEAR(L752),1,1))))+364*(YEAR(L752)-i_startyear)</f>
        <v>2198</v>
      </c>
      <c r="AE752" s="1039">
        <f>MIN(363,INT((M752 - DATE(YEAR(M752),1,1))))+364*(YEAR(M752)-i_startyear)</f>
        <v>2198</v>
      </c>
      <c r="AF752" s="407"/>
      <c r="AG752" s="407"/>
      <c r="AH752" s="407"/>
      <c r="AI752" s="407"/>
      <c r="AJ752" s="1039">
        <f t="shared" si="233"/>
        <v>2198</v>
      </c>
      <c r="AK752" s="1039">
        <f t="shared" si="234"/>
        <v>2198</v>
      </c>
      <c r="AL752" s="1039">
        <f t="shared" si="235"/>
        <v>2198</v>
      </c>
      <c r="AM752" s="1039">
        <f t="shared" si="236"/>
        <v>2198</v>
      </c>
      <c r="AN752" s="407"/>
      <c r="AO752" s="402"/>
      <c r="AP752" s="387"/>
      <c r="AQ752" s="375"/>
      <c r="AR752" s="375"/>
      <c r="AS752" s="375"/>
    </row>
    <row r="753" spans="1:45" outlineLevel="3" x14ac:dyDescent="0.25">
      <c r="A753" s="375"/>
      <c r="B753" s="384"/>
      <c r="C753" s="377">
        <f t="shared" si="255"/>
        <v>4</v>
      </c>
      <c r="D753" s="402"/>
      <c r="E753" s="459"/>
      <c r="F753" s="459"/>
      <c r="G753" s="402"/>
      <c r="H753" s="407"/>
      <c r="I753" s="423"/>
      <c r="J753" s="423" t="s">
        <v>639</v>
      </c>
      <c r="K753" s="407"/>
      <c r="L753" s="407"/>
      <c r="M753" s="407"/>
      <c r="N753" s="495">
        <f>DATE(YEAR(N750)+1,MONTH(N750),DAY(N750))</f>
        <v>45672</v>
      </c>
      <c r="O753" s="495">
        <f>DATE(YEAR(O750)+1,MONTH(O750),DAY(O750))</f>
        <v>45672</v>
      </c>
      <c r="P753" s="495">
        <f>DATE(YEAR(P750)+1,MONTH(P750),DAY(P750))</f>
        <v>45672</v>
      </c>
      <c r="Q753" s="495">
        <f>DATE(YEAR(Q750)+1,MONTH(Q750),DAY(Q750))</f>
        <v>45672</v>
      </c>
      <c r="R753" s="495">
        <f t="shared" si="254"/>
        <v>45672</v>
      </c>
      <c r="S753" s="495">
        <f t="shared" si="254"/>
        <v>45672</v>
      </c>
      <c r="T753" s="495">
        <f t="shared" si="254"/>
        <v>45672</v>
      </c>
      <c r="U753" s="495">
        <f t="shared" si="254"/>
        <v>45672</v>
      </c>
      <c r="V753" s="407"/>
      <c r="W753" s="407"/>
      <c r="X753" s="407"/>
      <c r="Y753" s="407"/>
      <c r="Z753" s="407"/>
      <c r="AA753" s="407"/>
      <c r="AB753" s="407"/>
      <c r="AC753" s="407"/>
      <c r="AD753" s="407"/>
      <c r="AE753" s="407"/>
      <c r="AF753" s="1039">
        <f>MIN(363,INT((N753 - DATE(YEAR(N753),1,1))))+364*(YEAR(N753)-i_startyear)</f>
        <v>2198</v>
      </c>
      <c r="AG753" s="1039">
        <f>MIN(363,INT((O753 - DATE(YEAR(O753),1,1))))+364*(YEAR(O753)-i_startyear)</f>
        <v>2198</v>
      </c>
      <c r="AH753" s="1039">
        <f>MIN(363,INT((P753 - DATE(YEAR(P753),1,1))))+364*(YEAR(P753)-i_startyear)</f>
        <v>2198</v>
      </c>
      <c r="AI753" s="1039">
        <f>MIN(363,INT((Q753 - DATE(YEAR(Q753),1,1))))+364*(YEAR(Q753)-i_startyear)</f>
        <v>2198</v>
      </c>
      <c r="AJ753" s="1039">
        <f t="shared" ref="AJ753:AJ760" si="256">MIN(363,INT((R753 - DATE(YEAR(R753),1,1))))+364*(YEAR(R753)-i_startyear)</f>
        <v>2198</v>
      </c>
      <c r="AK753" s="1039">
        <f t="shared" ref="AK753:AK760" si="257">MIN(363,INT((S753 - DATE(YEAR(S753),1,1))))+364*(YEAR(S753)-i_startyear)</f>
        <v>2198</v>
      </c>
      <c r="AL753" s="1039">
        <f t="shared" ref="AL753:AL760" si="258">MIN(363,INT((T753 - DATE(YEAR(T753),1,1))))+364*(YEAR(T753)-i_startyear)</f>
        <v>2198</v>
      </c>
      <c r="AM753" s="1039">
        <f t="shared" ref="AM753:AM760" si="259">MIN(363,INT((U753 - DATE(YEAR(U753),1,1))))+364*(YEAR(U753)-i_startyear)</f>
        <v>2198</v>
      </c>
      <c r="AN753" s="407"/>
      <c r="AO753" s="402"/>
      <c r="AP753" s="387"/>
      <c r="AQ753" s="375"/>
      <c r="AR753" s="375"/>
      <c r="AS753" s="375"/>
    </row>
    <row r="754" spans="1:45" outlineLevel="3" x14ac:dyDescent="0.25">
      <c r="A754" s="375"/>
      <c r="B754" s="384"/>
      <c r="C754" s="377">
        <f t="shared" si="255"/>
        <v>4</v>
      </c>
      <c r="D754" s="402"/>
      <c r="E754" s="459"/>
      <c r="F754" s="459"/>
      <c r="G754" s="402"/>
      <c r="H754" s="407"/>
      <c r="I754" s="423"/>
      <c r="J754" s="423" t="s">
        <v>640</v>
      </c>
      <c r="K754" s="407"/>
      <c r="L754" s="407"/>
      <c r="M754" s="407"/>
      <c r="N754" s="407"/>
      <c r="O754" s="407"/>
      <c r="P754" s="407"/>
      <c r="Q754" s="407"/>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407"/>
      <c r="AG754" s="407"/>
      <c r="AH754" s="407"/>
      <c r="AI754" s="407"/>
      <c r="AJ754" s="1039">
        <f t="shared" si="256"/>
        <v>2198</v>
      </c>
      <c r="AK754" s="1039">
        <f t="shared" si="257"/>
        <v>2198</v>
      </c>
      <c r="AL754" s="1039">
        <f t="shared" si="258"/>
        <v>2198</v>
      </c>
      <c r="AM754" s="1039">
        <f t="shared" si="259"/>
        <v>2198</v>
      </c>
      <c r="AN754" s="407"/>
      <c r="AO754" s="402"/>
      <c r="AP754" s="387"/>
      <c r="AQ754" s="375"/>
      <c r="AR754" s="375"/>
      <c r="AS754" s="375"/>
    </row>
    <row r="755" spans="1:45" outlineLevel="3" x14ac:dyDescent="0.25">
      <c r="A755" s="375"/>
      <c r="B755" s="384"/>
      <c r="C755" s="377">
        <f t="shared" si="255"/>
        <v>4</v>
      </c>
      <c r="D755" s="402"/>
      <c r="E755" s="459"/>
      <c r="F755" s="459"/>
      <c r="G755" s="402"/>
      <c r="H755" s="407"/>
      <c r="I755" s="423">
        <v>6</v>
      </c>
      <c r="J755" s="423" t="s">
        <v>649</v>
      </c>
      <c r="K755" s="495">
        <f>DATE(YEAR(K752)+1,MONTH(K752),DAY(K752))</f>
        <v>46037</v>
      </c>
      <c r="L755" s="495">
        <f>DATE(YEAR(L752)+1,MONTH(L752),DAY(L752))</f>
        <v>46037</v>
      </c>
      <c r="M755" s="495">
        <f>DATE(YEAR(M752)+1,MONTH(M752),DAY(M752))</f>
        <v>46037</v>
      </c>
      <c r="N755" s="407"/>
      <c r="O755" s="407"/>
      <c r="P755" s="407"/>
      <c r="Q755" s="407"/>
      <c r="R755" s="495">
        <f t="shared" si="254"/>
        <v>46037</v>
      </c>
      <c r="S755" s="495">
        <f t="shared" si="254"/>
        <v>46037</v>
      </c>
      <c r="T755" s="495">
        <f t="shared" si="254"/>
        <v>46037</v>
      </c>
      <c r="U755" s="495">
        <f t="shared" si="254"/>
        <v>46037</v>
      </c>
      <c r="V755" s="407"/>
      <c r="W755" s="407"/>
      <c r="X755" s="407"/>
      <c r="Y755" s="407"/>
      <c r="Z755" s="407"/>
      <c r="AA755" s="407"/>
      <c r="AB755" s="407"/>
      <c r="AC755" s="1039">
        <f>MIN(363,INT((K755 - DATE(YEAR(K755),1,1))))+364*(YEAR(K755)-i_startyear)</f>
        <v>2562</v>
      </c>
      <c r="AD755" s="1039">
        <f>MIN(363,INT((L755 - DATE(YEAR(L755),1,1))))+364*(YEAR(L755)-i_startyear)</f>
        <v>2562</v>
      </c>
      <c r="AE755" s="1039">
        <f>MIN(363,INT((M755 - DATE(YEAR(M755),1,1))))+364*(YEAR(M755)-i_startyear)</f>
        <v>2562</v>
      </c>
      <c r="AF755" s="407"/>
      <c r="AG755" s="407"/>
      <c r="AH755" s="407"/>
      <c r="AI755" s="407"/>
      <c r="AJ755" s="1039">
        <f t="shared" si="256"/>
        <v>2562</v>
      </c>
      <c r="AK755" s="1039">
        <f t="shared" si="257"/>
        <v>2562</v>
      </c>
      <c r="AL755" s="1039">
        <f t="shared" si="258"/>
        <v>2562</v>
      </c>
      <c r="AM755" s="1039">
        <f t="shared" si="259"/>
        <v>2562</v>
      </c>
      <c r="AN755" s="407"/>
      <c r="AO755" s="402"/>
      <c r="AP755" s="387"/>
      <c r="AQ755" s="375"/>
      <c r="AR755" s="375"/>
      <c r="AS755" s="375"/>
    </row>
    <row r="756" spans="1:45" outlineLevel="3" x14ac:dyDescent="0.25">
      <c r="A756" s="375"/>
      <c r="B756" s="384"/>
      <c r="C756" s="377">
        <f t="shared" si="255"/>
        <v>4</v>
      </c>
      <c r="D756" s="402"/>
      <c r="E756" s="459"/>
      <c r="F756" s="459"/>
      <c r="G756" s="402"/>
      <c r="H756" s="407"/>
      <c r="I756" s="423"/>
      <c r="J756" s="423" t="s">
        <v>639</v>
      </c>
      <c r="K756" s="407"/>
      <c r="L756" s="407"/>
      <c r="M756" s="407"/>
      <c r="N756" s="495">
        <f>DATE(YEAR(N753)+1,MONTH(N753),DAY(N753))</f>
        <v>46037</v>
      </c>
      <c r="O756" s="495">
        <f>DATE(YEAR(O753)+1,MONTH(O753),DAY(O753))</f>
        <v>46037</v>
      </c>
      <c r="P756" s="495">
        <f>DATE(YEAR(P753)+1,MONTH(P753),DAY(P753))</f>
        <v>46037</v>
      </c>
      <c r="Q756" s="495">
        <f>DATE(YEAR(Q753)+1,MONTH(Q753),DAY(Q753))</f>
        <v>46037</v>
      </c>
      <c r="R756" s="495">
        <f t="shared" si="254"/>
        <v>46037</v>
      </c>
      <c r="S756" s="495">
        <f t="shared" si="254"/>
        <v>46037</v>
      </c>
      <c r="T756" s="495">
        <f t="shared" si="254"/>
        <v>46037</v>
      </c>
      <c r="U756" s="495">
        <f t="shared" si="254"/>
        <v>46037</v>
      </c>
      <c r="V756" s="407"/>
      <c r="W756" s="407"/>
      <c r="X756" s="407"/>
      <c r="Y756" s="407"/>
      <c r="Z756" s="407"/>
      <c r="AA756" s="407"/>
      <c r="AB756" s="407"/>
      <c r="AC756" s="407"/>
      <c r="AD756" s="407"/>
      <c r="AE756" s="407"/>
      <c r="AF756" s="1039">
        <f>MIN(363,INT((N756 - DATE(YEAR(N756),1,1))))+364*(YEAR(N756)-i_startyear)</f>
        <v>2562</v>
      </c>
      <c r="AG756" s="1039">
        <f>MIN(363,INT((O756 - DATE(YEAR(O756),1,1))))+364*(YEAR(O756)-i_startyear)</f>
        <v>2562</v>
      </c>
      <c r="AH756" s="1039">
        <f>MIN(363,INT((P756 - DATE(YEAR(P756),1,1))))+364*(YEAR(P756)-i_startyear)</f>
        <v>2562</v>
      </c>
      <c r="AI756" s="1039">
        <f>MIN(363,INT((Q756 - DATE(YEAR(Q756),1,1))))+364*(YEAR(Q756)-i_startyear)</f>
        <v>2562</v>
      </c>
      <c r="AJ756" s="1039">
        <f t="shared" si="256"/>
        <v>2562</v>
      </c>
      <c r="AK756" s="1039">
        <f t="shared" si="257"/>
        <v>2562</v>
      </c>
      <c r="AL756" s="1039">
        <f t="shared" si="258"/>
        <v>2562</v>
      </c>
      <c r="AM756" s="1039">
        <f t="shared" si="259"/>
        <v>2562</v>
      </c>
      <c r="AN756" s="407"/>
      <c r="AO756" s="402"/>
      <c r="AP756" s="387"/>
      <c r="AQ756" s="375"/>
      <c r="AR756" s="375"/>
      <c r="AS756" s="375"/>
    </row>
    <row r="757" spans="1:45" outlineLevel="3" x14ac:dyDescent="0.25">
      <c r="A757" s="375"/>
      <c r="B757" s="384"/>
      <c r="C757" s="377">
        <f t="shared" si="255"/>
        <v>4</v>
      </c>
      <c r="D757" s="402"/>
      <c r="E757" s="459"/>
      <c r="F757" s="459"/>
      <c r="G757" s="402"/>
      <c r="H757" s="407"/>
      <c r="I757" s="423"/>
      <c r="J757" s="423" t="s">
        <v>640</v>
      </c>
      <c r="K757" s="407"/>
      <c r="L757" s="407"/>
      <c r="M757" s="407"/>
      <c r="N757" s="407"/>
      <c r="O757" s="407"/>
      <c r="P757" s="407"/>
      <c r="Q757" s="407"/>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407"/>
      <c r="AG757" s="407"/>
      <c r="AH757" s="407"/>
      <c r="AI757" s="407"/>
      <c r="AJ757" s="1039">
        <f t="shared" si="256"/>
        <v>2562</v>
      </c>
      <c r="AK757" s="1039">
        <f t="shared" si="257"/>
        <v>2562</v>
      </c>
      <c r="AL757" s="1039">
        <f t="shared" si="258"/>
        <v>2562</v>
      </c>
      <c r="AM757" s="1039">
        <f t="shared" si="259"/>
        <v>2562</v>
      </c>
      <c r="AN757" s="407"/>
      <c r="AO757" s="402"/>
      <c r="AP757" s="387"/>
      <c r="AQ757" s="375"/>
      <c r="AR757" s="375"/>
      <c r="AS757" s="375"/>
    </row>
    <row r="758" spans="1:45" outlineLevel="3" x14ac:dyDescent="0.25">
      <c r="A758" s="375"/>
      <c r="B758" s="384"/>
      <c r="C758" s="377">
        <f t="shared" si="255"/>
        <v>4</v>
      </c>
      <c r="D758" s="402"/>
      <c r="E758" s="459"/>
      <c r="F758" s="459"/>
      <c r="G758" s="402"/>
      <c r="H758" s="407"/>
      <c r="I758" s="423">
        <v>7</v>
      </c>
      <c r="J758" s="423" t="s">
        <v>649</v>
      </c>
      <c r="K758" s="495">
        <f>DATE(YEAR(K755)+1,MONTH(K755),DAY(K755))</f>
        <v>46402</v>
      </c>
      <c r="L758" s="495">
        <f>DATE(YEAR(L755)+1,MONTH(L755),DAY(L755))</f>
        <v>46402</v>
      </c>
      <c r="M758" s="495">
        <f>DATE(YEAR(M755)+1,MONTH(M755),DAY(M755))</f>
        <v>46402</v>
      </c>
      <c r="N758" s="407"/>
      <c r="O758" s="407"/>
      <c r="P758" s="407"/>
      <c r="Q758" s="407"/>
      <c r="R758" s="495">
        <f t="shared" si="254"/>
        <v>46402</v>
      </c>
      <c r="S758" s="495">
        <f t="shared" si="254"/>
        <v>46402</v>
      </c>
      <c r="T758" s="495">
        <f t="shared" si="254"/>
        <v>46402</v>
      </c>
      <c r="U758" s="495">
        <f t="shared" si="254"/>
        <v>46402</v>
      </c>
      <c r="V758" s="407"/>
      <c r="W758" s="407"/>
      <c r="X758" s="407"/>
      <c r="Y758" s="407"/>
      <c r="Z758" s="407"/>
      <c r="AA758" s="407"/>
      <c r="AB758" s="407"/>
      <c r="AC758" s="1039">
        <f>MIN(363,INT((K758 - DATE(YEAR(K758),1,1))))+364*(YEAR(K758)-i_startyear)</f>
        <v>2926</v>
      </c>
      <c r="AD758" s="1039">
        <f>MIN(363,INT((L758 - DATE(YEAR(L758),1,1))))+364*(YEAR(L758)-i_startyear)</f>
        <v>2926</v>
      </c>
      <c r="AE758" s="1039">
        <f>MIN(363,INT((M758 - DATE(YEAR(M758),1,1))))+364*(YEAR(M758)-i_startyear)</f>
        <v>2926</v>
      </c>
      <c r="AF758" s="407"/>
      <c r="AG758" s="407"/>
      <c r="AH758" s="407"/>
      <c r="AI758" s="407"/>
      <c r="AJ758" s="1039">
        <f t="shared" si="256"/>
        <v>2926</v>
      </c>
      <c r="AK758" s="1039">
        <f t="shared" si="257"/>
        <v>2926</v>
      </c>
      <c r="AL758" s="1039">
        <f t="shared" si="258"/>
        <v>2926</v>
      </c>
      <c r="AM758" s="1039">
        <f t="shared" si="259"/>
        <v>2926</v>
      </c>
      <c r="AN758" s="407"/>
      <c r="AO758" s="402"/>
      <c r="AP758" s="387"/>
      <c r="AQ758" s="375"/>
      <c r="AR758" s="375"/>
      <c r="AS758" s="375"/>
    </row>
    <row r="759" spans="1:45" outlineLevel="3" x14ac:dyDescent="0.25">
      <c r="A759" s="375"/>
      <c r="B759" s="384"/>
      <c r="C759" s="377">
        <f t="shared" si="255"/>
        <v>4</v>
      </c>
      <c r="D759" s="402"/>
      <c r="E759" s="459"/>
      <c r="F759" s="459"/>
      <c r="G759" s="402"/>
      <c r="H759" s="407"/>
      <c r="I759" s="423"/>
      <c r="J759" s="423" t="s">
        <v>639</v>
      </c>
      <c r="K759" s="407"/>
      <c r="L759" s="407"/>
      <c r="M759" s="407"/>
      <c r="N759" s="495">
        <f>DATE(YEAR(N756)+1,MONTH(N756),DAY(N756))</f>
        <v>46402</v>
      </c>
      <c r="O759" s="495">
        <f>DATE(YEAR(O756)+1,MONTH(O756),DAY(O756))</f>
        <v>46402</v>
      </c>
      <c r="P759" s="495">
        <f>DATE(YEAR(P756)+1,MONTH(P756),DAY(P756))</f>
        <v>46402</v>
      </c>
      <c r="Q759" s="495">
        <f>DATE(YEAR(Q756)+1,MONTH(Q756),DAY(Q756))</f>
        <v>46402</v>
      </c>
      <c r="R759" s="495">
        <f t="shared" si="254"/>
        <v>46402</v>
      </c>
      <c r="S759" s="495">
        <f t="shared" si="254"/>
        <v>46402</v>
      </c>
      <c r="T759" s="495">
        <f t="shared" si="254"/>
        <v>46402</v>
      </c>
      <c r="U759" s="495">
        <f t="shared" si="254"/>
        <v>46402</v>
      </c>
      <c r="V759" s="407"/>
      <c r="W759" s="407"/>
      <c r="X759" s="407"/>
      <c r="Y759" s="407"/>
      <c r="Z759" s="407"/>
      <c r="AA759" s="407"/>
      <c r="AB759" s="407"/>
      <c r="AC759" s="407"/>
      <c r="AD759" s="407"/>
      <c r="AE759" s="407"/>
      <c r="AF759" s="1039">
        <f>MIN(363,INT((N759 - DATE(YEAR(N759),1,1))))+364*(YEAR(N759)-i_startyear)</f>
        <v>2926</v>
      </c>
      <c r="AG759" s="1039">
        <f>MIN(363,INT((O759 - DATE(YEAR(O759),1,1))))+364*(YEAR(O759)-i_startyear)</f>
        <v>2926</v>
      </c>
      <c r="AH759" s="1039">
        <f>MIN(363,INT((P759 - DATE(YEAR(P759),1,1))))+364*(YEAR(P759)-i_startyear)</f>
        <v>2926</v>
      </c>
      <c r="AI759" s="1039">
        <f>MIN(363,INT((Q759 - DATE(YEAR(Q759),1,1))))+364*(YEAR(Q759)-i_startyear)</f>
        <v>2926</v>
      </c>
      <c r="AJ759" s="1039">
        <f t="shared" si="256"/>
        <v>2926</v>
      </c>
      <c r="AK759" s="1039">
        <f t="shared" si="257"/>
        <v>2926</v>
      </c>
      <c r="AL759" s="1039">
        <f t="shared" si="258"/>
        <v>2926</v>
      </c>
      <c r="AM759" s="1039">
        <f t="shared" si="259"/>
        <v>2926</v>
      </c>
      <c r="AN759" s="407"/>
      <c r="AO759" s="402"/>
      <c r="AP759" s="387"/>
      <c r="AQ759" s="375"/>
      <c r="AR759" s="375"/>
      <c r="AS759" s="375"/>
    </row>
    <row r="760" spans="1:45" outlineLevel="3" x14ac:dyDescent="0.25">
      <c r="A760" s="375"/>
      <c r="B760" s="384"/>
      <c r="C760" s="377">
        <f t="shared" si="255"/>
        <v>4</v>
      </c>
      <c r="D760" s="402"/>
      <c r="E760" s="459"/>
      <c r="F760" s="459"/>
      <c r="G760" s="402"/>
      <c r="H760" s="407"/>
      <c r="I760" s="423"/>
      <c r="J760" s="423" t="s">
        <v>640</v>
      </c>
      <c r="K760" s="407"/>
      <c r="L760" s="407"/>
      <c r="M760" s="407"/>
      <c r="N760" s="407"/>
      <c r="O760" s="407"/>
      <c r="P760" s="407"/>
      <c r="Q760" s="407"/>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407"/>
      <c r="AG760" s="407"/>
      <c r="AH760" s="407"/>
      <c r="AI760" s="407"/>
      <c r="AJ760" s="1039">
        <f t="shared" si="256"/>
        <v>2926</v>
      </c>
      <c r="AK760" s="1039">
        <f t="shared" si="257"/>
        <v>2926</v>
      </c>
      <c r="AL760" s="1039">
        <f t="shared" si="258"/>
        <v>2926</v>
      </c>
      <c r="AM760" s="1039">
        <f t="shared" si="259"/>
        <v>2926</v>
      </c>
      <c r="AN760" s="407"/>
      <c r="AO760" s="402"/>
      <c r="AP760" s="387"/>
      <c r="AQ760" s="375"/>
      <c r="AR760" s="375"/>
      <c r="AS760" s="375"/>
    </row>
    <row r="761" spans="1:45" s="687" customFormat="1" ht="5.0999999999999996" customHeight="1" outlineLevel="2" x14ac:dyDescent="0.25">
      <c r="A761" s="375"/>
      <c r="B761" s="384"/>
      <c r="C761" s="377">
        <f>INT($C$242)+2.005</f>
        <v>3.0049999999999999</v>
      </c>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t="s">
        <v>440</v>
      </c>
      <c r="AP761" s="387"/>
      <c r="AQ761" s="375"/>
      <c r="AR761" s="375"/>
      <c r="AS761" s="375"/>
    </row>
    <row r="762" spans="1:45" s="687" customFormat="1" outlineLevel="2" x14ac:dyDescent="0.25">
      <c r="A762" s="375"/>
      <c r="B762" s="384"/>
      <c r="C762" s="377">
        <f>INT($C$242)+2</f>
        <v>3</v>
      </c>
      <c r="D762" s="402"/>
      <c r="E762" s="459"/>
      <c r="F762" s="459"/>
      <c r="G762" s="402"/>
      <c r="H762" s="1002" t="s">
        <v>1129</v>
      </c>
      <c r="I762" s="430"/>
      <c r="J762" s="430"/>
      <c r="K762" s="430"/>
      <c r="L762" s="430"/>
      <c r="M762" s="430"/>
      <c r="N762" s="430"/>
      <c r="O762" s="430"/>
      <c r="P762" s="430"/>
      <c r="Q762" s="430"/>
      <c r="R762" s="430"/>
      <c r="S762" s="430"/>
      <c r="T762" s="430"/>
      <c r="U762" s="430"/>
      <c r="V762" s="407"/>
      <c r="W762" s="407"/>
      <c r="X762" s="407"/>
      <c r="Y762" s="407"/>
      <c r="Z762" s="407"/>
      <c r="AA762" s="407"/>
      <c r="AB762" s="407"/>
      <c r="AC762" s="407"/>
      <c r="AD762" s="407"/>
      <c r="AE762" s="407"/>
      <c r="AF762" s="407"/>
      <c r="AG762" s="407"/>
      <c r="AH762" s="407"/>
      <c r="AI762" s="407"/>
      <c r="AJ762" s="407"/>
      <c r="AK762" s="407"/>
      <c r="AL762" s="407"/>
      <c r="AM762" s="407"/>
      <c r="AN762" s="407"/>
      <c r="AO762" s="402"/>
      <c r="AP762" s="387"/>
      <c r="AQ762" s="375"/>
      <c r="AR762" s="375"/>
      <c r="AS762" s="375"/>
    </row>
    <row r="763" spans="1:45" s="687" customFormat="1" outlineLevel="3" x14ac:dyDescent="0.25">
      <c r="A763" s="375"/>
      <c r="B763" s="384"/>
      <c r="C763" s="377">
        <f t="shared" ref="C763" si="260">INT($C$242)+3</f>
        <v>4</v>
      </c>
      <c r="D763" s="402"/>
      <c r="E763" s="459"/>
      <c r="F763" s="459"/>
      <c r="G763" s="402"/>
      <c r="H763" s="407"/>
      <c r="I763" s="423"/>
      <c r="J763" s="423"/>
      <c r="K763" s="445">
        <v>1.5</v>
      </c>
      <c r="L763" s="445">
        <v>1.5</v>
      </c>
      <c r="M763" s="445">
        <v>1.5</v>
      </c>
      <c r="N763" s="445">
        <v>1.5</v>
      </c>
      <c r="O763" s="445">
        <v>1.5</v>
      </c>
      <c r="P763" s="445">
        <v>1.5</v>
      </c>
      <c r="Q763" s="445">
        <v>1.5</v>
      </c>
      <c r="R763" s="445">
        <v>1.5</v>
      </c>
      <c r="S763" s="445">
        <v>1.5</v>
      </c>
      <c r="T763" s="445">
        <v>1.5</v>
      </c>
      <c r="U763" s="445">
        <v>1.5</v>
      </c>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ht="5.0999999999999996" customHeight="1" outlineLevel="2" x14ac:dyDescent="0.25">
      <c r="A764" s="375"/>
      <c r="B764" s="384"/>
      <c r="C764" s="377">
        <f>INT($C$242)+2.005</f>
        <v>3.0049999999999999</v>
      </c>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t="s">
        <v>440</v>
      </c>
      <c r="AP764" s="387"/>
      <c r="AQ764" s="375"/>
      <c r="AR764" s="375"/>
      <c r="AS764" s="375"/>
    </row>
    <row r="765" spans="1:45" outlineLevel="2" x14ac:dyDescent="0.25">
      <c r="A765" s="375"/>
      <c r="B765" s="384"/>
      <c r="C765" s="377">
        <f>INT($C$242)+2</f>
        <v>3</v>
      </c>
      <c r="D765" s="402"/>
      <c r="E765" s="459"/>
      <c r="F765" s="459"/>
      <c r="G765" s="402"/>
      <c r="H765" s="472"/>
      <c r="I765" s="430" t="s">
        <v>644</v>
      </c>
      <c r="J765" s="430"/>
      <c r="K765" s="430" t="s">
        <v>650</v>
      </c>
      <c r="L765" s="430"/>
      <c r="M765" s="430"/>
      <c r="N765" s="430"/>
      <c r="O765" s="430"/>
      <c r="P765" s="430"/>
      <c r="Q765" s="430"/>
      <c r="R765" s="430"/>
      <c r="S765" s="430"/>
      <c r="T765" s="430"/>
      <c r="U765" s="430"/>
      <c r="V765" s="407"/>
      <c r="W765" s="407"/>
      <c r="X765" s="407"/>
      <c r="Y765" s="407"/>
      <c r="Z765" s="407"/>
      <c r="AA765" s="407"/>
      <c r="AB765" s="407"/>
      <c r="AC765" s="407"/>
      <c r="AD765" s="407"/>
      <c r="AE765" s="407"/>
      <c r="AF765" s="407"/>
      <c r="AG765" s="407"/>
      <c r="AH765" s="407"/>
      <c r="AI765" s="407"/>
      <c r="AJ765" s="407"/>
      <c r="AK765" s="407"/>
      <c r="AL765" s="407"/>
      <c r="AM765" s="407"/>
      <c r="AN765" s="407"/>
      <c r="AO765" s="402"/>
      <c r="AP765" s="387"/>
      <c r="AQ765" s="375"/>
      <c r="AR765" s="375"/>
      <c r="AS765" s="375"/>
    </row>
    <row r="766" spans="1:45" outlineLevel="3" x14ac:dyDescent="0.25">
      <c r="A766" s="375"/>
      <c r="B766" s="384"/>
      <c r="C766" s="377">
        <f t="shared" ref="C766:C773" si="261">INT($C$242)+3</f>
        <v>4</v>
      </c>
      <c r="D766" s="402"/>
      <c r="E766" s="459"/>
      <c r="F766" s="459"/>
      <c r="G766" s="402"/>
      <c r="H766" s="407"/>
      <c r="I766" s="423">
        <v>0</v>
      </c>
      <c r="J766" s="423"/>
      <c r="K766" s="532">
        <v>0</v>
      </c>
      <c r="L766" s="532">
        <v>0</v>
      </c>
      <c r="M766" s="532">
        <v>0</v>
      </c>
      <c r="N766" s="532">
        <v>0</v>
      </c>
      <c r="O766" s="532">
        <v>0</v>
      </c>
      <c r="P766" s="532">
        <v>0</v>
      </c>
      <c r="Q766" s="532">
        <v>0</v>
      </c>
      <c r="R766" s="532">
        <v>0</v>
      </c>
      <c r="S766" s="532">
        <v>0</v>
      </c>
      <c r="T766" s="532">
        <v>0</v>
      </c>
      <c r="U766" s="532">
        <v>0</v>
      </c>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outlineLevel="3" x14ac:dyDescent="0.25">
      <c r="A767" s="375"/>
      <c r="B767" s="384"/>
      <c r="C767" s="377">
        <f t="shared" si="261"/>
        <v>4</v>
      </c>
      <c r="D767" s="402"/>
      <c r="E767" s="459"/>
      <c r="F767" s="459"/>
      <c r="G767" s="402"/>
      <c r="H767" s="407"/>
      <c r="I767" s="423">
        <v>1</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outlineLevel="3" x14ac:dyDescent="0.25">
      <c r="A768" s="375"/>
      <c r="B768" s="384"/>
      <c r="C768" s="377">
        <f t="shared" si="261"/>
        <v>4</v>
      </c>
      <c r="D768" s="402"/>
      <c r="E768" s="459"/>
      <c r="F768" s="459"/>
      <c r="G768" s="402"/>
      <c r="H768" s="407"/>
      <c r="I768" s="423">
        <v>2</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outlineLevel="3" x14ac:dyDescent="0.25">
      <c r="A769" s="375"/>
      <c r="B769" s="384"/>
      <c r="C769" s="377">
        <f t="shared" si="261"/>
        <v>4</v>
      </c>
      <c r="D769" s="402"/>
      <c r="E769" s="459"/>
      <c r="F769" s="459"/>
      <c r="G769" s="402"/>
      <c r="H769" s="407"/>
      <c r="I769" s="423">
        <v>3</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outlineLevel="3" x14ac:dyDescent="0.25">
      <c r="A770" s="375"/>
      <c r="B770" s="384"/>
      <c r="C770" s="377">
        <f t="shared" si="261"/>
        <v>4</v>
      </c>
      <c r="D770" s="402"/>
      <c r="E770" s="459"/>
      <c r="F770" s="459"/>
      <c r="G770" s="402"/>
      <c r="H770" s="407"/>
      <c r="I770" s="423">
        <v>4</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outlineLevel="3" x14ac:dyDescent="0.25">
      <c r="A771" s="375"/>
      <c r="B771" s="384"/>
      <c r="C771" s="377">
        <f t="shared" si="261"/>
        <v>4</v>
      </c>
      <c r="D771" s="402"/>
      <c r="E771" s="459"/>
      <c r="F771" s="459"/>
      <c r="G771" s="402"/>
      <c r="H771" s="407"/>
      <c r="I771" s="423">
        <v>5</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outlineLevel="3" x14ac:dyDescent="0.25">
      <c r="A772" s="375"/>
      <c r="B772" s="384"/>
      <c r="C772" s="377">
        <f t="shared" si="261"/>
        <v>4</v>
      </c>
      <c r="D772" s="402"/>
      <c r="E772" s="459"/>
      <c r="F772" s="459"/>
      <c r="G772" s="402"/>
      <c r="H772" s="407"/>
      <c r="I772" s="423">
        <v>6</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outlineLevel="3" x14ac:dyDescent="0.25">
      <c r="A773" s="375"/>
      <c r="B773" s="384"/>
      <c r="C773" s="377">
        <f t="shared" si="261"/>
        <v>4</v>
      </c>
      <c r="D773" s="402"/>
      <c r="E773" s="459"/>
      <c r="F773" s="459"/>
      <c r="G773" s="402"/>
      <c r="H773" s="407"/>
      <c r="I773" s="423">
        <v>7</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t="5.0999999999999996" customHeight="1" outlineLevel="2" x14ac:dyDescent="0.25">
      <c r="A774" s="375"/>
      <c r="B774" s="384"/>
      <c r="C774" s="377">
        <f>INT($C$242)+2.005</f>
        <v>3.0049999999999999</v>
      </c>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t="s">
        <v>440</v>
      </c>
      <c r="AP774" s="387"/>
      <c r="AQ774" s="375"/>
      <c r="AR774" s="375"/>
      <c r="AS774" s="375"/>
    </row>
    <row r="775" spans="1:45" ht="5.0999999999999996" customHeight="1" outlineLevel="2" x14ac:dyDescent="0.25">
      <c r="A775" s="375"/>
      <c r="B775" s="384"/>
      <c r="C775" s="377">
        <f>INT($C$242)+2.005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387"/>
      <c r="AQ775" s="375"/>
      <c r="AR775" s="375"/>
      <c r="AS775" s="375"/>
    </row>
    <row r="776" spans="1:45" ht="5.0999999999999996" customHeight="1" outlineLevel="1" x14ac:dyDescent="0.25">
      <c r="A776" s="375"/>
      <c r="B776" s="412"/>
      <c r="C776" s="413">
        <f>INT($C$242)+1.005</f>
        <v>2.0049999999999999</v>
      </c>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5" t="s">
        <v>129</v>
      </c>
      <c r="AQ776" s="375"/>
      <c r="AR776" s="375"/>
      <c r="AS776" s="375"/>
    </row>
    <row r="777" spans="1:45" ht="5.0999999999999996" customHeight="1" x14ac:dyDescent="0.25">
      <c r="A777" s="375"/>
      <c r="B777" s="416"/>
      <c r="C777" s="417">
        <f>INT($C$242)+0.005</f>
        <v>1.0049999999999999</v>
      </c>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c r="AN777" s="416"/>
      <c r="AO777" s="416"/>
      <c r="AP777" s="416"/>
      <c r="AQ777" s="375"/>
      <c r="AR777" s="375"/>
      <c r="AS777" s="375"/>
    </row>
    <row r="778" spans="1:45" outlineLevel="2" x14ac:dyDescent="0.25">
      <c r="A778" s="375"/>
      <c r="B778" s="375"/>
      <c r="C778" s="377">
        <f>INT($C$242)+2</f>
        <v>3</v>
      </c>
      <c r="D778" s="375"/>
      <c r="E778" s="375"/>
      <c r="F778" s="375"/>
      <c r="G778" s="375"/>
      <c r="H778" s="375"/>
      <c r="I778" s="375"/>
      <c r="J778" s="375"/>
      <c r="K778" s="375"/>
      <c r="L778" s="375"/>
      <c r="M778" s="375"/>
      <c r="N778" s="375"/>
      <c r="O778" s="375"/>
      <c r="P778" s="375"/>
      <c r="Q778" s="375"/>
      <c r="R778" s="375"/>
      <c r="S778" s="375"/>
      <c r="T778" s="375"/>
      <c r="U778" s="375"/>
      <c r="V778" s="375"/>
      <c r="W778" s="375"/>
      <c r="X778" s="375"/>
      <c r="Y778" s="375"/>
      <c r="Z778" s="375"/>
      <c r="AA778" s="375"/>
      <c r="AB778" s="375"/>
      <c r="AC778" s="375"/>
      <c r="AD778" s="375"/>
      <c r="AE778" s="375"/>
      <c r="AF778" s="375"/>
      <c r="AG778" s="375"/>
      <c r="AH778" s="375"/>
      <c r="AI778" s="375"/>
      <c r="AJ778" s="375"/>
      <c r="AK778" s="375"/>
      <c r="AL778" s="375"/>
      <c r="AM778" s="375"/>
      <c r="AN778" s="375"/>
      <c r="AO778" s="375"/>
      <c r="AP778" s="375"/>
      <c r="AQ778" s="375"/>
      <c r="AR778" s="375"/>
      <c r="AS778" s="375"/>
    </row>
    <row r="779" spans="1:45" outlineLevel="2" x14ac:dyDescent="0.25">
      <c r="A779" s="375"/>
      <c r="B779" s="375"/>
      <c r="C779" s="377">
        <f>INT($C$783)+2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t="5.0999999999999996" customHeight="1" thickBot="1" x14ac:dyDescent="0.3">
      <c r="A780" s="375"/>
      <c r="B780" s="378"/>
      <c r="C780" s="379">
        <f>INT($C$783)+0.005</f>
        <v>1.0049999999999999</v>
      </c>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5"/>
      <c r="AR780" s="375"/>
      <c r="AS780" s="375"/>
    </row>
    <row r="781" spans="1:45" ht="5.0999999999999996" customHeight="1" outlineLevel="1" collapsed="1" x14ac:dyDescent="0.25">
      <c r="A781" s="375"/>
      <c r="B781" s="380" t="s">
        <v>0</v>
      </c>
      <c r="C781" s="381">
        <f>INT($C$783)+1.005</f>
        <v>2.0049999999999999</v>
      </c>
      <c r="D781" s="382"/>
      <c r="E781" s="382"/>
      <c r="F781" s="382"/>
      <c r="G781" s="382"/>
      <c r="H781" s="382"/>
      <c r="I781" s="382"/>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3"/>
      <c r="AQ781" s="375"/>
      <c r="AR781" s="375"/>
      <c r="AS781" s="375"/>
    </row>
    <row r="782" spans="1:45" hidden="1" outlineLevel="4" x14ac:dyDescent="0.25">
      <c r="A782" s="375"/>
      <c r="B782" s="384"/>
      <c r="C782" s="377">
        <f>INT(MAX($C$794:$C$818))+1</f>
        <v>5</v>
      </c>
      <c r="D782" s="385"/>
      <c r="E782" s="385"/>
      <c r="F782" s="385"/>
      <c r="G782" s="385"/>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c r="AD782" s="386"/>
      <c r="AE782" s="386"/>
      <c r="AF782" s="386"/>
      <c r="AG782" s="386"/>
      <c r="AH782" s="386"/>
      <c r="AI782" s="386"/>
      <c r="AJ782" s="386"/>
      <c r="AK782" s="386"/>
      <c r="AL782" s="386"/>
      <c r="AM782" s="386"/>
      <c r="AN782" s="386"/>
      <c r="AO782" s="385"/>
      <c r="AP782" s="387"/>
      <c r="AQ782" s="375"/>
      <c r="AR782" s="375"/>
      <c r="AS782" s="375"/>
    </row>
    <row r="783" spans="1:45" ht="20.100000000000001" customHeight="1" x14ac:dyDescent="0.25">
      <c r="A783" s="375"/>
      <c r="B783" s="384"/>
      <c r="C783" s="377">
        <v>1.02</v>
      </c>
      <c r="D783" s="388"/>
      <c r="E783" s="452" t="s">
        <v>427</v>
      </c>
      <c r="F783" s="453"/>
      <c r="G783" s="389"/>
      <c r="H783" s="854" t="str">
        <f>COUNTIFS($B$1:$B783, "«")&amp;" Property: Livestock Management table - Sire &amp; Dam selling opportunities"</f>
        <v>4 Property: Livestock Management table - Sire &amp; Dam selling opportunities</v>
      </c>
      <c r="I783" s="418"/>
      <c r="J783" s="418"/>
      <c r="K783" s="418"/>
      <c r="L783" s="418"/>
      <c r="M783" s="418"/>
      <c r="N783" s="418"/>
      <c r="O783" s="418"/>
      <c r="P783" s="418"/>
      <c r="Q783" s="418"/>
      <c r="R783" s="418"/>
      <c r="S783" s="418"/>
      <c r="T783" s="418"/>
      <c r="U783" s="418"/>
      <c r="V783" s="418"/>
      <c r="W783" s="418"/>
      <c r="X783" s="418"/>
      <c r="Y783" s="418"/>
      <c r="Z783" s="418"/>
      <c r="AA783" s="533"/>
      <c r="AB783" s="533"/>
      <c r="AC783" s="533"/>
      <c r="AD783" s="533"/>
      <c r="AE783" s="533"/>
      <c r="AF783" s="533"/>
      <c r="AG783" s="533"/>
      <c r="AH783" s="533"/>
      <c r="AI783" s="533"/>
      <c r="AJ783" s="533"/>
      <c r="AK783" s="533"/>
      <c r="AL783" s="533"/>
      <c r="AM783" s="533"/>
      <c r="AN783" s="533"/>
      <c r="AO783" s="455"/>
      <c r="AP783" s="387"/>
      <c r="AQ783" s="375"/>
      <c r="AR783" s="375"/>
      <c r="AS783" s="375"/>
    </row>
    <row r="784" spans="1:45" ht="18.75" outlineLevel="1" x14ac:dyDescent="0.25">
      <c r="A784" s="375"/>
      <c r="B784" s="384"/>
      <c r="C784" s="377">
        <f>INT($C$783)+1.02</f>
        <v>2.02</v>
      </c>
      <c r="D784" s="388"/>
      <c r="E784" s="452" t="s">
        <v>429</v>
      </c>
      <c r="F784" s="456">
        <v>1</v>
      </c>
      <c r="G784" s="393"/>
      <c r="H784" s="394" t="s">
        <v>651</v>
      </c>
      <c r="I784" s="395"/>
      <c r="J784" s="395"/>
      <c r="K784" s="395"/>
      <c r="L784" s="395"/>
      <c r="M784" s="395"/>
      <c r="N784" s="395"/>
      <c r="O784" s="395"/>
      <c r="P784" s="395"/>
      <c r="Q784" s="395"/>
      <c r="R784" s="395"/>
      <c r="S784" s="395"/>
      <c r="T784" s="395"/>
      <c r="U784" s="395"/>
      <c r="V784" s="395"/>
      <c r="W784" s="395"/>
      <c r="X784" s="395"/>
      <c r="Y784" s="395"/>
      <c r="Z784" s="395"/>
      <c r="AA784" s="534"/>
      <c r="AB784" s="534"/>
      <c r="AC784" s="534"/>
      <c r="AD784" s="534"/>
      <c r="AE784" s="534"/>
      <c r="AF784" s="534"/>
      <c r="AG784" s="534"/>
      <c r="AH784" s="534"/>
      <c r="AI784" s="534"/>
      <c r="AJ784" s="534"/>
      <c r="AK784" s="534"/>
      <c r="AL784" s="534"/>
      <c r="AM784" s="534"/>
      <c r="AN784" s="534"/>
      <c r="AO784" s="458"/>
      <c r="AP784" s="387"/>
      <c r="AQ784" s="375"/>
      <c r="AR784" s="375"/>
      <c r="AS784" s="375"/>
    </row>
    <row r="785" spans="1:45" ht="5.0999999999999996" customHeight="1" outlineLevel="2" x14ac:dyDescent="0.25">
      <c r="A785" s="375"/>
      <c r="B785" s="384"/>
      <c r="C785" s="377">
        <f>INT($C$783)+2.005</f>
        <v>3.0049999999999999</v>
      </c>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c r="AF785" s="385"/>
      <c r="AG785" s="385"/>
      <c r="AH785" s="385"/>
      <c r="AI785" s="385"/>
      <c r="AJ785" s="385"/>
      <c r="AK785" s="385"/>
      <c r="AL785" s="385"/>
      <c r="AM785" s="385"/>
      <c r="AN785" s="385"/>
      <c r="AO785" s="385"/>
      <c r="AP785" s="387"/>
      <c r="AQ785" s="375"/>
      <c r="AR785" s="375"/>
      <c r="AS785" s="375"/>
    </row>
    <row r="786" spans="1:45" outlineLevel="2" x14ac:dyDescent="0.25">
      <c r="A786" s="375"/>
      <c r="B786" s="384"/>
      <c r="C786" s="377">
        <f>INT($C$783)+2</f>
        <v>3</v>
      </c>
      <c r="D786" s="385"/>
      <c r="E786" s="459"/>
      <c r="F786" s="459"/>
      <c r="G786" s="385"/>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85"/>
      <c r="AP786" s="387"/>
      <c r="AQ786" s="375"/>
      <c r="AR786" s="375"/>
      <c r="AS786" s="375"/>
    </row>
    <row r="787" spans="1:45" outlineLevel="2" x14ac:dyDescent="0.25">
      <c r="A787" s="375"/>
      <c r="B787" s="384"/>
      <c r="C787" s="377">
        <f>INT($C$783)+2</f>
        <v>3</v>
      </c>
      <c r="D787" s="385"/>
      <c r="E787" s="459"/>
      <c r="F787" s="459"/>
      <c r="G787" s="385"/>
      <c r="H787" s="399"/>
      <c r="I787" s="399"/>
      <c r="J787" s="399"/>
      <c r="K787" s="399"/>
      <c r="L787" s="399"/>
      <c r="M787" s="399"/>
      <c r="N787" s="399"/>
      <c r="O787" s="399"/>
      <c r="P787" s="399"/>
      <c r="Q787" s="399"/>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5"/>
      <c r="AP787" s="387"/>
      <c r="AQ787" s="375"/>
      <c r="AR787" s="375"/>
      <c r="AS787" s="375"/>
    </row>
    <row r="788" spans="1:45" outlineLevel="2" x14ac:dyDescent="0.25">
      <c r="A788" s="375"/>
      <c r="B788" s="384"/>
      <c r="C788" s="377">
        <f>INT($C$783)+2</f>
        <v>3</v>
      </c>
      <c r="D788" s="385"/>
      <c r="E788" s="459"/>
      <c r="F788" s="459"/>
      <c r="G788" s="385"/>
      <c r="H788" s="400"/>
      <c r="I788" s="400"/>
      <c r="J788" s="400"/>
      <c r="K788" s="460" t="s">
        <v>470</v>
      </c>
      <c r="L788" s="460"/>
      <c r="M788" s="460"/>
      <c r="N788" s="460" t="s">
        <v>471</v>
      </c>
      <c r="O788" s="460"/>
      <c r="P788" s="460"/>
      <c r="Q788" s="46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INT($C$783)+2</f>
        <v>3</v>
      </c>
      <c r="D789" s="385"/>
      <c r="E789" s="459"/>
      <c r="F789" s="459"/>
      <c r="G789" s="385"/>
      <c r="H789" s="400"/>
      <c r="I789" s="400"/>
      <c r="J789" s="400"/>
      <c r="K789" s="449" t="s">
        <v>14</v>
      </c>
      <c r="L789" s="449" t="s">
        <v>539</v>
      </c>
      <c r="M789" s="449" t="s">
        <v>4</v>
      </c>
      <c r="N789" s="449" t="s">
        <v>561</v>
      </c>
      <c r="O789" s="449" t="s">
        <v>562</v>
      </c>
      <c r="P789" s="449" t="s">
        <v>563</v>
      </c>
      <c r="Q789" s="449" t="s">
        <v>564</v>
      </c>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ht="11.65" customHeight="1" outlineLevel="2" collapsed="1" x14ac:dyDescent="0.25">
      <c r="A790" s="375"/>
      <c r="B790" s="384" t="s">
        <v>433</v>
      </c>
      <c r="C790" s="377">
        <f>INT($C$783)+2.01</f>
        <v>3.01</v>
      </c>
      <c r="D790" s="385"/>
      <c r="E790" s="385"/>
      <c r="F790" s="385"/>
      <c r="G790" s="385"/>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idden="1" outlineLevel="4" x14ac:dyDescent="0.25">
      <c r="A791" s="375"/>
      <c r="B791" s="384"/>
      <c r="C791" s="377">
        <f>INT(MAX($C$794:$C$818))+1</f>
        <v>5</v>
      </c>
      <c r="D791" s="402"/>
      <c r="E791" s="459"/>
      <c r="F791" s="459"/>
      <c r="G791" s="402"/>
      <c r="H791" s="459"/>
      <c r="I791" s="459"/>
      <c r="J791" s="459"/>
      <c r="K791" s="459"/>
      <c r="L791" s="459"/>
      <c r="M791" s="459"/>
      <c r="N791" s="459"/>
      <c r="O791" s="459"/>
      <c r="P791" s="459"/>
      <c r="Q791" s="459"/>
      <c r="R791" s="459"/>
      <c r="S791" s="459"/>
      <c r="T791" s="459"/>
      <c r="U791" s="459"/>
      <c r="V791" s="459"/>
      <c r="W791" s="459"/>
      <c r="X791" s="459"/>
      <c r="Y791" s="459"/>
      <c r="Z791" s="459"/>
      <c r="AA791" s="459"/>
      <c r="AB791" s="459"/>
      <c r="AC791" s="459"/>
      <c r="AD791" s="459"/>
      <c r="AE791" s="459"/>
      <c r="AF791" s="459"/>
      <c r="AG791" s="459"/>
      <c r="AH791" s="459"/>
      <c r="AI791" s="459"/>
      <c r="AJ791" s="459"/>
      <c r="AK791" s="459"/>
      <c r="AL791" s="459"/>
      <c r="AM791" s="459"/>
      <c r="AN791" s="459"/>
      <c r="AO791" s="402"/>
      <c r="AP791" s="387"/>
      <c r="AQ791" s="375"/>
      <c r="AR791" s="375"/>
      <c r="AS791" s="375"/>
    </row>
    <row r="792" spans="1:45" hidden="1" outlineLevel="4" x14ac:dyDescent="0.25">
      <c r="A792" s="375"/>
      <c r="B792" s="384" t="s">
        <v>434</v>
      </c>
      <c r="C792" s="377">
        <f>INT(MAX($C$794:$C$818))+1</f>
        <v>5</v>
      </c>
      <c r="D792" s="402" t="s">
        <v>435</v>
      </c>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outlineLevel="1" x14ac:dyDescent="0.25">
      <c r="A793" s="375"/>
      <c r="B793" s="384"/>
      <c r="C793" s="377">
        <f>INT($C$783)+1</f>
        <v>2</v>
      </c>
      <c r="D793" s="402"/>
      <c r="E793" s="459"/>
      <c r="F793" s="459"/>
      <c r="G793" s="402"/>
      <c r="H793" s="462" t="s">
        <v>652</v>
      </c>
      <c r="I793" s="420" t="s">
        <v>653</v>
      </c>
      <c r="J793" s="420"/>
      <c r="K793" s="390"/>
      <c r="L793" s="390"/>
      <c r="M793" s="390"/>
      <c r="N793" s="390"/>
      <c r="O793" s="390"/>
      <c r="P793" s="390"/>
      <c r="Q793" s="390"/>
      <c r="R793" s="390"/>
      <c r="S793" s="390"/>
      <c r="T793" s="390"/>
      <c r="U793" s="390"/>
      <c r="V793" s="390"/>
      <c r="W793" s="390"/>
      <c r="X793" s="390"/>
      <c r="Y793" s="390"/>
      <c r="Z793" s="451"/>
      <c r="AA793" s="451"/>
      <c r="AB793" s="451"/>
      <c r="AC793" s="451"/>
      <c r="AD793" s="451"/>
      <c r="AE793" s="451"/>
      <c r="AF793" s="451"/>
      <c r="AG793" s="451"/>
      <c r="AH793" s="451"/>
      <c r="AI793" s="451"/>
      <c r="AJ793" s="451"/>
      <c r="AK793" s="451"/>
      <c r="AL793" s="451"/>
      <c r="AM793" s="451"/>
      <c r="AN793" s="451"/>
      <c r="AO793" s="402"/>
      <c r="AP793" s="387"/>
      <c r="AQ793" s="375"/>
      <c r="AR793" s="375"/>
      <c r="AS793" s="375"/>
    </row>
    <row r="794" spans="1:45" ht="5.0999999999999996" customHeight="1" outlineLevel="3" x14ac:dyDescent="0.25">
      <c r="A794" s="375"/>
      <c r="B794" s="384"/>
      <c r="C794" s="377">
        <f>INT($C$783)+3.005</f>
        <v>4.0049999999999999</v>
      </c>
      <c r="D794" s="402" t="s">
        <v>436</v>
      </c>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387"/>
      <c r="AQ794" s="375"/>
      <c r="AR794" s="375"/>
      <c r="AS794" s="375"/>
    </row>
    <row r="795" spans="1:45" outlineLevel="2" x14ac:dyDescent="0.25">
      <c r="A795" s="375"/>
      <c r="B795" s="384"/>
      <c r="C795" s="377">
        <f>INT($C$783)+2</f>
        <v>3</v>
      </c>
      <c r="D795" s="402"/>
      <c r="E795" s="459"/>
      <c r="F795" s="459"/>
      <c r="G795" s="402"/>
      <c r="H795" s="423" t="s">
        <v>654</v>
      </c>
      <c r="I795" s="409"/>
      <c r="J795" s="407"/>
      <c r="K795" s="1002" t="s">
        <v>470</v>
      </c>
      <c r="L795" s="429"/>
      <c r="M795" s="429"/>
      <c r="N795" s="409" t="s">
        <v>471</v>
      </c>
      <c r="O795" s="410">
        <v>2</v>
      </c>
      <c r="P795" s="407"/>
      <c r="Q795" s="407"/>
      <c r="R795" s="407"/>
      <c r="S795" s="407"/>
      <c r="T795" s="407"/>
      <c r="U795" s="407"/>
      <c r="V795" s="407"/>
      <c r="W795" s="407"/>
      <c r="X795" s="407"/>
      <c r="Y795" s="407"/>
      <c r="Z795" s="407"/>
      <c r="AA795" s="407"/>
      <c r="AB795" s="407"/>
      <c r="AC795" s="407"/>
      <c r="AD795" s="407"/>
      <c r="AE795" s="407"/>
      <c r="AF795" s="407"/>
      <c r="AG795" s="407"/>
      <c r="AH795" s="407"/>
      <c r="AI795" s="407"/>
      <c r="AJ795" s="407"/>
      <c r="AK795" s="407"/>
      <c r="AL795" s="407"/>
      <c r="AM795" s="407"/>
      <c r="AN795" s="407"/>
      <c r="AO795" s="402"/>
      <c r="AP795" s="387"/>
      <c r="AQ795" s="375"/>
      <c r="AR795" s="375"/>
      <c r="AS795" s="375"/>
    </row>
    <row r="796" spans="1:45" ht="5.0999999999999996" customHeight="1" outlineLevel="2" x14ac:dyDescent="0.25">
      <c r="A796" s="375"/>
      <c r="B796" s="384"/>
      <c r="C796" s="377">
        <f>INT($C$783)+2.005</f>
        <v>3.0049999999999999</v>
      </c>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t="s">
        <v>440</v>
      </c>
      <c r="AP796" s="387"/>
      <c r="AQ796" s="375"/>
      <c r="AR796" s="375"/>
      <c r="AS796" s="375"/>
    </row>
    <row r="797" spans="1:45" outlineLevel="1" x14ac:dyDescent="0.25">
      <c r="A797" s="375"/>
      <c r="B797" s="384"/>
      <c r="C797" s="377">
        <f>INT($C$783)+1</f>
        <v>2</v>
      </c>
      <c r="D797" s="402"/>
      <c r="E797" s="459"/>
      <c r="F797" s="459"/>
      <c r="G797" s="402"/>
      <c r="H797" s="462" t="s">
        <v>655</v>
      </c>
      <c r="I797" s="420"/>
      <c r="J797" s="420"/>
      <c r="K797" s="390"/>
      <c r="L797" s="390"/>
      <c r="M797" s="390"/>
      <c r="N797" s="390"/>
      <c r="O797" s="390"/>
      <c r="P797" s="390"/>
      <c r="Q797" s="390"/>
      <c r="R797" s="390"/>
      <c r="S797" s="390"/>
      <c r="T797" s="390"/>
      <c r="U797" s="390"/>
      <c r="V797" s="390"/>
      <c r="W797" s="390"/>
      <c r="X797" s="390"/>
      <c r="Y797" s="390"/>
      <c r="Z797" s="451"/>
      <c r="AA797" s="451"/>
      <c r="AB797" s="451"/>
      <c r="AC797" s="451"/>
      <c r="AD797" s="451"/>
      <c r="AE797" s="451"/>
      <c r="AF797" s="451"/>
      <c r="AG797" s="451"/>
      <c r="AH797" s="451"/>
      <c r="AI797" s="451"/>
      <c r="AJ797" s="451"/>
      <c r="AK797" s="451"/>
      <c r="AL797" s="451"/>
      <c r="AM797" s="451"/>
      <c r="AN797" s="451"/>
      <c r="AO797" s="402"/>
      <c r="AP797" s="387"/>
      <c r="AQ797" s="375"/>
      <c r="AR797" s="375"/>
      <c r="AS797" s="375"/>
    </row>
    <row r="798" spans="1:45" ht="5.0999999999999996" customHeight="1" outlineLevel="3" x14ac:dyDescent="0.25">
      <c r="A798" s="375"/>
      <c r="B798" s="384"/>
      <c r="C798" s="377">
        <f>INT($C$783)+3.005</f>
        <v>4.0049999999999999</v>
      </c>
      <c r="D798" s="402" t="s">
        <v>436</v>
      </c>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387"/>
      <c r="AQ798" s="375"/>
      <c r="AR798" s="375"/>
      <c r="AS798" s="375"/>
    </row>
    <row r="799" spans="1:45" outlineLevel="2" x14ac:dyDescent="0.25">
      <c r="A799" s="375"/>
      <c r="B799" s="384"/>
      <c r="C799" s="377">
        <f>INT($C$783)+2</f>
        <v>3</v>
      </c>
      <c r="D799" s="402"/>
      <c r="E799" s="459"/>
      <c r="F799" s="459"/>
      <c r="G799" s="402"/>
      <c r="H799" s="472" t="s">
        <v>618</v>
      </c>
      <c r="I799" s="430" t="s">
        <v>656</v>
      </c>
      <c r="J799" s="430"/>
      <c r="K799" s="430" t="s">
        <v>657</v>
      </c>
      <c r="L799" s="430"/>
      <c r="M799" s="430"/>
      <c r="N799" s="523"/>
      <c r="O799" s="523" t="s">
        <v>1158</v>
      </c>
      <c r="P799" s="430"/>
      <c r="Q799" s="430"/>
      <c r="R799" s="430"/>
      <c r="S799" s="430"/>
      <c r="T799" s="430"/>
      <c r="U799" s="430"/>
      <c r="V799" s="407"/>
      <c r="W799" s="407"/>
      <c r="X799" s="407"/>
      <c r="Y799" s="407"/>
      <c r="Z799" s="407"/>
      <c r="AA799" s="407"/>
      <c r="AB799" s="407"/>
      <c r="AC799" s="407"/>
      <c r="AD799" s="407"/>
      <c r="AE799" s="407"/>
      <c r="AF799" s="407"/>
      <c r="AG799" s="407"/>
      <c r="AH799" s="407"/>
      <c r="AI799" s="407"/>
      <c r="AJ799" s="407"/>
      <c r="AK799" s="407"/>
      <c r="AL799" s="407"/>
      <c r="AM799" s="407"/>
      <c r="AN799" s="407"/>
      <c r="AO799" s="402"/>
      <c r="AP799" s="387"/>
      <c r="AQ799" s="375"/>
      <c r="AR799" s="375"/>
      <c r="AS799" s="375"/>
    </row>
    <row r="800" spans="1:45" ht="15" customHeight="1" outlineLevel="3" x14ac:dyDescent="0.25">
      <c r="A800" s="375"/>
      <c r="B800" s="384"/>
      <c r="C800" s="377">
        <f t="shared" ref="C800:C817" si="262">INT($C$783)+3</f>
        <v>4</v>
      </c>
      <c r="D800" s="402"/>
      <c r="E800" s="459">
        <v>0</v>
      </c>
      <c r="F800" s="459"/>
      <c r="G800" s="402"/>
      <c r="H800" s="423" t="str">
        <f>H$261</f>
        <v>Aut</v>
      </c>
      <c r="I800" s="536">
        <v>2</v>
      </c>
      <c r="J800" s="536"/>
      <c r="K800" s="495">
        <f t="shared" ref="K800:M802" si="263">INDEX($K$689:$M$760,($E800*i_s_len+$I800)*i_x_len+1,0)</f>
        <v>44515</v>
      </c>
      <c r="L800" s="495">
        <f t="shared" si="263"/>
        <v>44515</v>
      </c>
      <c r="M800" s="495">
        <f t="shared" si="263"/>
        <v>44515</v>
      </c>
      <c r="N800" s="407"/>
      <c r="O800" s="1039">
        <f t="shared" ref="O800:Q802" si="264">MIN(363,INT((K800 - DATE(YEAR(K800),1,1))))+364*(YEAR(K800)-i_startyear)</f>
        <v>1046</v>
      </c>
      <c r="P800" s="1039">
        <f t="shared" si="264"/>
        <v>1046</v>
      </c>
      <c r="Q800" s="1039">
        <f t="shared" si="264"/>
        <v>1046</v>
      </c>
      <c r="R800" s="407"/>
      <c r="S800" s="407"/>
      <c r="T800" s="407"/>
      <c r="U800" s="407"/>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outlineLevel="3" x14ac:dyDescent="0.25">
      <c r="A801" s="375"/>
      <c r="B801" s="384"/>
      <c r="C801" s="377">
        <f t="shared" si="262"/>
        <v>4</v>
      </c>
      <c r="D801" s="402"/>
      <c r="E801" s="459">
        <v>1</v>
      </c>
      <c r="F801" s="459"/>
      <c r="G801" s="402"/>
      <c r="H801" s="423" t="str">
        <f>H$262</f>
        <v>Win</v>
      </c>
      <c r="I801" s="536">
        <v>2</v>
      </c>
      <c r="J801" s="536"/>
      <c r="K801" s="495">
        <f t="shared" si="263"/>
        <v>44545</v>
      </c>
      <c r="L801" s="495">
        <f t="shared" si="263"/>
        <v>44545</v>
      </c>
      <c r="M801" s="495">
        <f t="shared" si="263"/>
        <v>44545</v>
      </c>
      <c r="N801" s="407"/>
      <c r="O801" s="1039">
        <f t="shared" si="264"/>
        <v>1076</v>
      </c>
      <c r="P801" s="1039">
        <f t="shared" si="264"/>
        <v>1076</v>
      </c>
      <c r="Q801" s="1039">
        <f t="shared" si="264"/>
        <v>1076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2</v>
      </c>
      <c r="F802" s="459"/>
      <c r="G802" s="402"/>
      <c r="H802" s="423" t="str">
        <f>H$263</f>
        <v>Spr</v>
      </c>
      <c r="I802" s="536">
        <v>2</v>
      </c>
      <c r="J802" s="536"/>
      <c r="K802" s="495">
        <f t="shared" si="263"/>
        <v>44576</v>
      </c>
      <c r="L802" s="495">
        <f t="shared" si="263"/>
        <v>44576</v>
      </c>
      <c r="M802" s="495">
        <f t="shared" si="263"/>
        <v>44576</v>
      </c>
      <c r="N802" s="407"/>
      <c r="O802" s="1039">
        <f t="shared" si="264"/>
        <v>1106</v>
      </c>
      <c r="P802" s="1039">
        <f t="shared" si="264"/>
        <v>1106</v>
      </c>
      <c r="Q802" s="1039">
        <f t="shared" si="264"/>
        <v>1106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c r="F803" s="459"/>
      <c r="G803" s="402"/>
      <c r="H803" s="407"/>
      <c r="I803" s="423"/>
      <c r="J803" s="423"/>
      <c r="K803" s="407"/>
      <c r="L803" s="407"/>
      <c r="M803" s="407"/>
      <c r="N803" s="407"/>
      <c r="O803" s="407"/>
      <c r="P803" s="407"/>
      <c r="Q803" s="407"/>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30" t="s">
        <v>658</v>
      </c>
      <c r="J804" s="429"/>
      <c r="K804" s="430" t="s">
        <v>659</v>
      </c>
      <c r="L804" s="430"/>
      <c r="M804" s="430"/>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v>0</v>
      </c>
      <c r="F805" s="459"/>
      <c r="G805" s="402"/>
      <c r="H805" s="423" t="str">
        <f>H$261</f>
        <v>Aut</v>
      </c>
      <c r="I805" s="536">
        <v>5</v>
      </c>
      <c r="J805" s="536"/>
      <c r="K805" s="495">
        <f t="shared" ref="K805:M807" si="265">INDEX($K$689:$M$760,($E805*i_s_len+$I805)*i_x_len+1,0)</f>
        <v>45611</v>
      </c>
      <c r="L805" s="495">
        <f t="shared" si="265"/>
        <v>45611</v>
      </c>
      <c r="M805" s="495">
        <f t="shared" si="265"/>
        <v>45611</v>
      </c>
      <c r="N805" s="407"/>
      <c r="O805" s="1039">
        <f t="shared" ref="O805:Q807" si="266">MIN(363,INT((K805 - DATE(YEAR(K805),1,1))))+364*(YEAR(K805)-i_startyear)</f>
        <v>2139</v>
      </c>
      <c r="P805" s="1039">
        <f t="shared" si="266"/>
        <v>2139</v>
      </c>
      <c r="Q805" s="1039">
        <f t="shared" si="266"/>
        <v>2139</v>
      </c>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1</v>
      </c>
      <c r="F806" s="459"/>
      <c r="G806" s="402"/>
      <c r="H806" s="423" t="str">
        <f>H$262</f>
        <v>Win</v>
      </c>
      <c r="I806" s="536">
        <v>5</v>
      </c>
      <c r="J806" s="536"/>
      <c r="K806" s="495">
        <f t="shared" si="265"/>
        <v>45641</v>
      </c>
      <c r="L806" s="495">
        <f t="shared" si="265"/>
        <v>45641</v>
      </c>
      <c r="M806" s="495">
        <f t="shared" si="265"/>
        <v>45641</v>
      </c>
      <c r="N806" s="407"/>
      <c r="O806" s="1039">
        <f t="shared" si="266"/>
        <v>2169</v>
      </c>
      <c r="P806" s="1039">
        <f t="shared" si="266"/>
        <v>2169</v>
      </c>
      <c r="Q806" s="1039">
        <f t="shared" si="266"/>
        <v>2169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2</v>
      </c>
      <c r="F807" s="459"/>
      <c r="G807" s="402"/>
      <c r="H807" s="423" t="str">
        <f>H$263</f>
        <v>Spr</v>
      </c>
      <c r="I807" s="536">
        <v>5</v>
      </c>
      <c r="J807" s="536"/>
      <c r="K807" s="495">
        <f t="shared" si="265"/>
        <v>45672</v>
      </c>
      <c r="L807" s="495">
        <f t="shared" si="265"/>
        <v>45672</v>
      </c>
      <c r="M807" s="495">
        <f t="shared" si="265"/>
        <v>45672</v>
      </c>
      <c r="N807" s="407"/>
      <c r="O807" s="1039">
        <f t="shared" si="266"/>
        <v>2198</v>
      </c>
      <c r="P807" s="1039">
        <f t="shared" si="266"/>
        <v>2198</v>
      </c>
      <c r="Q807" s="1039">
        <f t="shared" si="266"/>
        <v>2198</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c r="F808" s="459"/>
      <c r="G808" s="402"/>
      <c r="H808" s="407"/>
      <c r="I808" s="423"/>
      <c r="J808" s="423"/>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07"/>
      <c r="J809" s="407"/>
      <c r="K809" s="430" t="s">
        <v>772</v>
      </c>
      <c r="L809" s="430"/>
      <c r="M809" s="430"/>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23" t="str">
        <f>H$261</f>
        <v>Aut</v>
      </c>
      <c r="I810" s="407"/>
      <c r="J810" s="407"/>
      <c r="K810" s="599">
        <v>1550</v>
      </c>
      <c r="L810" s="599">
        <v>1550</v>
      </c>
      <c r="M810" s="599">
        <v>1550</v>
      </c>
      <c r="N810" s="407"/>
      <c r="O810" s="407" t="s">
        <v>782</v>
      </c>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Win</v>
      </c>
      <c r="I811" s="407"/>
      <c r="J811" s="407"/>
      <c r="K811" s="599">
        <v>1550</v>
      </c>
      <c r="L811" s="599">
        <v>1550</v>
      </c>
      <c r="M811" s="599">
        <v>1550</v>
      </c>
      <c r="N811" s="407"/>
      <c r="O811" s="407"/>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Spr</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07"/>
      <c r="I813" s="423"/>
      <c r="J813" s="423"/>
      <c r="K813" s="407"/>
      <c r="L813" s="407"/>
      <c r="M813" s="407"/>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07"/>
      <c r="J814" s="407"/>
      <c r="K814" s="430" t="s">
        <v>660</v>
      </c>
      <c r="L814" s="430"/>
      <c r="M814" s="430"/>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23" t="str">
        <f>H$261</f>
        <v>Aut</v>
      </c>
      <c r="I815" s="407"/>
      <c r="J815" s="407"/>
      <c r="K815" s="537">
        <f>(K805-K800)/30.5</f>
        <v>35.934426229508198</v>
      </c>
      <c r="L815" s="537">
        <f>(L805-L800)/30.5</f>
        <v>35.934426229508198</v>
      </c>
      <c r="M815" s="537">
        <f>(M805-M800)/30.5</f>
        <v>35.934426229508198</v>
      </c>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Win</v>
      </c>
      <c r="I816" s="407"/>
      <c r="J816" s="407"/>
      <c r="K816" s="537">
        <f t="shared" ref="K816:M817" si="267">(K806-K801)/30.5</f>
        <v>35.934426229508198</v>
      </c>
      <c r="L816" s="537">
        <f t="shared" si="267"/>
        <v>35.934426229508198</v>
      </c>
      <c r="M816" s="537">
        <f t="shared" si="267"/>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Spr</v>
      </c>
      <c r="I817" s="407"/>
      <c r="J817" s="407"/>
      <c r="K817" s="537">
        <f t="shared" si="267"/>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ht="5.0999999999999996" customHeight="1" outlineLevel="2" x14ac:dyDescent="0.25">
      <c r="A818" s="375"/>
      <c r="B818" s="384"/>
      <c r="C818" s="377">
        <f>INT($C$783)+2.005</f>
        <v>3.0049999999999999</v>
      </c>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t="s">
        <v>440</v>
      </c>
      <c r="AP818" s="387"/>
      <c r="AQ818" s="375"/>
      <c r="AR818" s="375"/>
      <c r="AS818" s="375"/>
    </row>
    <row r="819" spans="1:45" ht="5.0999999999999996" customHeight="1" outlineLevel="2" x14ac:dyDescent="0.25">
      <c r="A819" s="375"/>
      <c r="B819" s="384"/>
      <c r="C819" s="377">
        <f>INT($C$783)+2.005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387"/>
      <c r="AQ819" s="375"/>
      <c r="AR819" s="375"/>
      <c r="AS819" s="375"/>
    </row>
    <row r="820" spans="1:45" ht="5.0999999999999996" customHeight="1" outlineLevel="1" x14ac:dyDescent="0.25">
      <c r="A820" s="375"/>
      <c r="B820" s="412"/>
      <c r="C820" s="413">
        <f>INT($C$783)+1.005</f>
        <v>2.0049999999999999</v>
      </c>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5" t="s">
        <v>129</v>
      </c>
      <c r="AQ820" s="375"/>
      <c r="AR820" s="375"/>
      <c r="AS820" s="375"/>
    </row>
    <row r="821" spans="1:45" ht="5.0999999999999996" customHeight="1" x14ac:dyDescent="0.25">
      <c r="A821" s="375"/>
      <c r="B821" s="416"/>
      <c r="C821" s="417">
        <f>INT($C$783)+0.005</f>
        <v>1.0049999999999999</v>
      </c>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c r="AN821" s="416"/>
      <c r="AO821" s="416"/>
      <c r="AP821" s="416"/>
      <c r="AQ821" s="375"/>
      <c r="AR821" s="375"/>
      <c r="AS821" s="375"/>
    </row>
    <row r="822" spans="1:45" outlineLevel="2" x14ac:dyDescent="0.25">
      <c r="A822" s="375"/>
      <c r="B822" s="375"/>
      <c r="C822" s="377">
        <f>INT($C$783)+2</f>
        <v>3</v>
      </c>
      <c r="D822" s="375"/>
      <c r="E822" s="375"/>
      <c r="F822" s="375"/>
      <c r="G822" s="375"/>
      <c r="H822" s="375"/>
      <c r="I822" s="375"/>
      <c r="J822" s="375"/>
      <c r="K822" s="375"/>
      <c r="L822" s="375"/>
      <c r="M822" s="375"/>
      <c r="N822" s="375"/>
      <c r="O822" s="375"/>
      <c r="P822" s="375"/>
      <c r="Q822" s="375"/>
      <c r="R822" s="375"/>
      <c r="S822" s="375"/>
      <c r="T822" s="375"/>
      <c r="U822" s="375"/>
      <c r="V822" s="375"/>
      <c r="W822" s="375"/>
      <c r="X822" s="375"/>
      <c r="Y822" s="375"/>
      <c r="Z822" s="375"/>
      <c r="AA822" s="375"/>
      <c r="AB822" s="375"/>
      <c r="AC822" s="375"/>
      <c r="AD822" s="375"/>
      <c r="AE822" s="375"/>
      <c r="AF822" s="375"/>
      <c r="AG822" s="375"/>
      <c r="AH822" s="375"/>
      <c r="AI822" s="375"/>
      <c r="AJ822" s="375"/>
      <c r="AK822" s="375"/>
      <c r="AL822" s="375"/>
      <c r="AM822" s="375"/>
      <c r="AN822" s="375"/>
      <c r="AO822" s="375"/>
      <c r="AP822" s="375"/>
      <c r="AQ822" s="375"/>
      <c r="AR822" s="375"/>
      <c r="AS822" s="375"/>
    </row>
    <row r="823" spans="1:45" outlineLevel="2" x14ac:dyDescent="0.25">
      <c r="A823" s="375"/>
      <c r="B823" s="375"/>
      <c r="C823" s="377">
        <f>INT($C$827)+2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t="5.0999999999999996" customHeight="1" thickBot="1" x14ac:dyDescent="0.3">
      <c r="A824" s="375"/>
      <c r="B824" s="378"/>
      <c r="C824" s="379">
        <f>INT($C$827)+0.005</f>
        <v>1.0049999999999999</v>
      </c>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5"/>
      <c r="AR824" s="375"/>
      <c r="AS824" s="375"/>
    </row>
    <row r="825" spans="1:45" ht="5.0999999999999996" customHeight="1" outlineLevel="1" collapsed="1" x14ac:dyDescent="0.25">
      <c r="A825" s="375"/>
      <c r="B825" s="380" t="s">
        <v>0</v>
      </c>
      <c r="C825" s="381">
        <f>INT($C$827)+1.005</f>
        <v>2.0049999999999999</v>
      </c>
      <c r="D825" s="382"/>
      <c r="E825" s="382"/>
      <c r="F825" s="382"/>
      <c r="G825" s="382"/>
      <c r="H825" s="382"/>
      <c r="I825" s="382"/>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3"/>
      <c r="AQ825" s="375"/>
      <c r="AR825" s="375"/>
      <c r="AS825" s="375"/>
    </row>
    <row r="826" spans="1:45" hidden="1" outlineLevel="4" x14ac:dyDescent="0.25">
      <c r="A826" s="375"/>
      <c r="B826" s="384"/>
      <c r="C826" s="377">
        <f>INT(MAX($C$846:$C$876))+1</f>
        <v>6</v>
      </c>
      <c r="D826" s="385"/>
      <c r="E826" s="385"/>
      <c r="F826" s="385"/>
      <c r="G826" s="385"/>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c r="AD826" s="386"/>
      <c r="AE826" s="386"/>
      <c r="AF826" s="386"/>
      <c r="AG826" s="386"/>
      <c r="AH826" s="386"/>
      <c r="AI826" s="386"/>
      <c r="AJ826" s="386"/>
      <c r="AK826" s="386"/>
      <c r="AL826" s="386"/>
      <c r="AM826" s="386"/>
      <c r="AN826" s="386"/>
      <c r="AO826" s="385"/>
      <c r="AP826" s="387"/>
      <c r="AQ826" s="375"/>
      <c r="AR826" s="375"/>
      <c r="AS826" s="375"/>
    </row>
    <row r="827" spans="1:45" ht="20.100000000000001" customHeight="1" x14ac:dyDescent="0.25">
      <c r="A827" s="375"/>
      <c r="B827" s="384"/>
      <c r="C827" s="377">
        <v>1.02</v>
      </c>
      <c r="D827" s="388"/>
      <c r="E827" s="452" t="s">
        <v>427</v>
      </c>
      <c r="F827" s="453"/>
      <c r="G827" s="389"/>
      <c r="H827" s="854" t="str">
        <f>COUNTIFS($B$1:$B827, "«")&amp;" Sheep: Young at Foot and Offspring sale times &amp; shearing of sale animals"</f>
        <v>5 Sheep: Young at Foot and Offspring sale times &amp; shearing of sale animals</v>
      </c>
      <c r="I827" s="418"/>
      <c r="J827" s="418"/>
      <c r="K827" s="418"/>
      <c r="L827" s="418"/>
      <c r="M827" s="418"/>
      <c r="N827" s="418"/>
      <c r="O827" s="418"/>
      <c r="P827" s="418"/>
      <c r="Q827" s="418"/>
      <c r="R827" s="418"/>
      <c r="S827" s="418"/>
      <c r="T827" s="418"/>
      <c r="U827" s="418"/>
      <c r="V827" s="418"/>
      <c r="W827" s="418"/>
      <c r="X827" s="418"/>
      <c r="Y827" s="418"/>
      <c r="Z827" s="418"/>
      <c r="AA827" s="533"/>
      <c r="AB827" s="533"/>
      <c r="AC827" s="533"/>
      <c r="AD827" s="418"/>
      <c r="AE827" s="418"/>
      <c r="AF827" s="418"/>
      <c r="AG827" s="418"/>
      <c r="AH827" s="418"/>
      <c r="AI827" s="418"/>
      <c r="AJ827" s="418"/>
      <c r="AK827" s="418"/>
      <c r="AL827" s="418"/>
      <c r="AM827" s="418"/>
      <c r="AN827" s="418"/>
      <c r="AO827" s="455"/>
      <c r="AP827" s="387"/>
      <c r="AQ827" s="375"/>
      <c r="AR827" s="375"/>
      <c r="AS827" s="375"/>
    </row>
    <row r="828" spans="1:45" ht="37.5" outlineLevel="1" x14ac:dyDescent="0.25">
      <c r="A828" s="375"/>
      <c r="B828" s="384"/>
      <c r="C828" s="377">
        <f>INT($C$827)+1.02</f>
        <v>2.02</v>
      </c>
      <c r="D828" s="388"/>
      <c r="E828" s="452" t="s">
        <v>429</v>
      </c>
      <c r="F828" s="456">
        <v>1</v>
      </c>
      <c r="G828" s="393"/>
      <c r="H828" s="538" t="s">
        <v>661</v>
      </c>
      <c r="I828" s="395"/>
      <c r="J828" s="395"/>
      <c r="K828" s="395"/>
      <c r="L828" s="395"/>
      <c r="M828" s="395"/>
      <c r="N828" s="395"/>
      <c r="O828" s="395"/>
      <c r="P828" s="395"/>
      <c r="Q828" s="395"/>
      <c r="R828" s="395"/>
      <c r="S828" s="395"/>
      <c r="T828" s="395"/>
      <c r="U828" s="395"/>
      <c r="V828" s="395"/>
      <c r="W828" s="395"/>
      <c r="X828" s="395"/>
      <c r="Y828" s="395"/>
      <c r="Z828" s="395"/>
      <c r="AA828" s="534"/>
      <c r="AB828" s="534"/>
      <c r="AC828" s="534"/>
      <c r="AD828" s="395"/>
      <c r="AE828" s="395"/>
      <c r="AF828" s="395"/>
      <c r="AG828" s="395"/>
      <c r="AH828" s="395"/>
      <c r="AI828" s="395"/>
      <c r="AJ828" s="395"/>
      <c r="AK828" s="395"/>
      <c r="AL828" s="395"/>
      <c r="AM828" s="395"/>
      <c r="AN828" s="395"/>
      <c r="AO828" s="458"/>
      <c r="AP828" s="387"/>
      <c r="AQ828" s="375"/>
      <c r="AR828" s="375"/>
      <c r="AS828" s="375"/>
    </row>
    <row r="829" spans="1:45" ht="5.0999999999999996" customHeight="1" outlineLevel="2" x14ac:dyDescent="0.25">
      <c r="A829" s="375"/>
      <c r="B829" s="384"/>
      <c r="C829" s="377">
        <f>INT($C$827)+2.005</f>
        <v>3.0049999999999999</v>
      </c>
      <c r="D829" s="385"/>
      <c r="E829" s="385"/>
      <c r="F829" s="385"/>
      <c r="G829" s="385"/>
      <c r="H829" s="385"/>
      <c r="I829" s="385"/>
      <c r="J829" s="385"/>
      <c r="K829" s="385"/>
      <c r="L829" s="385"/>
      <c r="M829" s="385"/>
      <c r="N829" s="385"/>
      <c r="O829" s="385"/>
      <c r="P829" s="385"/>
      <c r="Q829" s="385"/>
      <c r="R829" s="385"/>
      <c r="S829" s="385"/>
      <c r="T829" s="385"/>
      <c r="U829" s="385"/>
      <c r="V829" s="385"/>
      <c r="W829" s="385"/>
      <c r="X829" s="385"/>
      <c r="Y829" s="385"/>
      <c r="Z829" s="385"/>
      <c r="AA829" s="385"/>
      <c r="AB829" s="385"/>
      <c r="AC829" s="385"/>
      <c r="AD829" s="385"/>
      <c r="AE829" s="385"/>
      <c r="AF829" s="385"/>
      <c r="AG829" s="385"/>
      <c r="AH829" s="385"/>
      <c r="AI829" s="385"/>
      <c r="AJ829" s="385"/>
      <c r="AK829" s="385"/>
      <c r="AL829" s="385"/>
      <c r="AM829" s="385"/>
      <c r="AN829" s="385"/>
      <c r="AO829" s="385"/>
      <c r="AP829" s="387"/>
      <c r="AQ829" s="375"/>
      <c r="AR829" s="375"/>
      <c r="AS829" s="375"/>
    </row>
    <row r="830" spans="1:45" outlineLevel="2" x14ac:dyDescent="0.25">
      <c r="A830" s="375"/>
      <c r="B830" s="384"/>
      <c r="C830" s="377">
        <f>INT($C$827)+2</f>
        <v>3</v>
      </c>
      <c r="D830" s="385"/>
      <c r="E830" s="459"/>
      <c r="F830" s="459"/>
      <c r="G830" s="385"/>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85"/>
      <c r="AP830" s="387"/>
      <c r="AQ830" s="375"/>
      <c r="AR830" s="375"/>
      <c r="AS830" s="375"/>
    </row>
    <row r="831" spans="1:45" outlineLevel="2" x14ac:dyDescent="0.25">
      <c r="A831" s="375"/>
      <c r="B831" s="384"/>
      <c r="C831" s="377">
        <f>INT($C$827)+2</f>
        <v>3</v>
      </c>
      <c r="D831" s="385"/>
      <c r="E831" s="459"/>
      <c r="F831" s="459"/>
      <c r="G831" s="385"/>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5"/>
      <c r="AP831" s="387"/>
      <c r="AQ831" s="375"/>
      <c r="AR831" s="375"/>
      <c r="AS831" s="375"/>
    </row>
    <row r="832" spans="1:45" outlineLevel="2" x14ac:dyDescent="0.25">
      <c r="A832" s="375"/>
      <c r="B832" s="384"/>
      <c r="C832" s="377">
        <f>INT($C$827)+2</f>
        <v>3</v>
      </c>
      <c r="D832" s="385"/>
      <c r="E832" s="459"/>
      <c r="F832" s="459"/>
      <c r="G832" s="385"/>
      <c r="H832" s="400"/>
      <c r="I832" s="400"/>
      <c r="J832" s="400"/>
      <c r="K832" s="460" t="s">
        <v>473</v>
      </c>
      <c r="L832" s="460"/>
      <c r="M832" s="460"/>
      <c r="N832" s="460"/>
      <c r="O832" s="460" t="str">
        <f>K832</f>
        <v>Offspring</v>
      </c>
      <c r="P832" s="460"/>
      <c r="Q832" s="460"/>
      <c r="R832" s="460"/>
      <c r="S832" s="460" t="str">
        <f>O832</f>
        <v>Offspring</v>
      </c>
      <c r="T832" s="460"/>
      <c r="U832" s="460"/>
      <c r="V832" s="460"/>
      <c r="W832" s="400"/>
      <c r="X832" s="400"/>
      <c r="Y832" s="460" t="str">
        <f>K832</f>
        <v>Offspring</v>
      </c>
      <c r="Z832" s="460"/>
      <c r="AA832" s="460"/>
      <c r="AB832" s="460"/>
      <c r="AC832" s="460" t="str">
        <f>O832</f>
        <v>Offspring</v>
      </c>
      <c r="AD832" s="460"/>
      <c r="AE832" s="460"/>
      <c r="AF832" s="460"/>
      <c r="AG832" s="461"/>
      <c r="AH832" s="461"/>
      <c r="AI832" s="461"/>
      <c r="AJ832" s="461"/>
      <c r="AK832" s="461"/>
      <c r="AL832" s="461"/>
      <c r="AM832" s="461"/>
      <c r="AN832" s="461"/>
      <c r="AO832" s="385"/>
      <c r="AP832" s="387"/>
      <c r="AQ832" s="375"/>
      <c r="AR832" s="375"/>
      <c r="AS832" s="375"/>
    </row>
    <row r="833" spans="1:45" outlineLevel="2" x14ac:dyDescent="0.25">
      <c r="A833" s="375"/>
      <c r="B833" s="384"/>
      <c r="C833" s="377">
        <f>INT($C$827)+2</f>
        <v>3</v>
      </c>
      <c r="D833" s="385"/>
      <c r="E833" s="459"/>
      <c r="F833" s="459"/>
      <c r="G833" s="385"/>
      <c r="H833" s="400"/>
      <c r="I833" s="400"/>
      <c r="J833" s="400"/>
      <c r="K833" s="449" t="s">
        <v>540</v>
      </c>
      <c r="L833" s="449" t="s">
        <v>541</v>
      </c>
      <c r="M833" s="449" t="s">
        <v>542</v>
      </c>
      <c r="N833" s="449" t="s">
        <v>543</v>
      </c>
      <c r="O833" s="400" t="str">
        <f>K833</f>
        <v>BBB</v>
      </c>
      <c r="P833" s="400" t="str">
        <f>L833</f>
        <v>BBM</v>
      </c>
      <c r="Q833" s="400" t="str">
        <f>M833</f>
        <v>BBT</v>
      </c>
      <c r="R833" s="400" t="str">
        <f>N833</f>
        <v>BMT</v>
      </c>
      <c r="S833" s="400" t="str">
        <f>O833</f>
        <v>BBB</v>
      </c>
      <c r="T833" s="400" t="str">
        <f>P833</f>
        <v>BBM</v>
      </c>
      <c r="U833" s="400" t="str">
        <f>Q833</f>
        <v>BBT</v>
      </c>
      <c r="V833" s="400" t="str">
        <f>R833</f>
        <v>BMT</v>
      </c>
      <c r="W833" s="400"/>
      <c r="X833" s="400"/>
      <c r="Y833" s="400" t="str">
        <f>K833</f>
        <v>BBB</v>
      </c>
      <c r="Z833" s="400" t="str">
        <f t="shared" ref="Z833:AF833" si="268">L833</f>
        <v>BBM</v>
      </c>
      <c r="AA833" s="400" t="str">
        <f t="shared" si="268"/>
        <v>BBT</v>
      </c>
      <c r="AB833" s="400" t="str">
        <f t="shared" si="268"/>
        <v>BMT</v>
      </c>
      <c r="AC833" s="400" t="str">
        <f t="shared" si="268"/>
        <v>BBB</v>
      </c>
      <c r="AD833" s="400" t="str">
        <f t="shared" si="268"/>
        <v>BBM</v>
      </c>
      <c r="AE833" s="400" t="str">
        <f t="shared" si="268"/>
        <v>BBT</v>
      </c>
      <c r="AF833" s="400" t="str">
        <f t="shared" si="268"/>
        <v>BMT</v>
      </c>
      <c r="AG833" s="400"/>
      <c r="AH833" s="400"/>
      <c r="AI833" s="400"/>
      <c r="AJ833" s="400"/>
      <c r="AK833" s="400"/>
      <c r="AL833" s="400"/>
      <c r="AM833" s="400"/>
      <c r="AN833" s="400"/>
      <c r="AO833" s="385"/>
      <c r="AP833" s="387"/>
      <c r="AQ833" s="375"/>
      <c r="AR833" s="375"/>
      <c r="AS833" s="375"/>
    </row>
    <row r="834" spans="1:45" ht="11.65" customHeight="1" outlineLevel="2" collapsed="1" x14ac:dyDescent="0.25">
      <c r="A834" s="375"/>
      <c r="B834" s="384" t="s">
        <v>433</v>
      </c>
      <c r="C834" s="377">
        <f>INT($C$827)+2.01</f>
        <v>3.01</v>
      </c>
      <c r="D834" s="385"/>
      <c r="E834" s="385"/>
      <c r="F834" s="385"/>
      <c r="G834" s="385"/>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c r="AN834" s="400"/>
      <c r="AO834" s="385"/>
      <c r="AP834" s="387"/>
      <c r="AQ834" s="375"/>
      <c r="AR834" s="375"/>
      <c r="AS834" s="375"/>
    </row>
    <row r="835" spans="1:45" hidden="1" outlineLevel="4" x14ac:dyDescent="0.25">
      <c r="A835" s="375"/>
      <c r="B835" s="384"/>
      <c r="C835" s="377">
        <f>INT(MAX($C$846:$C$876))+1</f>
        <v>6</v>
      </c>
      <c r="D835" s="402"/>
      <c r="E835" s="459"/>
      <c r="F835" s="459"/>
      <c r="G835" s="402"/>
      <c r="H835" s="459"/>
      <c r="I835" s="459"/>
      <c r="J835" s="459"/>
      <c r="K835" s="459"/>
      <c r="L835" s="459"/>
      <c r="M835" s="459"/>
      <c r="N835" s="459"/>
      <c r="O835" s="459"/>
      <c r="P835" s="459"/>
      <c r="Q835" s="459"/>
      <c r="R835" s="459"/>
      <c r="S835" s="459"/>
      <c r="T835" s="459"/>
      <c r="U835" s="459"/>
      <c r="V835" s="459"/>
      <c r="W835" s="459"/>
      <c r="X835" s="459"/>
      <c r="Y835" s="459"/>
      <c r="Z835" s="459"/>
      <c r="AA835" s="459"/>
      <c r="AB835" s="459"/>
      <c r="AC835" s="459"/>
      <c r="AD835" s="459"/>
      <c r="AE835" s="459"/>
      <c r="AF835" s="459"/>
      <c r="AG835" s="459"/>
      <c r="AH835" s="459"/>
      <c r="AI835" s="459"/>
      <c r="AJ835" s="459"/>
      <c r="AK835" s="459"/>
      <c r="AL835" s="459"/>
      <c r="AM835" s="459"/>
      <c r="AN835" s="459"/>
      <c r="AO835" s="402"/>
      <c r="AP835" s="387"/>
      <c r="AQ835" s="375"/>
      <c r="AR835" s="375"/>
      <c r="AS835" s="375"/>
    </row>
    <row r="836" spans="1:45" hidden="1" outlineLevel="4" x14ac:dyDescent="0.25">
      <c r="A836" s="375"/>
      <c r="B836" s="384" t="s">
        <v>434</v>
      </c>
      <c r="C836" s="377">
        <f>INT(MAX($C$846:$C$876))+1</f>
        <v>6</v>
      </c>
      <c r="D836" s="402" t="s">
        <v>435</v>
      </c>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outlineLevel="1" x14ac:dyDescent="0.25">
      <c r="A837" s="375"/>
      <c r="B837" s="384"/>
      <c r="C837" s="377">
        <f>INT($C$827)+1</f>
        <v>2</v>
      </c>
      <c r="D837" s="402"/>
      <c r="E837" s="459"/>
      <c r="F837" s="459"/>
      <c r="G837" s="402"/>
      <c r="H837" s="462" t="s">
        <v>662</v>
      </c>
      <c r="I837" s="420"/>
      <c r="J837" s="390"/>
      <c r="K837" s="390"/>
      <c r="L837" s="390"/>
      <c r="M837" s="390"/>
      <c r="N837" s="390"/>
      <c r="O837" s="390"/>
      <c r="P837" s="390"/>
      <c r="Q837" s="390"/>
      <c r="R837" s="390"/>
      <c r="S837" s="390"/>
      <c r="T837" s="390"/>
      <c r="U837" s="390"/>
      <c r="V837" s="390"/>
      <c r="W837" s="390"/>
      <c r="X837" s="390"/>
      <c r="Y837" s="451"/>
      <c r="Z837" s="451"/>
      <c r="AA837" s="451"/>
      <c r="AB837" s="451"/>
      <c r="AC837" s="451"/>
      <c r="AD837" s="451"/>
      <c r="AE837" s="451"/>
      <c r="AF837" s="451"/>
      <c r="AG837" s="451"/>
      <c r="AH837" s="451"/>
      <c r="AI837" s="451"/>
      <c r="AJ837" s="451"/>
      <c r="AK837" s="451"/>
      <c r="AL837" s="451"/>
      <c r="AM837" s="451"/>
      <c r="AN837" s="451"/>
      <c r="AO837" s="402"/>
      <c r="AP837" s="387"/>
      <c r="AQ837" s="375"/>
      <c r="AR837" s="375"/>
      <c r="AS837" s="375"/>
    </row>
    <row r="838" spans="1:45" ht="5.0999999999999996" customHeight="1" outlineLevel="3" x14ac:dyDescent="0.25">
      <c r="A838" s="375"/>
      <c r="B838" s="384"/>
      <c r="C838" s="377">
        <f>INT($C$827)+3.005</f>
        <v>4.0049999999999999</v>
      </c>
      <c r="D838" s="402" t="s">
        <v>436</v>
      </c>
      <c r="E838" s="402"/>
      <c r="F838" s="402"/>
      <c r="G838" s="402"/>
      <c r="H838" s="463"/>
      <c r="I838" s="463"/>
      <c r="J838" s="463"/>
      <c r="K838" s="463"/>
      <c r="L838" s="463"/>
      <c r="M838" s="463"/>
      <c r="N838" s="463"/>
      <c r="O838" s="463"/>
      <c r="P838" s="463"/>
      <c r="Q838" s="463"/>
      <c r="R838" s="463"/>
      <c r="S838" s="463"/>
      <c r="T838" s="463"/>
      <c r="U838" s="463"/>
      <c r="V838" s="463"/>
      <c r="W838" s="463"/>
      <c r="X838" s="463"/>
      <c r="Y838" s="463"/>
      <c r="Z838" s="463"/>
      <c r="AA838" s="463"/>
      <c r="AB838" s="404"/>
      <c r="AC838" s="404"/>
      <c r="AD838" s="404"/>
      <c r="AE838" s="404"/>
      <c r="AF838" s="404"/>
      <c r="AG838" s="404"/>
      <c r="AH838" s="404"/>
      <c r="AI838" s="404"/>
      <c r="AJ838" s="404"/>
      <c r="AK838" s="404"/>
      <c r="AL838" s="404"/>
      <c r="AM838" s="404"/>
      <c r="AN838" s="404"/>
      <c r="AO838" s="402"/>
      <c r="AP838" s="387"/>
      <c r="AQ838" s="375"/>
      <c r="AR838" s="375"/>
      <c r="AS838" s="375"/>
    </row>
    <row r="839" spans="1:45" outlineLevel="2" x14ac:dyDescent="0.25">
      <c r="A839" s="375"/>
      <c r="B839" s="384"/>
      <c r="C839" s="377">
        <f>INT($C$827)+2</f>
        <v>3</v>
      </c>
      <c r="D839" s="402"/>
      <c r="E839" s="459"/>
      <c r="F839" s="459"/>
      <c r="G839" s="402"/>
      <c r="H839" s="1002" t="s">
        <v>1131</v>
      </c>
      <c r="I839" s="407"/>
      <c r="J839" s="407"/>
      <c r="K839" s="423"/>
      <c r="L839" s="410">
        <v>3</v>
      </c>
      <c r="M839" s="407"/>
      <c r="N839" s="407"/>
      <c r="O839" s="407"/>
      <c r="P839" s="407"/>
      <c r="Q839" s="407"/>
      <c r="R839" s="407"/>
      <c r="S839" s="407"/>
      <c r="T839" s="407"/>
      <c r="U839" s="407"/>
      <c r="V839" s="407"/>
      <c r="W839" s="407"/>
      <c r="X839" s="407"/>
      <c r="Y839" s="407"/>
      <c r="Z839" s="407"/>
      <c r="AA839" s="407"/>
      <c r="AB839" s="407"/>
      <c r="AC839" s="407"/>
      <c r="AD839" s="407"/>
      <c r="AE839" s="407"/>
      <c r="AF839" s="407"/>
      <c r="AG839" s="407"/>
      <c r="AH839" s="407"/>
      <c r="AI839" s="407"/>
      <c r="AJ839" s="407"/>
      <c r="AK839" s="407"/>
      <c r="AL839" s="407"/>
      <c r="AM839" s="407"/>
      <c r="AN839" s="407"/>
      <c r="AO839" s="402"/>
      <c r="AP839" s="387"/>
      <c r="AQ839" s="375"/>
      <c r="AR839" s="375"/>
      <c r="AS839" s="375"/>
    </row>
    <row r="840" spans="1:45" ht="15" customHeight="1" outlineLevel="2" collapsed="1" x14ac:dyDescent="0.25">
      <c r="A840" s="375"/>
      <c r="B840" s="384"/>
      <c r="C840" s="377">
        <f>INT($C$827)+2</f>
        <v>3</v>
      </c>
      <c r="D840" s="402"/>
      <c r="E840" s="459"/>
      <c r="F840" s="459"/>
      <c r="G840" s="402"/>
      <c r="H840" s="505"/>
      <c r="I840" s="540" t="s">
        <v>664</v>
      </c>
      <c r="J840" s="505" t="s">
        <v>665</v>
      </c>
      <c r="K840" s="473"/>
      <c r="L840" s="473"/>
      <c r="M840" s="473"/>
      <c r="N840" s="473"/>
      <c r="O840" s="473"/>
      <c r="P840" s="473"/>
      <c r="Q840" s="473"/>
      <c r="R840" s="473"/>
      <c r="S840" s="473"/>
      <c r="T840" s="473"/>
      <c r="U840" s="473"/>
      <c r="V840" s="473"/>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idden="1" outlineLevel="4" x14ac:dyDescent="0.25">
      <c r="A841" s="375"/>
      <c r="B841" s="384"/>
      <c r="C841" s="377">
        <f>INT($C$827)+4</f>
        <v>5</v>
      </c>
      <c r="D841" s="402"/>
      <c r="E841" s="459"/>
      <c r="F841" s="459"/>
      <c r="G841" s="402"/>
      <c r="H841" s="541"/>
      <c r="I841" s="542">
        <v>0</v>
      </c>
      <c r="J841" s="542" t="s">
        <v>667</v>
      </c>
      <c r="K841" s="407"/>
      <c r="L841" s="407"/>
      <c r="M841" s="407"/>
      <c r="N841" s="407"/>
      <c r="O841" s="407"/>
      <c r="P841" s="407"/>
      <c r="Q841" s="407"/>
      <c r="R841" s="407"/>
      <c r="S841" s="407"/>
      <c r="T841" s="407"/>
      <c r="U841" s="407"/>
      <c r="V841" s="407"/>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INT($C$827)+4</f>
        <v>5</v>
      </c>
      <c r="D842" s="402"/>
      <c r="E842" s="459"/>
      <c r="F842" s="459"/>
      <c r="G842" s="402"/>
      <c r="H842" s="423"/>
      <c r="I842" s="429">
        <v>1</v>
      </c>
      <c r="J842" s="423" t="s">
        <v>668</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INT($C$827)+4</f>
        <v>5</v>
      </c>
      <c r="D843" s="402"/>
      <c r="E843" s="459"/>
      <c r="F843" s="459"/>
      <c r="G843" s="402"/>
      <c r="H843" s="423"/>
      <c r="I843" s="429">
        <v>2</v>
      </c>
      <c r="J843" s="423" t="s">
        <v>669</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t="5.0999999999999996" customHeight="1" outlineLevel="2" x14ac:dyDescent="0.25">
      <c r="A844" s="375"/>
      <c r="B844" s="384"/>
      <c r="C844" s="377">
        <f>INT($C$827)+2.005</f>
        <v>3.0049999999999999</v>
      </c>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t="s">
        <v>440</v>
      </c>
      <c r="AP844" s="387"/>
      <c r="AQ844" s="375"/>
      <c r="AR844" s="375"/>
      <c r="AS844" s="375"/>
    </row>
    <row r="845" spans="1:45" outlineLevel="1" x14ac:dyDescent="0.25">
      <c r="A845" s="375"/>
      <c r="B845" s="384"/>
      <c r="C845" s="377">
        <f>INT($C$827)+1</f>
        <v>2</v>
      </c>
      <c r="D845" s="402"/>
      <c r="E845" s="459"/>
      <c r="F845" s="459"/>
      <c r="G845" s="402"/>
      <c r="H845" s="462" t="s">
        <v>670</v>
      </c>
      <c r="I845" s="420"/>
      <c r="J845" s="390"/>
      <c r="K845" s="390"/>
      <c r="L845" s="390"/>
      <c r="M845" s="390"/>
      <c r="N845" s="390"/>
      <c r="O845" s="390"/>
      <c r="P845" s="390"/>
      <c r="Q845" s="390"/>
      <c r="R845" s="390"/>
      <c r="S845" s="390"/>
      <c r="T845" s="390"/>
      <c r="U845" s="390"/>
      <c r="V845" s="390"/>
      <c r="W845" s="390"/>
      <c r="X845" s="390"/>
      <c r="Y845" s="451"/>
      <c r="Z845" s="451"/>
      <c r="AA845" s="451"/>
      <c r="AB845" s="451"/>
      <c r="AC845" s="451"/>
      <c r="AD845" s="451"/>
      <c r="AE845" s="451"/>
      <c r="AF845" s="451"/>
      <c r="AG845" s="451"/>
      <c r="AH845" s="451"/>
      <c r="AI845" s="451"/>
      <c r="AJ845" s="451"/>
      <c r="AK845" s="451"/>
      <c r="AL845" s="451"/>
      <c r="AM845" s="451"/>
      <c r="AN845" s="451"/>
      <c r="AO845" s="402"/>
      <c r="AP845" s="387"/>
      <c r="AQ845" s="375"/>
      <c r="AR845" s="375"/>
      <c r="AS845" s="375"/>
    </row>
    <row r="846" spans="1:45" ht="5.0999999999999996" customHeight="1" outlineLevel="3" x14ac:dyDescent="0.25">
      <c r="A846" s="375"/>
      <c r="B846" s="384"/>
      <c r="C846" s="377">
        <f>INT($C$827)+3.005</f>
        <v>4.0049999999999999</v>
      </c>
      <c r="D846" s="402" t="s">
        <v>436</v>
      </c>
      <c r="E846" s="402"/>
      <c r="F846" s="402"/>
      <c r="G846" s="402"/>
      <c r="H846" s="463"/>
      <c r="I846" s="463"/>
      <c r="J846" s="463"/>
      <c r="K846" s="463"/>
      <c r="L846" s="463"/>
      <c r="M846" s="463"/>
      <c r="N846" s="463"/>
      <c r="O846" s="463"/>
      <c r="P846" s="463"/>
      <c r="Q846" s="463"/>
      <c r="R846" s="463"/>
      <c r="S846" s="463"/>
      <c r="T846" s="463"/>
      <c r="U846" s="463"/>
      <c r="V846" s="463"/>
      <c r="W846" s="463"/>
      <c r="X846" s="463"/>
      <c r="Y846" s="463"/>
      <c r="Z846" s="463"/>
      <c r="AA846" s="463"/>
      <c r="AB846" s="404"/>
      <c r="AC846" s="404"/>
      <c r="AD846" s="404"/>
      <c r="AE846" s="404"/>
      <c r="AF846" s="404"/>
      <c r="AG846" s="404"/>
      <c r="AH846" s="404"/>
      <c r="AI846" s="404"/>
      <c r="AJ846" s="404"/>
      <c r="AK846" s="404"/>
      <c r="AL846" s="404"/>
      <c r="AM846" s="404"/>
      <c r="AN846" s="404"/>
      <c r="AO846" s="402"/>
      <c r="AP846" s="387"/>
      <c r="AQ846" s="375"/>
      <c r="AR846" s="375"/>
      <c r="AS846" s="375"/>
    </row>
    <row r="847" spans="1:45" outlineLevel="2" x14ac:dyDescent="0.25">
      <c r="A847" s="375"/>
      <c r="B847" s="384"/>
      <c r="C847" s="377">
        <f>INT($C$827)+2</f>
        <v>3</v>
      </c>
      <c r="D847" s="402"/>
      <c r="E847" s="459"/>
      <c r="F847" s="459"/>
      <c r="G847" s="402"/>
      <c r="H847" s="1002" t="s">
        <v>1132</v>
      </c>
      <c r="I847" s="407"/>
      <c r="J847" s="407"/>
      <c r="K847" s="423">
        <f>i_s_len</f>
        <v>8</v>
      </c>
      <c r="L847" s="410">
        <v>3</v>
      </c>
      <c r="M847" s="407"/>
      <c r="N847" s="408" t="s">
        <v>671</v>
      </c>
      <c r="O847" s="407"/>
      <c r="P847" s="407"/>
      <c r="Q847" s="407"/>
      <c r="R847" s="407"/>
      <c r="S847" s="407"/>
      <c r="T847" s="407"/>
      <c r="U847" s="407"/>
      <c r="V847" s="407"/>
      <c r="W847" s="407"/>
      <c r="X847" s="407"/>
      <c r="Y847" s="539" t="s">
        <v>663</v>
      </c>
      <c r="Z847" s="407"/>
      <c r="AA847" s="407"/>
      <c r="AB847" s="407"/>
      <c r="AC847" s="407"/>
      <c r="AD847" s="407"/>
      <c r="AE847" s="407"/>
      <c r="AF847" s="407"/>
      <c r="AG847" s="407"/>
      <c r="AH847" s="407"/>
      <c r="AI847" s="407"/>
      <c r="AJ847" s="407"/>
      <c r="AK847" s="407"/>
      <c r="AL847" s="407"/>
      <c r="AM847" s="407"/>
      <c r="AN847" s="407"/>
      <c r="AO847" s="402"/>
      <c r="AP847" s="387"/>
      <c r="AQ847" s="375"/>
      <c r="AR847" s="375"/>
      <c r="AS847" s="375"/>
    </row>
    <row r="848" spans="1:45" ht="15" customHeight="1" outlineLevel="2" x14ac:dyDescent="0.25">
      <c r="A848" s="375"/>
      <c r="B848" s="384"/>
      <c r="C848" s="377">
        <f>INT($C$827)+2</f>
        <v>3</v>
      </c>
      <c r="D848" s="402"/>
      <c r="E848" s="459"/>
      <c r="F848" s="459"/>
      <c r="G848" s="402"/>
      <c r="H848" s="505" t="s">
        <v>672</v>
      </c>
      <c r="I848" s="505" t="s">
        <v>664</v>
      </c>
      <c r="J848" s="505" t="s">
        <v>665</v>
      </c>
      <c r="K848" s="473" t="s">
        <v>1133</v>
      </c>
      <c r="L848" s="473"/>
      <c r="M848" s="473"/>
      <c r="N848" s="473"/>
      <c r="O848" s="473" t="s">
        <v>666</v>
      </c>
      <c r="P848" s="473"/>
      <c r="Q848" s="473"/>
      <c r="R848" s="473"/>
      <c r="S848" s="407"/>
      <c r="T848" s="407"/>
      <c r="U848" s="407"/>
      <c r="V848" s="407"/>
      <c r="W848" s="407"/>
      <c r="X848" s="407"/>
      <c r="Y848" s="544" t="s">
        <v>1133</v>
      </c>
      <c r="Z848" s="544"/>
      <c r="AA848" s="544"/>
      <c r="AB848" s="544"/>
      <c r="AC848" s="544" t="s">
        <v>666</v>
      </c>
      <c r="AD848" s="544"/>
      <c r="AE848" s="544"/>
      <c r="AF848" s="544"/>
      <c r="AG848" s="407"/>
      <c r="AH848" s="407"/>
      <c r="AI848" s="407"/>
      <c r="AJ848" s="407"/>
      <c r="AK848" s="407"/>
      <c r="AL848" s="407"/>
      <c r="AM848" s="407"/>
      <c r="AN848" s="407"/>
      <c r="AO848" s="402"/>
      <c r="AP848" s="387"/>
      <c r="AQ848" s="375"/>
      <c r="AR848" s="375"/>
      <c r="AS848" s="375"/>
    </row>
    <row r="849" spans="1:45" hidden="1" outlineLevel="4" x14ac:dyDescent="0.25">
      <c r="A849" s="375"/>
      <c r="B849" s="384"/>
      <c r="C849" s="377">
        <f t="shared" ref="C849:C857" si="269">INT($C$827)+4</f>
        <v>5</v>
      </c>
      <c r="D849" s="402"/>
      <c r="E849" s="459"/>
      <c r="F849" s="459"/>
      <c r="G849" s="402"/>
      <c r="H849" s="541" t="s">
        <v>673</v>
      </c>
      <c r="I849" s="542">
        <v>0</v>
      </c>
      <c r="J849" s="542" t="s">
        <v>674</v>
      </c>
      <c r="K849" s="545"/>
      <c r="L849" s="545"/>
      <c r="M849" s="545"/>
      <c r="N849" s="545"/>
      <c r="O849" s="546"/>
      <c r="P849" s="546"/>
      <c r="Q849" s="546"/>
      <c r="R849" s="546"/>
      <c r="S849" s="1003" t="s">
        <v>1134</v>
      </c>
      <c r="T849" s="407"/>
      <c r="U849" s="407"/>
      <c r="V849" s="407"/>
      <c r="W849" s="407"/>
      <c r="X849" s="407"/>
      <c r="Y849" s="547">
        <f t="shared" ref="Y849:AB857" si="270">IF(K849="",520,K849)</f>
        <v>520</v>
      </c>
      <c r="Z849" s="547">
        <f t="shared" si="270"/>
        <v>520</v>
      </c>
      <c r="AA849" s="547">
        <f t="shared" si="270"/>
        <v>520</v>
      </c>
      <c r="AB849" s="547">
        <f t="shared" si="270"/>
        <v>520</v>
      </c>
      <c r="AC849" s="547">
        <f t="shared" ref="AC849:AF875" si="271">IF(O849="",1000,O849)</f>
        <v>1000</v>
      </c>
      <c r="AD849" s="547">
        <f t="shared" si="271"/>
        <v>1000</v>
      </c>
      <c r="AE849" s="547">
        <f t="shared" si="271"/>
        <v>1000</v>
      </c>
      <c r="AF849" s="547">
        <f t="shared" si="271"/>
        <v>1000</v>
      </c>
      <c r="AG849" s="547"/>
      <c r="AH849" s="547"/>
      <c r="AI849" s="547"/>
      <c r="AJ849" s="547"/>
      <c r="AK849" s="1038"/>
      <c r="AL849" s="1038"/>
      <c r="AM849" s="1038"/>
      <c r="AN849" s="1038"/>
      <c r="AO849" s="402"/>
      <c r="AP849" s="387"/>
      <c r="AQ849" s="375"/>
      <c r="AR849" s="375"/>
      <c r="AS849" s="375"/>
    </row>
    <row r="850" spans="1:45" hidden="1" outlineLevel="4" x14ac:dyDescent="0.25">
      <c r="A850" s="375"/>
      <c r="B850" s="384"/>
      <c r="C850" s="377">
        <f t="shared" si="269"/>
        <v>5</v>
      </c>
      <c r="D850" s="402"/>
      <c r="E850" s="459"/>
      <c r="F850" s="459"/>
      <c r="G850" s="402"/>
      <c r="H850" s="423" t="s">
        <v>675</v>
      </c>
      <c r="I850" s="429"/>
      <c r="J850" s="423" t="s">
        <v>676</v>
      </c>
      <c r="K850" s="535"/>
      <c r="L850" s="535"/>
      <c r="M850" s="535"/>
      <c r="N850" s="535"/>
      <c r="O850" s="535"/>
      <c r="P850" s="535"/>
      <c r="Q850" s="535"/>
      <c r="R850" s="535"/>
      <c r="S850" s="407"/>
      <c r="T850" s="407"/>
      <c r="U850" s="407"/>
      <c r="V850" s="407"/>
      <c r="W850" s="407"/>
      <c r="X850" s="407"/>
      <c r="Y850" s="543">
        <f t="shared" si="270"/>
        <v>520</v>
      </c>
      <c r="Z850" s="543">
        <f t="shared" si="270"/>
        <v>520</v>
      </c>
      <c r="AA850" s="543">
        <f t="shared" si="270"/>
        <v>520</v>
      </c>
      <c r="AB850" s="543">
        <f t="shared" si="270"/>
        <v>520</v>
      </c>
      <c r="AC850" s="543">
        <f t="shared" si="271"/>
        <v>1000</v>
      </c>
      <c r="AD850" s="543">
        <f t="shared" si="271"/>
        <v>1000</v>
      </c>
      <c r="AE850" s="543">
        <f t="shared" si="271"/>
        <v>1000</v>
      </c>
      <c r="AF850" s="543">
        <f t="shared" si="271"/>
        <v>1000</v>
      </c>
      <c r="AG850" s="543"/>
      <c r="AH850" s="543"/>
      <c r="AI850" s="543"/>
      <c r="AJ850" s="543"/>
      <c r="AK850" s="543"/>
      <c r="AL850" s="543"/>
      <c r="AM850" s="543"/>
      <c r="AN850" s="543"/>
      <c r="AO850" s="402"/>
      <c r="AP850" s="387"/>
      <c r="AQ850" s="375"/>
      <c r="AR850" s="375"/>
      <c r="AS850" s="375"/>
    </row>
    <row r="851" spans="1:45" hidden="1" outlineLevel="4" x14ac:dyDescent="0.25">
      <c r="A851" s="375"/>
      <c r="B851" s="384"/>
      <c r="C851" s="377">
        <f t="shared" si="269"/>
        <v>5</v>
      </c>
      <c r="D851" s="402"/>
      <c r="E851" s="459"/>
      <c r="F851" s="459"/>
      <c r="G851" s="402"/>
      <c r="H851" s="423" t="s">
        <v>677</v>
      </c>
      <c r="I851" s="429"/>
      <c r="J851" s="423" t="s">
        <v>676</v>
      </c>
      <c r="K851" s="535"/>
      <c r="L851" s="535"/>
      <c r="M851" s="535"/>
      <c r="N851" s="535"/>
      <c r="O851" s="535"/>
      <c r="P851" s="535"/>
      <c r="Q851" s="535"/>
      <c r="R851" s="535"/>
      <c r="S851" s="407"/>
      <c r="T851" s="407"/>
      <c r="U851" s="407"/>
      <c r="V851" s="407"/>
      <c r="W851" s="407"/>
      <c r="X851" s="407"/>
      <c r="Y851" s="543">
        <f t="shared" si="270"/>
        <v>520</v>
      </c>
      <c r="Z851" s="543">
        <f t="shared" si="270"/>
        <v>520</v>
      </c>
      <c r="AA851" s="543">
        <f t="shared" si="270"/>
        <v>520</v>
      </c>
      <c r="AB851" s="543">
        <f t="shared" si="270"/>
        <v>520</v>
      </c>
      <c r="AC851" s="543">
        <f t="shared" si="271"/>
        <v>1000</v>
      </c>
      <c r="AD851" s="543">
        <f t="shared" si="271"/>
        <v>1000</v>
      </c>
      <c r="AE851" s="543">
        <f t="shared" si="271"/>
        <v>1000</v>
      </c>
      <c r="AF851" s="543">
        <f t="shared" si="271"/>
        <v>1000</v>
      </c>
      <c r="AG851" s="543"/>
      <c r="AH851" s="543"/>
      <c r="AI851" s="543"/>
      <c r="AJ851" s="543"/>
      <c r="AK851" s="543"/>
      <c r="AL851" s="543"/>
      <c r="AM851" s="543"/>
      <c r="AN851" s="543"/>
      <c r="AO851" s="402"/>
      <c r="AP851" s="387"/>
      <c r="AQ851" s="375"/>
      <c r="AR851" s="375"/>
      <c r="AS851" s="375"/>
    </row>
    <row r="852" spans="1:45" hidden="1" outlineLevel="4" x14ac:dyDescent="0.25">
      <c r="A852" s="375"/>
      <c r="B852" s="384"/>
      <c r="C852" s="377">
        <f t="shared" si="269"/>
        <v>5</v>
      </c>
      <c r="D852" s="402"/>
      <c r="E852" s="459"/>
      <c r="F852" s="459"/>
      <c r="G852" s="402"/>
      <c r="H852" s="423">
        <v>3</v>
      </c>
      <c r="I852" s="429"/>
      <c r="J852" s="423" t="s">
        <v>676</v>
      </c>
      <c r="K852" s="535"/>
      <c r="L852" s="535"/>
      <c r="M852" s="535"/>
      <c r="N852" s="535"/>
      <c r="O852" s="535"/>
      <c r="P852" s="535"/>
      <c r="Q852" s="535"/>
      <c r="R852" s="535"/>
      <c r="S852" s="407"/>
      <c r="T852" s="407"/>
      <c r="U852" s="407"/>
      <c r="V852" s="407"/>
      <c r="W852" s="407"/>
      <c r="X852" s="407"/>
      <c r="Y852" s="543">
        <f t="shared" si="270"/>
        <v>520</v>
      </c>
      <c r="Z852" s="543">
        <f t="shared" si="270"/>
        <v>520</v>
      </c>
      <c r="AA852" s="543">
        <f t="shared" si="270"/>
        <v>520</v>
      </c>
      <c r="AB852" s="543">
        <f t="shared" si="270"/>
        <v>520</v>
      </c>
      <c r="AC852" s="543">
        <f t="shared" si="271"/>
        <v>1000</v>
      </c>
      <c r="AD852" s="543">
        <f t="shared" si="271"/>
        <v>1000</v>
      </c>
      <c r="AE852" s="543">
        <f t="shared" si="271"/>
        <v>1000</v>
      </c>
      <c r="AF852" s="543">
        <f t="shared" si="271"/>
        <v>1000</v>
      </c>
      <c r="AG852" s="543"/>
      <c r="AH852" s="543"/>
      <c r="AI852" s="543"/>
      <c r="AJ852" s="543"/>
      <c r="AK852" s="543"/>
      <c r="AL852" s="543"/>
      <c r="AM852" s="543"/>
      <c r="AN852" s="543"/>
      <c r="AO852" s="402"/>
      <c r="AP852" s="387"/>
      <c r="AQ852" s="375"/>
      <c r="AR852" s="375"/>
      <c r="AS852" s="375"/>
    </row>
    <row r="853" spans="1:45" hidden="1" outlineLevel="4" x14ac:dyDescent="0.25">
      <c r="A853" s="375"/>
      <c r="B853" s="384"/>
      <c r="C853" s="377">
        <f t="shared" si="269"/>
        <v>5</v>
      </c>
      <c r="D853" s="402"/>
      <c r="E853" s="459"/>
      <c r="F853" s="459"/>
      <c r="G853" s="402"/>
      <c r="H853" s="423">
        <v>4</v>
      </c>
      <c r="I853" s="429"/>
      <c r="J853" s="423" t="s">
        <v>676</v>
      </c>
      <c r="K853" s="535"/>
      <c r="L853" s="535"/>
      <c r="M853" s="535"/>
      <c r="N853" s="535"/>
      <c r="O853" s="535"/>
      <c r="P853" s="535"/>
      <c r="Q853" s="535"/>
      <c r="R853" s="535"/>
      <c r="S853" s="407"/>
      <c r="T853" s="407"/>
      <c r="U853" s="407"/>
      <c r="V853" s="407"/>
      <c r="W853" s="407"/>
      <c r="X853" s="407"/>
      <c r="Y853" s="543">
        <f t="shared" si="270"/>
        <v>520</v>
      </c>
      <c r="Z853" s="543">
        <f t="shared" si="270"/>
        <v>520</v>
      </c>
      <c r="AA853" s="543">
        <f t="shared" si="270"/>
        <v>520</v>
      </c>
      <c r="AB853" s="543">
        <f t="shared" si="270"/>
        <v>520</v>
      </c>
      <c r="AC853" s="543">
        <f t="shared" si="271"/>
        <v>1000</v>
      </c>
      <c r="AD853" s="543">
        <f t="shared" si="271"/>
        <v>1000</v>
      </c>
      <c r="AE853" s="543">
        <f t="shared" si="271"/>
        <v>1000</v>
      </c>
      <c r="AF853" s="543">
        <f t="shared" si="271"/>
        <v>1000</v>
      </c>
      <c r="AG853" s="543"/>
      <c r="AH853" s="543"/>
      <c r="AI853" s="543"/>
      <c r="AJ853" s="543"/>
      <c r="AK853" s="543"/>
      <c r="AL853" s="543"/>
      <c r="AM853" s="543"/>
      <c r="AN853" s="543"/>
      <c r="AO853" s="402"/>
      <c r="AP853" s="387"/>
      <c r="AQ853" s="375"/>
      <c r="AR853" s="375"/>
      <c r="AS853" s="375"/>
    </row>
    <row r="854" spans="1:45" hidden="1" outlineLevel="4" x14ac:dyDescent="0.25">
      <c r="A854" s="375"/>
      <c r="B854" s="384"/>
      <c r="C854" s="377">
        <f t="shared" si="269"/>
        <v>5</v>
      </c>
      <c r="D854" s="402"/>
      <c r="E854" s="459"/>
      <c r="F854" s="459"/>
      <c r="G854" s="402"/>
      <c r="H854" s="423">
        <v>5</v>
      </c>
      <c r="I854" s="429"/>
      <c r="J854" s="423" t="s">
        <v>676</v>
      </c>
      <c r="K854" s="535"/>
      <c r="L854" s="535"/>
      <c r="M854" s="535"/>
      <c r="N854" s="535"/>
      <c r="O854" s="535"/>
      <c r="P854" s="535"/>
      <c r="Q854" s="535"/>
      <c r="R854" s="535"/>
      <c r="S854" s="407"/>
      <c r="T854" s="407"/>
      <c r="U854" s="407"/>
      <c r="V854" s="407"/>
      <c r="W854" s="407"/>
      <c r="X854" s="407"/>
      <c r="Y854" s="543">
        <f t="shared" si="270"/>
        <v>520</v>
      </c>
      <c r="Z854" s="543">
        <f t="shared" si="270"/>
        <v>520</v>
      </c>
      <c r="AA854" s="543">
        <f t="shared" si="270"/>
        <v>520</v>
      </c>
      <c r="AB854" s="543">
        <f t="shared" si="270"/>
        <v>520</v>
      </c>
      <c r="AC854" s="543">
        <f t="shared" si="271"/>
        <v>1000</v>
      </c>
      <c r="AD854" s="543">
        <f t="shared" si="271"/>
        <v>1000</v>
      </c>
      <c r="AE854" s="543">
        <f t="shared" si="271"/>
        <v>1000</v>
      </c>
      <c r="AF854" s="543">
        <f t="shared" si="271"/>
        <v>1000</v>
      </c>
      <c r="AG854" s="543"/>
      <c r="AH854" s="543"/>
      <c r="AI854" s="543"/>
      <c r="AJ854" s="543"/>
      <c r="AK854" s="543"/>
      <c r="AL854" s="543"/>
      <c r="AM854" s="543"/>
      <c r="AN854" s="543"/>
      <c r="AO854" s="402"/>
      <c r="AP854" s="387"/>
      <c r="AQ854" s="375"/>
      <c r="AR854" s="375"/>
      <c r="AS854" s="375"/>
    </row>
    <row r="855" spans="1:45" hidden="1" outlineLevel="4" x14ac:dyDescent="0.25">
      <c r="A855" s="375"/>
      <c r="B855" s="384"/>
      <c r="C855" s="377">
        <f t="shared" si="269"/>
        <v>5</v>
      </c>
      <c r="D855" s="402"/>
      <c r="E855" s="459"/>
      <c r="F855" s="459"/>
      <c r="G855" s="402"/>
      <c r="H855" s="423">
        <v>6</v>
      </c>
      <c r="I855" s="429"/>
      <c r="J855" s="423" t="s">
        <v>676</v>
      </c>
      <c r="K855" s="535"/>
      <c r="L855" s="535"/>
      <c r="M855" s="535"/>
      <c r="N855" s="535"/>
      <c r="O855" s="535"/>
      <c r="P855" s="535"/>
      <c r="Q855" s="535"/>
      <c r="R855" s="535"/>
      <c r="S855" s="407"/>
      <c r="T855" s="407"/>
      <c r="U855" s="407"/>
      <c r="V855" s="407"/>
      <c r="W855" s="407"/>
      <c r="X855" s="407"/>
      <c r="Y855" s="543">
        <f t="shared" si="270"/>
        <v>520</v>
      </c>
      <c r="Z855" s="543">
        <f t="shared" si="270"/>
        <v>520</v>
      </c>
      <c r="AA855" s="543">
        <f t="shared" si="270"/>
        <v>520</v>
      </c>
      <c r="AB855" s="543">
        <f t="shared" si="270"/>
        <v>520</v>
      </c>
      <c r="AC855" s="543">
        <f t="shared" si="271"/>
        <v>1000</v>
      </c>
      <c r="AD855" s="543">
        <f t="shared" si="271"/>
        <v>1000</v>
      </c>
      <c r="AE855" s="543">
        <f t="shared" si="271"/>
        <v>1000</v>
      </c>
      <c r="AF855" s="543">
        <f t="shared" si="271"/>
        <v>1000</v>
      </c>
      <c r="AG855" s="543"/>
      <c r="AH855" s="543"/>
      <c r="AI855" s="543"/>
      <c r="AJ855" s="543"/>
      <c r="AK855" s="543"/>
      <c r="AL855" s="543"/>
      <c r="AM855" s="543"/>
      <c r="AN855" s="543"/>
      <c r="AO855" s="402"/>
      <c r="AP855" s="387"/>
      <c r="AQ855" s="375"/>
      <c r="AR855" s="375"/>
      <c r="AS855" s="375"/>
    </row>
    <row r="856" spans="1:45" hidden="1" outlineLevel="4" x14ac:dyDescent="0.25">
      <c r="A856" s="375"/>
      <c r="B856" s="384"/>
      <c r="C856" s="377">
        <f t="shared" si="269"/>
        <v>5</v>
      </c>
      <c r="D856" s="402"/>
      <c r="E856" s="459"/>
      <c r="F856" s="459"/>
      <c r="G856" s="402"/>
      <c r="H856" s="423">
        <v>7</v>
      </c>
      <c r="I856" s="429"/>
      <c r="J856" s="423" t="s">
        <v>676</v>
      </c>
      <c r="K856" s="535"/>
      <c r="L856" s="535"/>
      <c r="M856" s="535"/>
      <c r="N856" s="535"/>
      <c r="O856" s="535"/>
      <c r="P856" s="535"/>
      <c r="Q856" s="535"/>
      <c r="R856" s="535"/>
      <c r="S856" s="407"/>
      <c r="T856" s="407"/>
      <c r="U856" s="407"/>
      <c r="V856" s="407"/>
      <c r="W856" s="407"/>
      <c r="X856" s="407"/>
      <c r="Y856" s="543">
        <f t="shared" si="270"/>
        <v>520</v>
      </c>
      <c r="Z856" s="543">
        <f t="shared" si="270"/>
        <v>520</v>
      </c>
      <c r="AA856" s="543">
        <f t="shared" si="270"/>
        <v>520</v>
      </c>
      <c r="AB856" s="543">
        <f t="shared" si="270"/>
        <v>520</v>
      </c>
      <c r="AC856" s="543">
        <f t="shared" si="271"/>
        <v>1000</v>
      </c>
      <c r="AD856" s="543">
        <f t="shared" si="271"/>
        <v>1000</v>
      </c>
      <c r="AE856" s="543">
        <f t="shared" si="271"/>
        <v>1000</v>
      </c>
      <c r="AF856" s="543">
        <f t="shared" si="271"/>
        <v>1000</v>
      </c>
      <c r="AG856" s="543"/>
      <c r="AH856" s="543"/>
      <c r="AI856" s="543"/>
      <c r="AJ856" s="543"/>
      <c r="AK856" s="543"/>
      <c r="AL856" s="543"/>
      <c r="AM856" s="543"/>
      <c r="AN856" s="543"/>
      <c r="AO856" s="402"/>
      <c r="AP856" s="387"/>
      <c r="AQ856" s="375"/>
      <c r="AR856" s="375"/>
      <c r="AS856" s="375"/>
    </row>
    <row r="857" spans="1:45" hidden="1" outlineLevel="4" x14ac:dyDescent="0.25">
      <c r="A857" s="375"/>
      <c r="B857" s="384"/>
      <c r="C857" s="377">
        <f t="shared" si="269"/>
        <v>5</v>
      </c>
      <c r="D857" s="402"/>
      <c r="E857" s="459"/>
      <c r="F857" s="459"/>
      <c r="G857" s="402"/>
      <c r="H857" s="549">
        <v>8</v>
      </c>
      <c r="I857" s="550"/>
      <c r="J857" s="549" t="s">
        <v>676</v>
      </c>
      <c r="K857" s="551"/>
      <c r="L857" s="551"/>
      <c r="M857" s="551"/>
      <c r="N857" s="551"/>
      <c r="O857" s="552"/>
      <c r="P857" s="552"/>
      <c r="Q857" s="552"/>
      <c r="R857" s="552"/>
      <c r="S857" s="407"/>
      <c r="T857" s="407"/>
      <c r="U857" s="407"/>
      <c r="V857" s="407"/>
      <c r="W857" s="407"/>
      <c r="X857" s="407"/>
      <c r="Y857" s="553">
        <f t="shared" si="270"/>
        <v>520</v>
      </c>
      <c r="Z857" s="553">
        <f t="shared" si="270"/>
        <v>520</v>
      </c>
      <c r="AA857" s="553">
        <f t="shared" si="270"/>
        <v>520</v>
      </c>
      <c r="AB857" s="553">
        <f t="shared" si="270"/>
        <v>520</v>
      </c>
      <c r="AC857" s="553">
        <f t="shared" si="271"/>
        <v>1000</v>
      </c>
      <c r="AD857" s="553">
        <f t="shared" si="271"/>
        <v>1000</v>
      </c>
      <c r="AE857" s="553">
        <f t="shared" si="271"/>
        <v>1000</v>
      </c>
      <c r="AF857" s="553">
        <f t="shared" si="271"/>
        <v>1000</v>
      </c>
      <c r="AG857" s="553"/>
      <c r="AH857" s="553"/>
      <c r="AI857" s="553"/>
      <c r="AJ857" s="553"/>
      <c r="AK857" s="1038"/>
      <c r="AL857" s="1038"/>
      <c r="AM857" s="1038"/>
      <c r="AN857" s="1038"/>
      <c r="AO857" s="402"/>
      <c r="AP857" s="387"/>
      <c r="AQ857" s="375"/>
      <c r="AR857" s="375"/>
      <c r="AS857" s="375"/>
    </row>
    <row r="858" spans="1:45" ht="22.5" customHeight="1" outlineLevel="3" x14ac:dyDescent="0.25">
      <c r="A858" s="375"/>
      <c r="B858" s="384"/>
      <c r="C858" s="377">
        <f t="shared" ref="C858:C875" si="272">INT($C$827)+3</f>
        <v>4</v>
      </c>
      <c r="D858" s="402"/>
      <c r="E858" s="459"/>
      <c r="F858" s="459"/>
      <c r="G858" s="402"/>
      <c r="H858" s="541" t="s">
        <v>673</v>
      </c>
      <c r="I858" s="542">
        <v>1</v>
      </c>
      <c r="J858" s="429" t="s">
        <v>678</v>
      </c>
      <c r="K858" s="548">
        <f>INT(4*30.4/7)</f>
        <v>17</v>
      </c>
      <c r="L858" s="548">
        <v>17</v>
      </c>
      <c r="M858" s="548">
        <v>17</v>
      </c>
      <c r="N858" s="548">
        <v>17</v>
      </c>
      <c r="O858" s="548"/>
      <c r="P858" s="548"/>
      <c r="Q858" s="548"/>
      <c r="R858" s="548"/>
      <c r="S858" s="1214" t="s">
        <v>1135</v>
      </c>
      <c r="T858" s="1215"/>
      <c r="U858" s="1215"/>
      <c r="V858" s="1215"/>
      <c r="W858" s="1216"/>
      <c r="X858" s="407"/>
      <c r="Y858" s="554">
        <f t="shared" ref="Y858:AB866" si="273">IF(K858="",0,K858)</f>
        <v>17</v>
      </c>
      <c r="Z858" s="554">
        <f t="shared" si="273"/>
        <v>17</v>
      </c>
      <c r="AA858" s="554">
        <f t="shared" si="273"/>
        <v>17</v>
      </c>
      <c r="AB858" s="554">
        <f t="shared" si="273"/>
        <v>17</v>
      </c>
      <c r="AC858" s="547">
        <f t="shared" si="271"/>
        <v>1000</v>
      </c>
      <c r="AD858" s="547">
        <f t="shared" si="271"/>
        <v>1000</v>
      </c>
      <c r="AE858" s="547">
        <f t="shared" si="271"/>
        <v>1000</v>
      </c>
      <c r="AF858" s="547">
        <f t="shared" si="271"/>
        <v>1000</v>
      </c>
      <c r="AG858" s="547"/>
      <c r="AH858" s="547"/>
      <c r="AI858" s="547"/>
      <c r="AJ858" s="547"/>
      <c r="AK858" s="1038"/>
      <c r="AL858" s="1038"/>
      <c r="AM858" s="1038"/>
      <c r="AN858" s="1038"/>
      <c r="AO858" s="402"/>
      <c r="AP858" s="387"/>
      <c r="AQ858" s="375"/>
      <c r="AR858" s="375"/>
      <c r="AS858" s="375"/>
    </row>
    <row r="859" spans="1:45" outlineLevel="3" x14ac:dyDescent="0.25">
      <c r="A859" s="375"/>
      <c r="B859" s="384"/>
      <c r="C859" s="377">
        <f t="shared" si="272"/>
        <v>4</v>
      </c>
      <c r="D859" s="402"/>
      <c r="E859" s="459"/>
      <c r="F859" s="459"/>
      <c r="G859" s="402"/>
      <c r="H859" s="423" t="s">
        <v>675</v>
      </c>
      <c r="I859" s="429"/>
      <c r="J859" s="423" t="s">
        <v>676</v>
      </c>
      <c r="K859" s="548">
        <v>52</v>
      </c>
      <c r="L859" s="548">
        <v>52</v>
      </c>
      <c r="M859" s="548">
        <v>52</v>
      </c>
      <c r="N859" s="548">
        <v>52</v>
      </c>
      <c r="O859" s="548"/>
      <c r="P859" s="548"/>
      <c r="Q859" s="548"/>
      <c r="R859" s="548"/>
      <c r="S859" s="1217"/>
      <c r="T859" s="1218"/>
      <c r="U859" s="1218"/>
      <c r="V859" s="1218"/>
      <c r="W859" s="1219"/>
      <c r="X859" s="407"/>
      <c r="Y859" s="554">
        <f t="shared" si="273"/>
        <v>52</v>
      </c>
      <c r="Z859" s="554">
        <f t="shared" si="273"/>
        <v>52</v>
      </c>
      <c r="AA859" s="554">
        <f t="shared" si="273"/>
        <v>52</v>
      </c>
      <c r="AB859" s="554">
        <f t="shared" si="273"/>
        <v>52</v>
      </c>
      <c r="AC859" s="543">
        <f t="shared" si="271"/>
        <v>1000</v>
      </c>
      <c r="AD859" s="543">
        <f t="shared" si="271"/>
        <v>1000</v>
      </c>
      <c r="AE859" s="543">
        <f t="shared" si="271"/>
        <v>1000</v>
      </c>
      <c r="AF859" s="543">
        <f t="shared" si="271"/>
        <v>1000</v>
      </c>
      <c r="AG859" s="543"/>
      <c r="AH859" s="543"/>
      <c r="AI859" s="543"/>
      <c r="AJ859" s="543"/>
      <c r="AK859" s="543"/>
      <c r="AL859" s="543"/>
      <c r="AM859" s="543"/>
      <c r="AN859" s="543"/>
      <c r="AO859" s="402"/>
      <c r="AP859" s="387"/>
      <c r="AQ859" s="375"/>
      <c r="AR859" s="375"/>
      <c r="AS859" s="375"/>
    </row>
    <row r="860" spans="1:45" outlineLevel="3" x14ac:dyDescent="0.25">
      <c r="A860" s="375"/>
      <c r="B860" s="384"/>
      <c r="C860" s="377">
        <f t="shared" si="272"/>
        <v>4</v>
      </c>
      <c r="D860" s="402"/>
      <c r="E860" s="459"/>
      <c r="F860" s="459"/>
      <c r="G860" s="402"/>
      <c r="H860" s="423" t="s">
        <v>677</v>
      </c>
      <c r="I860" s="429"/>
      <c r="J860" s="423" t="s">
        <v>676</v>
      </c>
      <c r="K860" s="548">
        <f>52*2</f>
        <v>104</v>
      </c>
      <c r="L860" s="548">
        <v>104</v>
      </c>
      <c r="M860" s="548">
        <v>104</v>
      </c>
      <c r="N860" s="548">
        <v>104</v>
      </c>
      <c r="O860" s="548"/>
      <c r="P860" s="548"/>
      <c r="Q860" s="548"/>
      <c r="R860" s="548"/>
      <c r="S860" s="1217"/>
      <c r="T860" s="1218"/>
      <c r="U860" s="1218"/>
      <c r="V860" s="1218"/>
      <c r="W860" s="1219"/>
      <c r="X860" s="407"/>
      <c r="Y860" s="554">
        <f t="shared" si="273"/>
        <v>104</v>
      </c>
      <c r="Z860" s="554">
        <f t="shared" si="273"/>
        <v>104</v>
      </c>
      <c r="AA860" s="554">
        <f t="shared" si="273"/>
        <v>104</v>
      </c>
      <c r="AB860" s="554">
        <f t="shared" si="273"/>
        <v>104</v>
      </c>
      <c r="AC860" s="543">
        <f t="shared" si="271"/>
        <v>1000</v>
      </c>
      <c r="AD860" s="543">
        <f t="shared" si="271"/>
        <v>1000</v>
      </c>
      <c r="AE860" s="543">
        <f t="shared" si="271"/>
        <v>1000</v>
      </c>
      <c r="AF860" s="543">
        <f t="shared" si="271"/>
        <v>1000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v>3</v>
      </c>
      <c r="I861" s="429"/>
      <c r="J861" s="423" t="s">
        <v>676</v>
      </c>
      <c r="K861" s="548">
        <f>52*3</f>
        <v>156</v>
      </c>
      <c r="L861" s="548">
        <v>156</v>
      </c>
      <c r="M861" s="548">
        <v>156</v>
      </c>
      <c r="N861" s="548">
        <v>156</v>
      </c>
      <c r="O861" s="548"/>
      <c r="P861" s="548"/>
      <c r="Q861" s="548"/>
      <c r="R861" s="548"/>
      <c r="S861" s="1217"/>
      <c r="T861" s="1218"/>
      <c r="U861" s="1218"/>
      <c r="V861" s="1218"/>
      <c r="W861" s="1219"/>
      <c r="X861" s="407"/>
      <c r="Y861" s="554">
        <f t="shared" si="273"/>
        <v>156</v>
      </c>
      <c r="Z861" s="554">
        <f t="shared" si="273"/>
        <v>156</v>
      </c>
      <c r="AA861" s="554">
        <f t="shared" si="273"/>
        <v>156</v>
      </c>
      <c r="AB861" s="554">
        <f t="shared" si="273"/>
        <v>156</v>
      </c>
      <c r="AC861" s="543">
        <f t="shared" si="271"/>
        <v>1000</v>
      </c>
      <c r="AD861" s="543">
        <f t="shared" si="271"/>
        <v>1000</v>
      </c>
      <c r="AE861" s="543">
        <f t="shared" si="271"/>
        <v>1000</v>
      </c>
      <c r="AF861" s="543">
        <f t="shared" si="271"/>
        <v>1000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4</v>
      </c>
      <c r="I862" s="429"/>
      <c r="J862" s="423" t="s">
        <v>676</v>
      </c>
      <c r="K862" s="548">
        <f>52*4</f>
        <v>208</v>
      </c>
      <c r="L862" s="548">
        <v>208</v>
      </c>
      <c r="M862" s="548">
        <v>208</v>
      </c>
      <c r="N862" s="548">
        <v>208</v>
      </c>
      <c r="O862" s="548"/>
      <c r="P862" s="548"/>
      <c r="Q862" s="548"/>
      <c r="R862" s="548"/>
      <c r="S862" s="1217"/>
      <c r="T862" s="1218"/>
      <c r="U862" s="1218"/>
      <c r="V862" s="1218"/>
      <c r="W862" s="1219"/>
      <c r="X862" s="407"/>
      <c r="Y862" s="554">
        <f t="shared" si="273"/>
        <v>208</v>
      </c>
      <c r="Z862" s="554">
        <f t="shared" si="273"/>
        <v>208</v>
      </c>
      <c r="AA862" s="554">
        <f t="shared" si="273"/>
        <v>208</v>
      </c>
      <c r="AB862" s="554">
        <f t="shared" si="273"/>
        <v>208</v>
      </c>
      <c r="AC862" s="543">
        <f t="shared" si="271"/>
        <v>1000</v>
      </c>
      <c r="AD862" s="543">
        <f t="shared" si="271"/>
        <v>1000</v>
      </c>
      <c r="AE862" s="543">
        <f t="shared" si="271"/>
        <v>1000</v>
      </c>
      <c r="AF862" s="543">
        <f t="shared" si="271"/>
        <v>1000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5</v>
      </c>
      <c r="I863" s="429"/>
      <c r="J863" s="423" t="s">
        <v>676</v>
      </c>
      <c r="K863" s="548">
        <f>52*5</f>
        <v>260</v>
      </c>
      <c r="L863" s="548">
        <v>260</v>
      </c>
      <c r="M863" s="548">
        <v>260</v>
      </c>
      <c r="N863" s="548">
        <v>260</v>
      </c>
      <c r="O863" s="548"/>
      <c r="P863" s="548"/>
      <c r="Q863" s="548"/>
      <c r="R863" s="548"/>
      <c r="S863" s="1217"/>
      <c r="T863" s="1218"/>
      <c r="U863" s="1218"/>
      <c r="V863" s="1218"/>
      <c r="W863" s="1219"/>
      <c r="X863" s="407"/>
      <c r="Y863" s="554">
        <f t="shared" si="273"/>
        <v>260</v>
      </c>
      <c r="Z863" s="554">
        <f t="shared" si="273"/>
        <v>260</v>
      </c>
      <c r="AA863" s="554">
        <f t="shared" si="273"/>
        <v>260</v>
      </c>
      <c r="AB863" s="554">
        <f t="shared" si="273"/>
        <v>260</v>
      </c>
      <c r="AC863" s="543">
        <f t="shared" si="271"/>
        <v>1000</v>
      </c>
      <c r="AD863" s="543">
        <f t="shared" si="271"/>
        <v>1000</v>
      </c>
      <c r="AE863" s="543">
        <f t="shared" si="271"/>
        <v>1000</v>
      </c>
      <c r="AF863" s="543">
        <f t="shared" si="271"/>
        <v>1000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6</v>
      </c>
      <c r="I864" s="429"/>
      <c r="J864" s="423" t="s">
        <v>676</v>
      </c>
      <c r="K864" s="548">
        <f>52*6</f>
        <v>312</v>
      </c>
      <c r="L864" s="548">
        <v>312</v>
      </c>
      <c r="M864" s="548">
        <v>312</v>
      </c>
      <c r="N864" s="548">
        <v>312</v>
      </c>
      <c r="O864" s="548"/>
      <c r="P864" s="548"/>
      <c r="Q864" s="548"/>
      <c r="R864" s="548"/>
      <c r="S864" s="1217"/>
      <c r="T864" s="1218"/>
      <c r="U864" s="1218"/>
      <c r="V864" s="1218"/>
      <c r="W864" s="1219"/>
      <c r="X864" s="407"/>
      <c r="Y864" s="554">
        <f t="shared" si="273"/>
        <v>312</v>
      </c>
      <c r="Z864" s="554">
        <f t="shared" si="273"/>
        <v>312</v>
      </c>
      <c r="AA864" s="554">
        <f t="shared" si="273"/>
        <v>312</v>
      </c>
      <c r="AB864" s="554">
        <f t="shared" si="273"/>
        <v>312</v>
      </c>
      <c r="AC864" s="543">
        <f t="shared" si="271"/>
        <v>1000</v>
      </c>
      <c r="AD864" s="543">
        <f t="shared" si="271"/>
        <v>1000</v>
      </c>
      <c r="AE864" s="543">
        <f t="shared" si="271"/>
        <v>1000</v>
      </c>
      <c r="AF864" s="543">
        <f t="shared" si="271"/>
        <v>1000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7</v>
      </c>
      <c r="I865" s="429"/>
      <c r="J865" s="423" t="s">
        <v>676</v>
      </c>
      <c r="K865" s="548">
        <f>52*7</f>
        <v>364</v>
      </c>
      <c r="L865" s="548">
        <v>364</v>
      </c>
      <c r="M865" s="548">
        <v>364</v>
      </c>
      <c r="N865" s="548">
        <v>364</v>
      </c>
      <c r="O865" s="548"/>
      <c r="P865" s="548"/>
      <c r="Q865" s="548"/>
      <c r="R865" s="548"/>
      <c r="S865" s="1217"/>
      <c r="T865" s="1218"/>
      <c r="U865" s="1218"/>
      <c r="V865" s="1218"/>
      <c r="W865" s="1219"/>
      <c r="X865" s="407"/>
      <c r="Y865" s="554">
        <f t="shared" si="273"/>
        <v>364</v>
      </c>
      <c r="Z865" s="554">
        <f t="shared" si="273"/>
        <v>364</v>
      </c>
      <c r="AA865" s="554">
        <f t="shared" si="273"/>
        <v>364</v>
      </c>
      <c r="AB865" s="554">
        <f t="shared" si="273"/>
        <v>364</v>
      </c>
      <c r="AC865" s="543">
        <f t="shared" si="271"/>
        <v>1000</v>
      </c>
      <c r="AD865" s="543">
        <f t="shared" si="271"/>
        <v>1000</v>
      </c>
      <c r="AE865" s="543">
        <f t="shared" si="271"/>
        <v>1000</v>
      </c>
      <c r="AF865" s="543">
        <f t="shared" si="271"/>
        <v>1000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549">
        <v>8</v>
      </c>
      <c r="I866" s="550"/>
      <c r="J866" s="549" t="s">
        <v>676</v>
      </c>
      <c r="K866" s="548">
        <f>52*8</f>
        <v>416</v>
      </c>
      <c r="L866" s="548">
        <v>416</v>
      </c>
      <c r="M866" s="548">
        <v>416</v>
      </c>
      <c r="N866" s="548">
        <v>416</v>
      </c>
      <c r="O866" s="548"/>
      <c r="P866" s="548"/>
      <c r="Q866" s="548"/>
      <c r="R866" s="548"/>
      <c r="S866" s="1217"/>
      <c r="T866" s="1218"/>
      <c r="U866" s="1218"/>
      <c r="V866" s="1218"/>
      <c r="W866" s="1219"/>
      <c r="X866" s="407"/>
      <c r="Y866" s="554">
        <f t="shared" si="273"/>
        <v>416</v>
      </c>
      <c r="Z866" s="554">
        <f t="shared" si="273"/>
        <v>416</v>
      </c>
      <c r="AA866" s="554">
        <f t="shared" si="273"/>
        <v>416</v>
      </c>
      <c r="AB866" s="554">
        <f t="shared" si="273"/>
        <v>416</v>
      </c>
      <c r="AC866" s="553">
        <f t="shared" si="271"/>
        <v>1000</v>
      </c>
      <c r="AD866" s="553">
        <f t="shared" si="271"/>
        <v>1000</v>
      </c>
      <c r="AE866" s="553">
        <f t="shared" si="271"/>
        <v>1000</v>
      </c>
      <c r="AF866" s="553">
        <f t="shared" si="271"/>
        <v>1000</v>
      </c>
      <c r="AG866" s="553"/>
      <c r="AH866" s="553"/>
      <c r="AI866" s="553"/>
      <c r="AJ866" s="553"/>
      <c r="AK866" s="1038"/>
      <c r="AL866" s="1038"/>
      <c r="AM866" s="1038"/>
      <c r="AN866" s="1038"/>
      <c r="AO866" s="402"/>
      <c r="AP866" s="387"/>
      <c r="AQ866" s="375"/>
      <c r="AR866" s="375"/>
      <c r="AS866" s="375"/>
    </row>
    <row r="867" spans="1:45" outlineLevel="3" x14ac:dyDescent="0.25">
      <c r="A867" s="375"/>
      <c r="B867" s="384"/>
      <c r="C867" s="377">
        <f t="shared" si="272"/>
        <v>4</v>
      </c>
      <c r="D867" s="402"/>
      <c r="E867" s="459"/>
      <c r="F867" s="459"/>
      <c r="G867" s="402"/>
      <c r="H867" s="541" t="s">
        <v>673</v>
      </c>
      <c r="I867" s="542">
        <v>2</v>
      </c>
      <c r="J867" s="542" t="s">
        <v>679</v>
      </c>
      <c r="K867" s="548"/>
      <c r="L867" s="548"/>
      <c r="M867" s="548"/>
      <c r="N867" s="548"/>
      <c r="O867" s="548">
        <v>45</v>
      </c>
      <c r="P867" s="548">
        <v>45</v>
      </c>
      <c r="Q867" s="548">
        <v>45</v>
      </c>
      <c r="R867" s="548">
        <v>47</v>
      </c>
      <c r="S867" s="1217"/>
      <c r="T867" s="1218"/>
      <c r="U867" s="1218"/>
      <c r="V867" s="1218"/>
      <c r="W867" s="1219"/>
      <c r="X867" s="407"/>
      <c r="Y867" s="555">
        <f t="shared" ref="Y867:AB875" si="274">IF(K867="",520,K867)</f>
        <v>520</v>
      </c>
      <c r="Z867" s="555">
        <f t="shared" si="274"/>
        <v>520</v>
      </c>
      <c r="AA867" s="555">
        <f t="shared" si="274"/>
        <v>520</v>
      </c>
      <c r="AB867" s="555">
        <f t="shared" si="274"/>
        <v>520</v>
      </c>
      <c r="AC867" s="547">
        <f t="shared" si="271"/>
        <v>45</v>
      </c>
      <c r="AD867" s="547">
        <f t="shared" si="271"/>
        <v>45</v>
      </c>
      <c r="AE867" s="547">
        <f t="shared" si="271"/>
        <v>45</v>
      </c>
      <c r="AF867" s="547">
        <f t="shared" si="271"/>
        <v>47</v>
      </c>
      <c r="AG867" s="547"/>
      <c r="AH867" s="547"/>
      <c r="AI867" s="547"/>
      <c r="AJ867" s="547"/>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423" t="s">
        <v>675</v>
      </c>
      <c r="I868" s="429"/>
      <c r="J868" s="429" t="s">
        <v>679</v>
      </c>
      <c r="K868" s="548">
        <f>INT(15*30.4/7)</f>
        <v>65</v>
      </c>
      <c r="L868" s="548">
        <f t="shared" ref="L868:N868" si="275">INT(15*30.4/7)</f>
        <v>65</v>
      </c>
      <c r="M868" s="548">
        <f t="shared" si="275"/>
        <v>65</v>
      </c>
      <c r="N868" s="548">
        <f t="shared" si="275"/>
        <v>65</v>
      </c>
      <c r="O868" s="548">
        <v>45</v>
      </c>
      <c r="P868" s="548">
        <v>45</v>
      </c>
      <c r="Q868" s="548">
        <v>45</v>
      </c>
      <c r="R868" s="548">
        <v>47</v>
      </c>
      <c r="S868" s="1217"/>
      <c r="T868" s="1218"/>
      <c r="U868" s="1218"/>
      <c r="V868" s="1218"/>
      <c r="W868" s="1219"/>
      <c r="X868" s="407"/>
      <c r="Y868" s="555">
        <f t="shared" si="274"/>
        <v>65</v>
      </c>
      <c r="Z868" s="555">
        <f t="shared" si="274"/>
        <v>65</v>
      </c>
      <c r="AA868" s="555">
        <f t="shared" si="274"/>
        <v>65</v>
      </c>
      <c r="AB868" s="555">
        <f t="shared" si="274"/>
        <v>65</v>
      </c>
      <c r="AC868" s="543">
        <f t="shared" si="271"/>
        <v>45</v>
      </c>
      <c r="AD868" s="543">
        <f t="shared" si="271"/>
        <v>45</v>
      </c>
      <c r="AE868" s="543">
        <f t="shared" si="271"/>
        <v>45</v>
      </c>
      <c r="AF868" s="543">
        <f t="shared" si="271"/>
        <v>47</v>
      </c>
      <c r="AG868" s="543"/>
      <c r="AH868" s="543"/>
      <c r="AI868" s="543"/>
      <c r="AJ868" s="543"/>
      <c r="AK868" s="543"/>
      <c r="AL868" s="543"/>
      <c r="AM868" s="543"/>
      <c r="AN868" s="543"/>
      <c r="AO868" s="402"/>
      <c r="AP868" s="387"/>
      <c r="AQ868" s="375"/>
      <c r="AR868" s="375"/>
      <c r="AS868" s="375"/>
    </row>
    <row r="869" spans="1:45" outlineLevel="3" x14ac:dyDescent="0.25">
      <c r="A869" s="375"/>
      <c r="B869" s="384"/>
      <c r="C869" s="377">
        <f t="shared" si="272"/>
        <v>4</v>
      </c>
      <c r="D869" s="402"/>
      <c r="E869" s="459"/>
      <c r="F869" s="459"/>
      <c r="G869" s="402"/>
      <c r="H869" s="423" t="s">
        <v>677</v>
      </c>
      <c r="I869" s="429"/>
      <c r="J869" s="429" t="s">
        <v>1136</v>
      </c>
      <c r="K869" s="548"/>
      <c r="L869" s="548"/>
      <c r="M869" s="548"/>
      <c r="N869" s="548"/>
      <c r="O869" s="548"/>
      <c r="P869" s="548"/>
      <c r="Q869" s="548"/>
      <c r="R869" s="548"/>
      <c r="S869" s="1217"/>
      <c r="T869" s="1218"/>
      <c r="U869" s="1218"/>
      <c r="V869" s="1218"/>
      <c r="W869" s="1219"/>
      <c r="X869" s="407"/>
      <c r="Y869" s="555">
        <f t="shared" si="274"/>
        <v>520</v>
      </c>
      <c r="Z869" s="555">
        <f t="shared" si="274"/>
        <v>520</v>
      </c>
      <c r="AA869" s="555">
        <f t="shared" si="274"/>
        <v>520</v>
      </c>
      <c r="AB869" s="555">
        <f t="shared" si="274"/>
        <v>520</v>
      </c>
      <c r="AC869" s="543">
        <f t="shared" si="271"/>
        <v>1000</v>
      </c>
      <c r="AD869" s="543">
        <f t="shared" si="271"/>
        <v>1000</v>
      </c>
      <c r="AE869" s="543">
        <f t="shared" si="271"/>
        <v>1000</v>
      </c>
      <c r="AF869" s="543">
        <f t="shared" si="271"/>
        <v>1000</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v>3</v>
      </c>
      <c r="I870" s="429"/>
      <c r="J870" s="423" t="s">
        <v>676</v>
      </c>
      <c r="K870" s="548"/>
      <c r="L870" s="548"/>
      <c r="M870" s="548"/>
      <c r="N870" s="548"/>
      <c r="O870" s="548"/>
      <c r="P870" s="548"/>
      <c r="Q870" s="548"/>
      <c r="R870" s="548"/>
      <c r="S870" s="1217"/>
      <c r="T870" s="1218"/>
      <c r="U870" s="1218"/>
      <c r="V870" s="1218"/>
      <c r="W870" s="1219"/>
      <c r="X870" s="407"/>
      <c r="Y870" s="555">
        <f t="shared" si="274"/>
        <v>520</v>
      </c>
      <c r="Z870" s="555">
        <f t="shared" si="274"/>
        <v>520</v>
      </c>
      <c r="AA870" s="555">
        <f t="shared" si="274"/>
        <v>520</v>
      </c>
      <c r="AB870" s="555">
        <f t="shared" si="274"/>
        <v>520</v>
      </c>
      <c r="AC870" s="543">
        <f t="shared" si="271"/>
        <v>1000</v>
      </c>
      <c r="AD870" s="543">
        <f t="shared" si="271"/>
        <v>1000</v>
      </c>
      <c r="AE870" s="543">
        <f t="shared" si="271"/>
        <v>1000</v>
      </c>
      <c r="AF870" s="543">
        <f t="shared" si="271"/>
        <v>1000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4</v>
      </c>
      <c r="I871" s="429"/>
      <c r="J871" s="423" t="s">
        <v>676</v>
      </c>
      <c r="K871" s="548"/>
      <c r="L871" s="548"/>
      <c r="M871" s="548"/>
      <c r="N871" s="548"/>
      <c r="O871" s="548"/>
      <c r="P871" s="548"/>
      <c r="Q871" s="548"/>
      <c r="R871" s="548"/>
      <c r="S871" s="1217"/>
      <c r="T871" s="1218"/>
      <c r="U871" s="1218"/>
      <c r="V871" s="1218"/>
      <c r="W871" s="1219"/>
      <c r="X871" s="407"/>
      <c r="Y871" s="555">
        <f t="shared" si="274"/>
        <v>520</v>
      </c>
      <c r="Z871" s="555">
        <f t="shared" si="274"/>
        <v>520</v>
      </c>
      <c r="AA871" s="555">
        <f t="shared" si="274"/>
        <v>520</v>
      </c>
      <c r="AB871" s="555">
        <f t="shared" si="274"/>
        <v>520</v>
      </c>
      <c r="AC871" s="543">
        <f t="shared" si="271"/>
        <v>1000</v>
      </c>
      <c r="AD871" s="543">
        <f t="shared" si="271"/>
        <v>1000</v>
      </c>
      <c r="AE871" s="543">
        <f t="shared" si="271"/>
        <v>1000</v>
      </c>
      <c r="AF871" s="543">
        <f t="shared" si="271"/>
        <v>1000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5</v>
      </c>
      <c r="I872" s="429"/>
      <c r="J872" s="423" t="s">
        <v>676</v>
      </c>
      <c r="K872" s="548"/>
      <c r="L872" s="548"/>
      <c r="M872" s="548"/>
      <c r="N872" s="548"/>
      <c r="O872" s="548"/>
      <c r="P872" s="548"/>
      <c r="Q872" s="548"/>
      <c r="R872" s="548"/>
      <c r="S872" s="1217"/>
      <c r="T872" s="1218"/>
      <c r="U872" s="1218"/>
      <c r="V872" s="1218"/>
      <c r="W872" s="1219"/>
      <c r="X872" s="407"/>
      <c r="Y872" s="555">
        <f t="shared" si="274"/>
        <v>520</v>
      </c>
      <c r="Z872" s="555">
        <f t="shared" si="274"/>
        <v>520</v>
      </c>
      <c r="AA872" s="555">
        <f t="shared" si="274"/>
        <v>520</v>
      </c>
      <c r="AB872" s="555">
        <f t="shared" si="274"/>
        <v>520</v>
      </c>
      <c r="AC872" s="543">
        <f t="shared" si="271"/>
        <v>1000</v>
      </c>
      <c r="AD872" s="543">
        <f t="shared" si="271"/>
        <v>1000</v>
      </c>
      <c r="AE872" s="543">
        <f t="shared" si="271"/>
        <v>1000</v>
      </c>
      <c r="AF872" s="543">
        <f t="shared" si="271"/>
        <v>1000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6</v>
      </c>
      <c r="I873" s="429"/>
      <c r="J873" s="423" t="s">
        <v>676</v>
      </c>
      <c r="K873" s="548"/>
      <c r="L873" s="548"/>
      <c r="M873" s="548"/>
      <c r="N873" s="548"/>
      <c r="O873" s="548"/>
      <c r="P873" s="548"/>
      <c r="Q873" s="548"/>
      <c r="R873" s="548"/>
      <c r="S873" s="1217"/>
      <c r="T873" s="1218"/>
      <c r="U873" s="1218"/>
      <c r="V873" s="1218"/>
      <c r="W873" s="1219"/>
      <c r="X873" s="407"/>
      <c r="Y873" s="555">
        <f t="shared" si="274"/>
        <v>520</v>
      </c>
      <c r="Z873" s="555">
        <f t="shared" si="274"/>
        <v>520</v>
      </c>
      <c r="AA873" s="555">
        <f t="shared" si="274"/>
        <v>520</v>
      </c>
      <c r="AB873" s="555">
        <f t="shared" si="274"/>
        <v>520</v>
      </c>
      <c r="AC873" s="543">
        <f t="shared" si="271"/>
        <v>1000</v>
      </c>
      <c r="AD873" s="543">
        <f t="shared" si="271"/>
        <v>1000</v>
      </c>
      <c r="AE873" s="543">
        <f t="shared" si="271"/>
        <v>1000</v>
      </c>
      <c r="AF873" s="543">
        <f t="shared" si="271"/>
        <v>1000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7</v>
      </c>
      <c r="I874" s="429"/>
      <c r="J874" s="423" t="s">
        <v>676</v>
      </c>
      <c r="K874" s="548"/>
      <c r="L874" s="548"/>
      <c r="M874" s="548"/>
      <c r="N874" s="548"/>
      <c r="O874" s="548"/>
      <c r="P874" s="548"/>
      <c r="Q874" s="548"/>
      <c r="R874" s="548"/>
      <c r="S874" s="1217"/>
      <c r="T874" s="1218"/>
      <c r="U874" s="1218"/>
      <c r="V874" s="1218"/>
      <c r="W874" s="1219"/>
      <c r="X874" s="407"/>
      <c r="Y874" s="555">
        <f t="shared" si="274"/>
        <v>520</v>
      </c>
      <c r="Z874" s="555">
        <f t="shared" si="274"/>
        <v>520</v>
      </c>
      <c r="AA874" s="555">
        <f t="shared" si="274"/>
        <v>520</v>
      </c>
      <c r="AB874" s="555">
        <f t="shared" si="274"/>
        <v>520</v>
      </c>
      <c r="AC874" s="543">
        <f t="shared" si="271"/>
        <v>1000</v>
      </c>
      <c r="AD874" s="543">
        <f t="shared" si="271"/>
        <v>1000</v>
      </c>
      <c r="AE874" s="543">
        <f t="shared" si="271"/>
        <v>1000</v>
      </c>
      <c r="AF874" s="543">
        <f t="shared" si="271"/>
        <v>1000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549">
        <v>8</v>
      </c>
      <c r="I875" s="550"/>
      <c r="J875" s="549" t="s">
        <v>676</v>
      </c>
      <c r="K875" s="548"/>
      <c r="L875" s="548"/>
      <c r="M875" s="548"/>
      <c r="N875" s="548"/>
      <c r="O875" s="548"/>
      <c r="P875" s="548"/>
      <c r="Q875" s="548"/>
      <c r="R875" s="548"/>
      <c r="S875" s="1220"/>
      <c r="T875" s="1221"/>
      <c r="U875" s="1221"/>
      <c r="V875" s="1221"/>
      <c r="W875" s="1222"/>
      <c r="X875" s="407"/>
      <c r="Y875" s="555">
        <f t="shared" si="274"/>
        <v>520</v>
      </c>
      <c r="Z875" s="555">
        <f t="shared" si="274"/>
        <v>520</v>
      </c>
      <c r="AA875" s="555">
        <f t="shared" si="274"/>
        <v>520</v>
      </c>
      <c r="AB875" s="555">
        <f t="shared" si="274"/>
        <v>520</v>
      </c>
      <c r="AC875" s="553">
        <f t="shared" si="271"/>
        <v>1000</v>
      </c>
      <c r="AD875" s="553">
        <f t="shared" si="271"/>
        <v>1000</v>
      </c>
      <c r="AE875" s="553">
        <f t="shared" si="271"/>
        <v>1000</v>
      </c>
      <c r="AF875" s="553">
        <f t="shared" si="271"/>
        <v>1000</v>
      </c>
      <c r="AG875" s="553"/>
      <c r="AH875" s="553"/>
      <c r="AI875" s="553"/>
      <c r="AJ875" s="553"/>
      <c r="AK875" s="1038"/>
      <c r="AL875" s="1038"/>
      <c r="AM875" s="1038"/>
      <c r="AN875" s="1038"/>
      <c r="AO875" s="402"/>
      <c r="AP875" s="387"/>
      <c r="AQ875" s="375"/>
      <c r="AR875" s="375"/>
      <c r="AS875" s="375"/>
    </row>
    <row r="876" spans="1:45" ht="5.0999999999999996" customHeight="1" outlineLevel="2" x14ac:dyDescent="0.25">
      <c r="A876" s="375"/>
      <c r="B876" s="384"/>
      <c r="C876" s="377">
        <f>INT($C$827)+2.005</f>
        <v>3.0049999999999999</v>
      </c>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t="s">
        <v>440</v>
      </c>
      <c r="AP876" s="387"/>
      <c r="AQ876" s="375"/>
      <c r="AR876" s="375"/>
      <c r="AS876" s="375"/>
    </row>
    <row r="877" spans="1:45" ht="5.0999999999999996" customHeight="1" outlineLevel="2" x14ac:dyDescent="0.25">
      <c r="A877" s="375"/>
      <c r="B877" s="384"/>
      <c r="C877" s="377">
        <f>INT($C$827)+2.005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387"/>
      <c r="AQ877" s="375"/>
      <c r="AR877" s="375"/>
      <c r="AS877" s="375"/>
    </row>
    <row r="878" spans="1:45" ht="5.0999999999999996" customHeight="1" outlineLevel="1" x14ac:dyDescent="0.25">
      <c r="A878" s="375"/>
      <c r="B878" s="412"/>
      <c r="C878" s="413">
        <f>INT($C$827)+1.005</f>
        <v>2.0049999999999999</v>
      </c>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5" t="s">
        <v>129</v>
      </c>
      <c r="AQ878" s="375"/>
      <c r="AR878" s="375"/>
      <c r="AS878" s="375"/>
    </row>
    <row r="879" spans="1:45" ht="5.0999999999999996" customHeight="1" x14ac:dyDescent="0.25">
      <c r="A879" s="375"/>
      <c r="B879" s="416"/>
      <c r="C879" s="417">
        <f>INT($C$827)+0.005</f>
        <v>1.0049999999999999</v>
      </c>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c r="AN879" s="416"/>
      <c r="AO879" s="416"/>
      <c r="AP879" s="416"/>
      <c r="AQ879" s="375"/>
      <c r="AR879" s="375"/>
      <c r="AS879" s="375"/>
    </row>
    <row r="880" spans="1:45" outlineLevel="2" x14ac:dyDescent="0.25">
      <c r="A880" s="375"/>
      <c r="B880" s="375"/>
      <c r="C880" s="377">
        <f>INT($C$827)+2</f>
        <v>3</v>
      </c>
      <c r="D880" s="375"/>
      <c r="E880" s="375"/>
      <c r="F880" s="375"/>
      <c r="G880" s="375"/>
      <c r="H880" s="375"/>
      <c r="I880" s="375"/>
      <c r="J880" s="375"/>
      <c r="K880" s="375"/>
      <c r="L880" s="375"/>
      <c r="M880" s="375"/>
      <c r="N880" s="375"/>
      <c r="O880" s="375"/>
      <c r="P880" s="375"/>
      <c r="Q880" s="375"/>
      <c r="R880" s="375"/>
      <c r="S880" s="375"/>
      <c r="T880" s="375"/>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row>
    <row r="881" spans="1:45" outlineLevel="2" x14ac:dyDescent="0.25">
      <c r="A881" s="375"/>
      <c r="B881" s="375"/>
      <c r="C881" s="377">
        <f>INT($C$885)+2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t="5.0999999999999996" customHeight="1" thickBot="1" x14ac:dyDescent="0.3">
      <c r="A882" s="375"/>
      <c r="B882" s="378"/>
      <c r="C882" s="379">
        <f>INT($C$885)+0.005</f>
        <v>1.0049999999999999</v>
      </c>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5"/>
      <c r="AR882" s="375"/>
      <c r="AS882" s="375"/>
    </row>
    <row r="883" spans="1:45" ht="5.0999999999999996" customHeight="1" outlineLevel="1" collapsed="1" x14ac:dyDescent="0.25">
      <c r="A883" s="375"/>
      <c r="B883" s="380" t="s">
        <v>0</v>
      </c>
      <c r="C883" s="381">
        <f>INT($C$885)+1.005</f>
        <v>2.0049999999999999</v>
      </c>
      <c r="D883" s="382"/>
      <c r="E883" s="382"/>
      <c r="F883" s="382"/>
      <c r="G883" s="382"/>
      <c r="H883" s="382"/>
      <c r="I883" s="382"/>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3"/>
      <c r="AQ883" s="375"/>
      <c r="AR883" s="375"/>
      <c r="AS883" s="375"/>
    </row>
    <row r="884" spans="1:45" hidden="1" outlineLevel="4" x14ac:dyDescent="0.25">
      <c r="A884" s="375"/>
      <c r="B884" s="384"/>
      <c r="C884" s="377">
        <f>INT(MAX($C$895:$C$1005))+1</f>
        <v>5</v>
      </c>
      <c r="D884" s="385"/>
      <c r="E884" s="385"/>
      <c r="F884" s="385"/>
      <c r="G884" s="385"/>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c r="AD884" s="386"/>
      <c r="AE884" s="386"/>
      <c r="AF884" s="386"/>
      <c r="AG884" s="386"/>
      <c r="AH884" s="386"/>
      <c r="AI884" s="386"/>
      <c r="AJ884" s="386"/>
      <c r="AK884" s="386"/>
      <c r="AL884" s="386"/>
      <c r="AM884" s="386"/>
      <c r="AN884" s="386"/>
      <c r="AO884" s="385"/>
      <c r="AP884" s="387"/>
      <c r="AQ884" s="375"/>
      <c r="AR884" s="375"/>
      <c r="AS884" s="375"/>
    </row>
    <row r="885" spans="1:45" ht="20.100000000000001" customHeight="1" x14ac:dyDescent="0.25">
      <c r="A885" s="375"/>
      <c r="B885" s="384"/>
      <c r="C885" s="377">
        <v>1.02</v>
      </c>
      <c r="D885" s="388"/>
      <c r="E885" s="452" t="s">
        <v>427</v>
      </c>
      <c r="F885" s="453"/>
      <c r="G885" s="389"/>
      <c r="H885" s="854" t="str">
        <f>COUNTIFS($B$1:$B885, "«")&amp;" Sheep: Husbandry &amp; Labour requirements"</f>
        <v>6 Sheep: Husbandry &amp; Labour requirements</v>
      </c>
      <c r="I885" s="418"/>
      <c r="J885" s="418"/>
      <c r="K885" s="418"/>
      <c r="L885" s="418"/>
      <c r="M885" s="418"/>
      <c r="N885" s="418"/>
      <c r="O885" s="418"/>
      <c r="P885" s="418"/>
      <c r="Q885" s="418"/>
      <c r="R885" s="418"/>
      <c r="S885" s="418"/>
      <c r="T885" s="418"/>
      <c r="U885" s="418"/>
      <c r="V885" s="418"/>
      <c r="W885" s="533"/>
      <c r="X885" s="418"/>
      <c r="Y885" s="418"/>
      <c r="Z885" s="418"/>
      <c r="AA885" s="418"/>
      <c r="AB885" s="418"/>
      <c r="AC885" s="418"/>
      <c r="AD885" s="418"/>
      <c r="AE885" s="418"/>
      <c r="AF885" s="418"/>
      <c r="AG885" s="418"/>
      <c r="AH885" s="418"/>
      <c r="AI885" s="418"/>
      <c r="AJ885" s="418"/>
      <c r="AK885" s="418"/>
      <c r="AL885" s="418"/>
      <c r="AM885" s="418"/>
      <c r="AN885" s="418"/>
      <c r="AO885" s="455"/>
      <c r="AP885" s="387"/>
      <c r="AQ885" s="375"/>
      <c r="AR885" s="375"/>
      <c r="AS885" s="375"/>
    </row>
    <row r="886" spans="1:45" ht="20.100000000000001" customHeight="1" outlineLevel="1" x14ac:dyDescent="0.25">
      <c r="A886" s="375"/>
      <c r="B886" s="384"/>
      <c r="C886" s="377">
        <f>INT($C$885)+1.02</f>
        <v>2.02</v>
      </c>
      <c r="D886" s="388"/>
      <c r="E886" s="452" t="s">
        <v>429</v>
      </c>
      <c r="F886" s="456">
        <v>1</v>
      </c>
      <c r="G886" s="393"/>
      <c r="H886" s="394" t="s">
        <v>680</v>
      </c>
      <c r="I886" s="395"/>
      <c r="J886" s="395"/>
      <c r="K886" s="395"/>
      <c r="L886" s="395"/>
      <c r="M886" s="395"/>
      <c r="N886" s="395"/>
      <c r="O886" s="395"/>
      <c r="P886" s="395"/>
      <c r="Q886" s="395"/>
      <c r="R886" s="395"/>
      <c r="S886" s="395"/>
      <c r="T886" s="395"/>
      <c r="U886" s="395"/>
      <c r="V886" s="395"/>
      <c r="W886" s="534"/>
      <c r="X886" s="395"/>
      <c r="Y886" s="395"/>
      <c r="Z886" s="395"/>
      <c r="AA886" s="395"/>
      <c r="AB886" s="395"/>
      <c r="AC886" s="395"/>
      <c r="AD886" s="395"/>
      <c r="AE886" s="395"/>
      <c r="AF886" s="395"/>
      <c r="AG886" s="395"/>
      <c r="AH886" s="395"/>
      <c r="AI886" s="395"/>
      <c r="AJ886" s="395"/>
      <c r="AK886" s="395"/>
      <c r="AL886" s="395"/>
      <c r="AM886" s="395"/>
      <c r="AN886" s="395"/>
      <c r="AO886" s="458"/>
      <c r="AP886" s="387"/>
      <c r="AQ886" s="375"/>
      <c r="AR886" s="375"/>
      <c r="AS886" s="375"/>
    </row>
    <row r="887" spans="1:45" ht="5.0999999999999996" customHeight="1" outlineLevel="2" x14ac:dyDescent="0.25">
      <c r="A887" s="375"/>
      <c r="B887" s="384"/>
      <c r="C887" s="377">
        <f>INT($C$885)+2.005</f>
        <v>3.0049999999999999</v>
      </c>
      <c r="D887" s="385"/>
      <c r="E887" s="385"/>
      <c r="F887" s="385"/>
      <c r="G887" s="385"/>
      <c r="H887" s="385"/>
      <c r="I887" s="385"/>
      <c r="J887" s="385"/>
      <c r="K887" s="385"/>
      <c r="L887" s="385"/>
      <c r="M887" s="385"/>
      <c r="N887" s="385"/>
      <c r="O887" s="385"/>
      <c r="P887" s="385"/>
      <c r="Q887" s="385"/>
      <c r="R887" s="385"/>
      <c r="S887" s="385"/>
      <c r="T887" s="385"/>
      <c r="U887" s="385"/>
      <c r="V887" s="385"/>
      <c r="W887" s="385"/>
      <c r="X887" s="385"/>
      <c r="Y887" s="385"/>
      <c r="Z887" s="385"/>
      <c r="AA887" s="385"/>
      <c r="AB887" s="385"/>
      <c r="AC887" s="385"/>
      <c r="AD887" s="385"/>
      <c r="AE887" s="385"/>
      <c r="AF887" s="385"/>
      <c r="AG887" s="385"/>
      <c r="AH887" s="385"/>
      <c r="AI887" s="385"/>
      <c r="AJ887" s="385"/>
      <c r="AK887" s="385"/>
      <c r="AL887" s="385"/>
      <c r="AM887" s="385"/>
      <c r="AN887" s="385"/>
      <c r="AO887" s="385"/>
      <c r="AP887" s="387"/>
      <c r="AQ887" s="375"/>
      <c r="AR887" s="375"/>
      <c r="AS887" s="375"/>
    </row>
    <row r="888" spans="1:45" outlineLevel="2" x14ac:dyDescent="0.25">
      <c r="A888" s="375"/>
      <c r="B888" s="384"/>
      <c r="C888" s="377">
        <f>INT($C$885)+2</f>
        <v>3</v>
      </c>
      <c r="D888" s="385"/>
      <c r="E888" s="459"/>
      <c r="F888" s="459"/>
      <c r="G888" s="385"/>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85"/>
      <c r="AP888" s="387"/>
      <c r="AQ888" s="375"/>
      <c r="AR888" s="375"/>
      <c r="AS888" s="375"/>
    </row>
    <row r="889" spans="1:45" outlineLevel="2" x14ac:dyDescent="0.25">
      <c r="A889" s="375"/>
      <c r="B889" s="384"/>
      <c r="C889" s="377">
        <f>INT($C$885)+2</f>
        <v>3</v>
      </c>
      <c r="D889" s="385"/>
      <c r="E889" s="459"/>
      <c r="F889" s="459"/>
      <c r="G889" s="385"/>
      <c r="H889" s="400"/>
      <c r="I889" s="400"/>
      <c r="J889" s="400"/>
      <c r="K889" s="400"/>
      <c r="L889" s="460" t="s">
        <v>681</v>
      </c>
      <c r="M889" s="460"/>
      <c r="N889" s="460"/>
      <c r="O889" s="460"/>
      <c r="P889" s="460"/>
      <c r="Q889" s="460"/>
      <c r="R889" s="460"/>
      <c r="S889" s="460"/>
      <c r="T889" s="460"/>
      <c r="U889" s="460"/>
      <c r="V889" s="460"/>
      <c r="W889" s="400"/>
      <c r="X889" s="400"/>
      <c r="Y889" s="400"/>
      <c r="Z889" s="400"/>
      <c r="AA889" s="400"/>
      <c r="AB889" s="400"/>
      <c r="AC889" s="400"/>
      <c r="AD889" s="400"/>
      <c r="AE889" s="400"/>
      <c r="AF889" s="400"/>
      <c r="AG889" s="400"/>
      <c r="AH889" s="400"/>
      <c r="AI889" s="400"/>
      <c r="AJ889" s="400"/>
      <c r="AK889" s="400"/>
      <c r="AL889" s="400"/>
      <c r="AM889" s="400"/>
      <c r="AN889" s="400"/>
      <c r="AO889" s="385"/>
      <c r="AP889" s="387"/>
      <c r="AQ889" s="375"/>
      <c r="AR889" s="375"/>
      <c r="AS889" s="375"/>
    </row>
    <row r="890" spans="1:45" outlineLevel="2" x14ac:dyDescent="0.25">
      <c r="A890" s="375"/>
      <c r="B890" s="384"/>
      <c r="C890" s="377">
        <f>INT($C$885)+2</f>
        <v>3</v>
      </c>
      <c r="D890" s="385"/>
      <c r="E890" s="459"/>
      <c r="F890" s="459"/>
      <c r="G890" s="385"/>
      <c r="H890" s="400"/>
      <c r="I890" s="400"/>
      <c r="J890" s="400"/>
      <c r="K890" s="400"/>
      <c r="L890" s="400"/>
      <c r="M890" s="400"/>
      <c r="N890" s="460" t="s">
        <v>682</v>
      </c>
      <c r="O890" s="460"/>
      <c r="P890" s="460"/>
      <c r="Q890" s="460"/>
      <c r="R890" s="46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t="30" outlineLevel="2" x14ac:dyDescent="0.25">
      <c r="A891" s="375"/>
      <c r="B891" s="384"/>
      <c r="C891" s="377">
        <f>INT($C$885)+2</f>
        <v>3</v>
      </c>
      <c r="D891" s="385"/>
      <c r="E891" s="459"/>
      <c r="F891" s="459"/>
      <c r="G891" s="385"/>
      <c r="H891" s="400" t="s">
        <v>683</v>
      </c>
      <c r="I891" s="400"/>
      <c r="J891" s="400" t="s">
        <v>684</v>
      </c>
      <c r="K891" s="400" t="s">
        <v>166</v>
      </c>
      <c r="L891" s="400" t="s">
        <v>685</v>
      </c>
      <c r="M891" s="400" t="s">
        <v>686</v>
      </c>
      <c r="N891" s="400" t="s">
        <v>687</v>
      </c>
      <c r="O891" s="400" t="s">
        <v>688</v>
      </c>
      <c r="P891" s="400" t="s">
        <v>689</v>
      </c>
      <c r="Q891" s="556" t="s">
        <v>690</v>
      </c>
      <c r="R891" s="400" t="s">
        <v>691</v>
      </c>
      <c r="S891" s="400" t="s">
        <v>692</v>
      </c>
      <c r="T891" s="400" t="s">
        <v>947</v>
      </c>
      <c r="U891" s="400" t="s">
        <v>645</v>
      </c>
      <c r="V891" s="400" t="s">
        <v>693</v>
      </c>
      <c r="W891" s="400" t="s">
        <v>694</v>
      </c>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11.65" customHeight="1" outlineLevel="2" collapsed="1" x14ac:dyDescent="0.25">
      <c r="A892" s="375"/>
      <c r="B892" s="384" t="s">
        <v>433</v>
      </c>
      <c r="C892" s="377">
        <f>INT($C$885)+2.01</f>
        <v>3.01</v>
      </c>
      <c r="D892" s="385"/>
      <c r="E892" s="385"/>
      <c r="F892" s="385"/>
      <c r="G892" s="385"/>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idden="1" outlineLevel="4" x14ac:dyDescent="0.25">
      <c r="A893" s="375"/>
      <c r="B893" s="384"/>
      <c r="C893" s="377">
        <f>INT(MAX($C$895:$C$1005))+1</f>
        <v>5</v>
      </c>
      <c r="D893" s="402"/>
      <c r="E893" s="459"/>
      <c r="F893" s="459"/>
      <c r="G893" s="402"/>
      <c r="H893" s="459"/>
      <c r="I893" s="459"/>
      <c r="J893" s="459"/>
      <c r="K893" s="459"/>
      <c r="L893" s="459"/>
      <c r="M893" s="459"/>
      <c r="N893" s="459"/>
      <c r="O893" s="459"/>
      <c r="P893" s="459"/>
      <c r="Q893" s="459"/>
      <c r="R893" s="459"/>
      <c r="S893" s="459"/>
      <c r="T893" s="459"/>
      <c r="U893" s="459"/>
      <c r="V893" s="459"/>
      <c r="W893" s="459"/>
      <c r="X893" s="459"/>
      <c r="Y893" s="459"/>
      <c r="Z893" s="459"/>
      <c r="AA893" s="459"/>
      <c r="AB893" s="459"/>
      <c r="AC893" s="459"/>
      <c r="AD893" s="459"/>
      <c r="AE893" s="459"/>
      <c r="AF893" s="459"/>
      <c r="AG893" s="459"/>
      <c r="AH893" s="459"/>
      <c r="AI893" s="459"/>
      <c r="AJ893" s="459"/>
      <c r="AK893" s="459"/>
      <c r="AL893" s="459"/>
      <c r="AM893" s="459"/>
      <c r="AN893" s="459"/>
      <c r="AO893" s="402"/>
      <c r="AP893" s="387"/>
      <c r="AQ893" s="375"/>
      <c r="AR893" s="375"/>
      <c r="AS893" s="375"/>
    </row>
    <row r="894" spans="1:45" hidden="1" outlineLevel="4" x14ac:dyDescent="0.25">
      <c r="A894" s="375"/>
      <c r="B894" s="384" t="s">
        <v>434</v>
      </c>
      <c r="C894" s="377">
        <f>INT(MAX($C$895:$C$1005))+1</f>
        <v>5</v>
      </c>
      <c r="D894" s="402" t="s">
        <v>435</v>
      </c>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t="5.0999999999999996" customHeight="1" outlineLevel="2" x14ac:dyDescent="0.25">
      <c r="A895" s="375"/>
      <c r="B895" s="384"/>
      <c r="C895" s="377">
        <f>INT($C$885)+2.005</f>
        <v>3.0049999999999999</v>
      </c>
      <c r="D895" s="402" t="s">
        <v>436</v>
      </c>
      <c r="E895" s="402"/>
      <c r="F895" s="402"/>
      <c r="G895" s="402"/>
      <c r="H895" s="463"/>
      <c r="I895" s="463"/>
      <c r="J895" s="463"/>
      <c r="K895" s="463"/>
      <c r="L895" s="557"/>
      <c r="M895" s="557"/>
      <c r="N895" s="557"/>
      <c r="O895" s="557"/>
      <c r="P895" s="557"/>
      <c r="Q895" s="557"/>
      <c r="R895" s="557"/>
      <c r="S895" s="557"/>
      <c r="T895" s="557"/>
      <c r="U895" s="557"/>
      <c r="V895" s="557"/>
      <c r="W895" s="557"/>
      <c r="X895" s="463"/>
      <c r="Y895" s="463"/>
      <c r="Z895" s="463"/>
      <c r="AA895" s="463"/>
      <c r="AB895" s="404"/>
      <c r="AC895" s="404"/>
      <c r="AD895" s="404"/>
      <c r="AE895" s="404"/>
      <c r="AF895" s="404"/>
      <c r="AG895" s="404"/>
      <c r="AH895" s="404"/>
      <c r="AI895" s="404"/>
      <c r="AJ895" s="404"/>
      <c r="AK895" s="404"/>
      <c r="AL895" s="404"/>
      <c r="AM895" s="404"/>
      <c r="AN895" s="404"/>
      <c r="AO895" s="402"/>
      <c r="AP895" s="387"/>
      <c r="AQ895" s="375"/>
      <c r="AR895" s="375"/>
      <c r="AS895" s="375"/>
    </row>
    <row r="896" spans="1:45" outlineLevel="2" x14ac:dyDescent="0.25">
      <c r="A896" s="375"/>
      <c r="B896" s="384"/>
      <c r="C896" s="377">
        <f>INT($C$885)+2</f>
        <v>3</v>
      </c>
      <c r="D896" s="402"/>
      <c r="E896" s="459" t="s">
        <v>695</v>
      </c>
      <c r="F896" s="453" t="s">
        <v>696</v>
      </c>
      <c r="G896" s="402"/>
      <c r="H896" s="558"/>
      <c r="I896" s="476"/>
      <c r="J896" s="476"/>
      <c r="K896" s="407"/>
      <c r="L896" s="559">
        <f>COUNTA($J$896:$J$1005)/M896</f>
        <v>27</v>
      </c>
      <c r="M896" s="559">
        <v>4</v>
      </c>
      <c r="N896" s="476"/>
      <c r="O896" s="476"/>
      <c r="P896" s="476"/>
      <c r="Q896" s="476"/>
      <c r="R896" s="476"/>
      <c r="S896" s="476"/>
      <c r="T896" s="476"/>
      <c r="U896" s="476"/>
      <c r="V896" s="476"/>
      <c r="W896" s="476"/>
      <c r="X896" s="407"/>
      <c r="Y896" s="407"/>
      <c r="Z896" s="407"/>
      <c r="AA896" s="407"/>
      <c r="AB896" s="407"/>
      <c r="AC896" s="407"/>
      <c r="AD896" s="407"/>
      <c r="AE896" s="407"/>
      <c r="AF896" s="407"/>
      <c r="AG896" s="407"/>
      <c r="AH896" s="407"/>
      <c r="AI896" s="407"/>
      <c r="AJ896" s="407"/>
      <c r="AK896" s="407"/>
      <c r="AL896" s="407"/>
      <c r="AM896" s="407"/>
      <c r="AN896" s="407"/>
      <c r="AO896" s="402"/>
      <c r="AP896" s="387"/>
      <c r="AQ896" s="375"/>
      <c r="AR896" s="375"/>
      <c r="AS896" s="375"/>
    </row>
    <row r="897" spans="1:45" outlineLevel="2" x14ac:dyDescent="0.25">
      <c r="A897" s="375"/>
      <c r="B897" s="384"/>
      <c r="C897" s="377">
        <f>INT($C$885)+2</f>
        <v>3</v>
      </c>
      <c r="D897" s="402"/>
      <c r="E897" s="459">
        <v>0</v>
      </c>
      <c r="F897" s="453" t="b">
        <f t="shared" ref="F897:F928" si="276">COUNTIFS($L897:$W897,"-")&lt;&gt;COUNTA($L897:$W897)</f>
        <v>1</v>
      </c>
      <c r="G897" s="402"/>
      <c r="H897" s="560" t="s">
        <v>697</v>
      </c>
      <c r="I897" s="560"/>
      <c r="J897" s="541" t="s">
        <v>698</v>
      </c>
      <c r="K897" s="561" t="str">
        <f>IF(L897&lt;0,"-",IFERROR(DATE(2019,1,($L897)*7+1),"-"))</f>
        <v>-</v>
      </c>
      <c r="L897" s="562" t="s">
        <v>699</v>
      </c>
      <c r="M897" s="562" t="s">
        <v>699</v>
      </c>
      <c r="N897" s="562" t="s">
        <v>699</v>
      </c>
      <c r="O897" s="562" t="s">
        <v>699</v>
      </c>
      <c r="P897" s="562" t="s">
        <v>699</v>
      </c>
      <c r="Q897" s="562" t="s">
        <v>699</v>
      </c>
      <c r="R897" s="562" t="s">
        <v>699</v>
      </c>
      <c r="S897" s="562" t="s">
        <v>699</v>
      </c>
      <c r="T897" s="562" t="s">
        <v>699</v>
      </c>
      <c r="U897" s="562" t="s">
        <v>699</v>
      </c>
      <c r="V897" s="562" t="s">
        <v>699</v>
      </c>
      <c r="W897" s="562" t="s">
        <v>699</v>
      </c>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outlineLevel="2" x14ac:dyDescent="0.25">
      <c r="A898" s="375"/>
      <c r="B898" s="384"/>
      <c r="C898" s="377">
        <f>INT($C$885)+2</f>
        <v>3</v>
      </c>
      <c r="D898" s="402"/>
      <c r="E898" s="563">
        <f>E897</f>
        <v>0</v>
      </c>
      <c r="F898" s="453" t="b">
        <f t="shared" si="276"/>
        <v>1</v>
      </c>
      <c r="G898" s="402"/>
      <c r="H898" s="1180" t="s">
        <v>700</v>
      </c>
      <c r="I898" s="1181"/>
      <c r="J898" s="564" t="s">
        <v>701</v>
      </c>
      <c r="K898" s="565">
        <f t="shared" ref="K898:K961" si="277">IF(L898&lt;0,"-",IFERROR(DATE(2019,1,($L898)*7+1),"-"))</f>
        <v>43802</v>
      </c>
      <c r="L898" s="449">
        <v>48</v>
      </c>
      <c r="M898" s="566" t="s">
        <v>699</v>
      </c>
      <c r="N898" s="566" t="s">
        <v>699</v>
      </c>
      <c r="O898" s="566" t="s">
        <v>699</v>
      </c>
      <c r="P898" s="566" t="s">
        <v>699</v>
      </c>
      <c r="Q898" s="566" t="s">
        <v>699</v>
      </c>
      <c r="R898" s="566" t="s">
        <v>699</v>
      </c>
      <c r="S898" s="566" t="s">
        <v>699</v>
      </c>
      <c r="T898" s="566" t="s">
        <v>699</v>
      </c>
      <c r="U898" s="566" t="s">
        <v>699</v>
      </c>
      <c r="V898" s="566" t="s">
        <v>699</v>
      </c>
      <c r="W898" s="566"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outlineLevel="2" x14ac:dyDescent="0.25">
      <c r="A899" s="375"/>
      <c r="B899" s="384"/>
      <c r="C899" s="377">
        <f>INT($C$885)+2</f>
        <v>3</v>
      </c>
      <c r="D899" s="402"/>
      <c r="E899" s="563">
        <f>E898</f>
        <v>0</v>
      </c>
      <c r="F899" s="453" t="b">
        <f t="shared" si="276"/>
        <v>1</v>
      </c>
      <c r="G899" s="402"/>
      <c r="H899" s="1182"/>
      <c r="I899" s="1183"/>
      <c r="J899" s="564" t="s">
        <v>702</v>
      </c>
      <c r="K899" s="565" t="str">
        <f t="shared" si="277"/>
        <v>-</v>
      </c>
      <c r="L899" s="566" t="s">
        <v>703</v>
      </c>
      <c r="M899" s="449">
        <v>26</v>
      </c>
      <c r="N899" s="566" t="s">
        <v>703</v>
      </c>
      <c r="O899" s="566" t="s">
        <v>703</v>
      </c>
      <c r="P899" s="566" t="s">
        <v>703</v>
      </c>
      <c r="Q899" s="566" t="s">
        <v>703</v>
      </c>
      <c r="R899" s="566" t="s">
        <v>703</v>
      </c>
      <c r="S899" s="566" t="s">
        <v>703</v>
      </c>
      <c r="T899" s="566" t="s">
        <v>703</v>
      </c>
      <c r="U899" s="566" t="s">
        <v>703</v>
      </c>
      <c r="V899" s="566" t="s">
        <v>703</v>
      </c>
      <c r="W899" s="566" t="s">
        <v>703</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outlineLevel="2" x14ac:dyDescent="0.25">
      <c r="A900" s="375"/>
      <c r="B900" s="384"/>
      <c r="C900" s="377">
        <f>INT($C$885)+2</f>
        <v>3</v>
      </c>
      <c r="D900" s="402"/>
      <c r="E900" s="563">
        <f>E899</f>
        <v>0</v>
      </c>
      <c r="F900" s="453" t="b">
        <f t="shared" si="276"/>
        <v>1</v>
      </c>
      <c r="G900" s="402"/>
      <c r="H900" s="1184"/>
      <c r="I900" s="1185"/>
      <c r="J900" s="549" t="s">
        <v>704</v>
      </c>
      <c r="K900" s="567" t="str">
        <f t="shared" si="277"/>
        <v>-</v>
      </c>
      <c r="L900" s="564" t="s">
        <v>699</v>
      </c>
      <c r="M900" s="564" t="s">
        <v>699</v>
      </c>
      <c r="N900" s="564" t="s">
        <v>699</v>
      </c>
      <c r="O900" s="564" t="s">
        <v>699</v>
      </c>
      <c r="P900" s="564" t="s">
        <v>699</v>
      </c>
      <c r="Q900" s="564" t="s">
        <v>699</v>
      </c>
      <c r="R900" s="564" t="s">
        <v>699</v>
      </c>
      <c r="S900" s="564" t="s">
        <v>699</v>
      </c>
      <c r="T900" s="564" t="s">
        <v>699</v>
      </c>
      <c r="U900" s="564" t="s">
        <v>699</v>
      </c>
      <c r="V900" s="568" t="s">
        <v>699</v>
      </c>
      <c r="W900" s="568" t="s">
        <v>699</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outlineLevel="3" x14ac:dyDescent="0.25">
      <c r="A901" s="375"/>
      <c r="B901" s="384"/>
      <c r="C901" s="377">
        <f t="shared" ref="C901:C932" si="278">INT($C$885)+3</f>
        <v>4</v>
      </c>
      <c r="D901" s="402"/>
      <c r="E901" s="459">
        <v>1</v>
      </c>
      <c r="F901" s="453" t="b">
        <f t="shared" si="276"/>
        <v>1</v>
      </c>
      <c r="G901" s="402"/>
      <c r="H901" s="560" t="s">
        <v>705</v>
      </c>
      <c r="I901" s="560"/>
      <c r="J901" s="541" t="s">
        <v>698</v>
      </c>
      <c r="K901" s="561" t="str">
        <f t="shared" si="277"/>
        <v>-</v>
      </c>
      <c r="L901" s="570">
        <v>-1</v>
      </c>
      <c r="M901" s="562" t="s">
        <v>699</v>
      </c>
      <c r="N901" s="562" t="s">
        <v>699</v>
      </c>
      <c r="O901" s="562" t="s">
        <v>699</v>
      </c>
      <c r="P901" s="562" t="s">
        <v>699</v>
      </c>
      <c r="Q901" s="562" t="s">
        <v>699</v>
      </c>
      <c r="R901" s="562" t="s">
        <v>699</v>
      </c>
      <c r="S901" s="562" t="s">
        <v>699</v>
      </c>
      <c r="T901" s="562" t="s">
        <v>699</v>
      </c>
      <c r="U901" s="562" t="s">
        <v>699</v>
      </c>
      <c r="V901" s="562" t="s">
        <v>699</v>
      </c>
      <c r="W901" s="562"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t="15" customHeight="1" outlineLevel="3" x14ac:dyDescent="0.25">
      <c r="A902" s="375"/>
      <c r="B902" s="384"/>
      <c r="C902" s="377">
        <f t="shared" si="278"/>
        <v>4</v>
      </c>
      <c r="D902" s="402"/>
      <c r="E902" s="563">
        <f>E901</f>
        <v>1</v>
      </c>
      <c r="F902" s="453" t="b">
        <f t="shared" si="276"/>
        <v>1</v>
      </c>
      <c r="G902" s="402"/>
      <c r="H902" s="1180" t="s">
        <v>706</v>
      </c>
      <c r="I902" s="1181"/>
      <c r="J902" s="564" t="s">
        <v>701</v>
      </c>
      <c r="K902" s="565" t="str">
        <f t="shared" si="277"/>
        <v>-</v>
      </c>
      <c r="L902" s="566" t="s">
        <v>699</v>
      </c>
      <c r="M902" s="566" t="s">
        <v>699</v>
      </c>
      <c r="N902" s="566" t="s">
        <v>699</v>
      </c>
      <c r="O902" s="566" t="s">
        <v>699</v>
      </c>
      <c r="P902" s="566" t="s">
        <v>699</v>
      </c>
      <c r="Q902" s="566" t="s">
        <v>699</v>
      </c>
      <c r="R902" s="566" t="s">
        <v>699</v>
      </c>
      <c r="S902" s="566" t="s">
        <v>699</v>
      </c>
      <c r="T902" s="566" t="s">
        <v>699</v>
      </c>
      <c r="U902" s="566" t="s">
        <v>699</v>
      </c>
      <c r="V902" s="566" t="s">
        <v>699</v>
      </c>
      <c r="W902" s="566"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outlineLevel="3" x14ac:dyDescent="0.25">
      <c r="A903" s="375"/>
      <c r="B903" s="384"/>
      <c r="C903" s="377">
        <f t="shared" si="278"/>
        <v>4</v>
      </c>
      <c r="D903" s="402"/>
      <c r="E903" s="563">
        <f>E902</f>
        <v>1</v>
      </c>
      <c r="F903" s="453" t="b">
        <f t="shared" si="276"/>
        <v>1</v>
      </c>
      <c r="G903" s="402"/>
      <c r="H903" s="1182"/>
      <c r="I903" s="1183"/>
      <c r="J903" s="564" t="s">
        <v>702</v>
      </c>
      <c r="K903" s="565" t="str">
        <f t="shared" si="277"/>
        <v>-</v>
      </c>
      <c r="L903" s="566" t="s">
        <v>703</v>
      </c>
      <c r="M903" s="566" t="s">
        <v>703</v>
      </c>
      <c r="N903" s="566" t="s">
        <v>703</v>
      </c>
      <c r="O903" s="566" t="s">
        <v>703</v>
      </c>
      <c r="P903" s="566" t="s">
        <v>703</v>
      </c>
      <c r="Q903" s="566" t="s">
        <v>703</v>
      </c>
      <c r="R903" s="566" t="s">
        <v>703</v>
      </c>
      <c r="S903" s="566" t="s">
        <v>703</v>
      </c>
      <c r="T903" s="566" t="s">
        <v>703</v>
      </c>
      <c r="U903" s="566" t="s">
        <v>703</v>
      </c>
      <c r="V903" s="566" t="s">
        <v>703</v>
      </c>
      <c r="W903" s="566" t="s">
        <v>703</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outlineLevel="3" x14ac:dyDescent="0.25">
      <c r="A904" s="375"/>
      <c r="B904" s="384"/>
      <c r="C904" s="377">
        <f t="shared" si="278"/>
        <v>4</v>
      </c>
      <c r="D904" s="402"/>
      <c r="E904" s="563">
        <f>E903</f>
        <v>1</v>
      </c>
      <c r="F904" s="453" t="b">
        <f t="shared" si="276"/>
        <v>1</v>
      </c>
      <c r="G904" s="402"/>
      <c r="H904" s="1184"/>
      <c r="I904" s="1185"/>
      <c r="J904" s="549" t="s">
        <v>704</v>
      </c>
      <c r="K904" s="567" t="str">
        <f t="shared" si="277"/>
        <v>-</v>
      </c>
      <c r="L904" s="564" t="s">
        <v>699</v>
      </c>
      <c r="M904" s="564" t="s">
        <v>699</v>
      </c>
      <c r="N904" s="564" t="s">
        <v>699</v>
      </c>
      <c r="O904" s="564" t="s">
        <v>699</v>
      </c>
      <c r="P904" s="564" t="s">
        <v>699</v>
      </c>
      <c r="Q904" s="564" t="s">
        <v>699</v>
      </c>
      <c r="R904" s="564" t="s">
        <v>699</v>
      </c>
      <c r="S904" s="564" t="s">
        <v>699</v>
      </c>
      <c r="T904" s="564" t="s">
        <v>699</v>
      </c>
      <c r="U904" s="564" t="s">
        <v>699</v>
      </c>
      <c r="V904" s="568" t="s">
        <v>699</v>
      </c>
      <c r="W904" s="568" t="s">
        <v>699</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outlineLevel="3" x14ac:dyDescent="0.25">
      <c r="A905" s="375"/>
      <c r="B905" s="384"/>
      <c r="C905" s="377">
        <f t="shared" si="278"/>
        <v>4</v>
      </c>
      <c r="D905" s="402"/>
      <c r="E905" s="459">
        <v>2</v>
      </c>
      <c r="F905" s="453" t="b">
        <f t="shared" si="276"/>
        <v>1</v>
      </c>
      <c r="G905" s="402"/>
      <c r="H905" s="560" t="s">
        <v>707</v>
      </c>
      <c r="I905" s="560"/>
      <c r="J905" s="541" t="s">
        <v>698</v>
      </c>
      <c r="K905" s="561" t="str">
        <f t="shared" si="277"/>
        <v>-</v>
      </c>
      <c r="L905" s="570">
        <v>-1</v>
      </c>
      <c r="M905" s="562" t="s">
        <v>699</v>
      </c>
      <c r="N905" s="562" t="s">
        <v>699</v>
      </c>
      <c r="O905" s="562" t="s">
        <v>699</v>
      </c>
      <c r="P905" s="562" t="s">
        <v>699</v>
      </c>
      <c r="Q905" s="562" t="s">
        <v>699</v>
      </c>
      <c r="R905" s="562" t="s">
        <v>699</v>
      </c>
      <c r="S905" s="562" t="s">
        <v>699</v>
      </c>
      <c r="T905" s="562" t="s">
        <v>699</v>
      </c>
      <c r="U905" s="562" t="s">
        <v>699</v>
      </c>
      <c r="V905" s="562" t="s">
        <v>699</v>
      </c>
      <c r="W905" s="562"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t="15" customHeight="1" outlineLevel="3" x14ac:dyDescent="0.25">
      <c r="A906" s="375"/>
      <c r="B906" s="384"/>
      <c r="C906" s="377">
        <f t="shared" si="278"/>
        <v>4</v>
      </c>
      <c r="D906" s="402"/>
      <c r="E906" s="563">
        <f>E905</f>
        <v>2</v>
      </c>
      <c r="F906" s="453" t="b">
        <f t="shared" si="276"/>
        <v>1</v>
      </c>
      <c r="G906" s="402"/>
      <c r="H906" s="1180" t="s">
        <v>708</v>
      </c>
      <c r="I906" s="1181"/>
      <c r="J906" s="564" t="s">
        <v>701</v>
      </c>
      <c r="K906" s="565" t="str">
        <f t="shared" si="277"/>
        <v>-</v>
      </c>
      <c r="L906" s="566" t="s">
        <v>699</v>
      </c>
      <c r="M906" s="566" t="s">
        <v>699</v>
      </c>
      <c r="N906" s="566" t="s">
        <v>699</v>
      </c>
      <c r="O906" s="566" t="s">
        <v>699</v>
      </c>
      <c r="P906" s="566" t="s">
        <v>699</v>
      </c>
      <c r="Q906" s="566" t="s">
        <v>699</v>
      </c>
      <c r="R906" s="566" t="s">
        <v>699</v>
      </c>
      <c r="S906" s="566" t="s">
        <v>699</v>
      </c>
      <c r="T906" s="566" t="s">
        <v>699</v>
      </c>
      <c r="U906" s="566" t="s">
        <v>699</v>
      </c>
      <c r="V906" s="566" t="s">
        <v>699</v>
      </c>
      <c r="W906" s="566"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outlineLevel="3" x14ac:dyDescent="0.25">
      <c r="A907" s="375"/>
      <c r="B907" s="384"/>
      <c r="C907" s="377">
        <f t="shared" si="278"/>
        <v>4</v>
      </c>
      <c r="D907" s="402"/>
      <c r="E907" s="563">
        <f>E906</f>
        <v>2</v>
      </c>
      <c r="F907" s="453" t="b">
        <f t="shared" si="276"/>
        <v>1</v>
      </c>
      <c r="G907" s="402"/>
      <c r="H907" s="1182"/>
      <c r="I907" s="1183"/>
      <c r="J907" s="564" t="s">
        <v>702</v>
      </c>
      <c r="K907" s="565" t="str">
        <f t="shared" si="277"/>
        <v>-</v>
      </c>
      <c r="L907" s="566" t="s">
        <v>703</v>
      </c>
      <c r="M907" s="566" t="s">
        <v>703</v>
      </c>
      <c r="N907" s="566" t="s">
        <v>703</v>
      </c>
      <c r="O907" s="566" t="s">
        <v>703</v>
      </c>
      <c r="P907" s="566" t="s">
        <v>703</v>
      </c>
      <c r="Q907" s="566" t="s">
        <v>703</v>
      </c>
      <c r="R907" s="566" t="s">
        <v>703</v>
      </c>
      <c r="S907" s="566" t="s">
        <v>703</v>
      </c>
      <c r="T907" s="566" t="s">
        <v>703</v>
      </c>
      <c r="U907" s="566" t="s">
        <v>703</v>
      </c>
      <c r="V907" s="566" t="s">
        <v>703</v>
      </c>
      <c r="W907" s="566" t="s">
        <v>703</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outlineLevel="3" x14ac:dyDescent="0.25">
      <c r="A908" s="375"/>
      <c r="B908" s="384"/>
      <c r="C908" s="377">
        <f t="shared" si="278"/>
        <v>4</v>
      </c>
      <c r="D908" s="402"/>
      <c r="E908" s="563">
        <f>E907</f>
        <v>2</v>
      </c>
      <c r="F908" s="453" t="b">
        <f t="shared" si="276"/>
        <v>1</v>
      </c>
      <c r="G908" s="402"/>
      <c r="H908" s="1184"/>
      <c r="I908" s="1185"/>
      <c r="J908" s="549" t="s">
        <v>704</v>
      </c>
      <c r="K908" s="567" t="str">
        <f t="shared" si="277"/>
        <v>-</v>
      </c>
      <c r="L908" s="564" t="s">
        <v>699</v>
      </c>
      <c r="M908" s="564" t="s">
        <v>699</v>
      </c>
      <c r="N908" s="564" t="s">
        <v>699</v>
      </c>
      <c r="O908" s="564" t="s">
        <v>699</v>
      </c>
      <c r="P908" s="564" t="s">
        <v>699</v>
      </c>
      <c r="Q908" s="564" t="s">
        <v>699</v>
      </c>
      <c r="R908" s="564" t="s">
        <v>699</v>
      </c>
      <c r="S908" s="564" t="s">
        <v>699</v>
      </c>
      <c r="T908" s="564" t="s">
        <v>699</v>
      </c>
      <c r="U908" s="564" t="s">
        <v>699</v>
      </c>
      <c r="V908" s="568" t="s">
        <v>699</v>
      </c>
      <c r="W908" s="568" t="s">
        <v>699</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outlineLevel="3" x14ac:dyDescent="0.25">
      <c r="A909" s="375"/>
      <c r="B909" s="384"/>
      <c r="C909" s="377">
        <f t="shared" si="278"/>
        <v>4</v>
      </c>
      <c r="D909" s="402"/>
      <c r="E909" s="459">
        <v>3</v>
      </c>
      <c r="F909" s="453" t="b">
        <f t="shared" si="276"/>
        <v>1</v>
      </c>
      <c r="G909" s="402"/>
      <c r="H909" s="560" t="s">
        <v>709</v>
      </c>
      <c r="I909" s="560"/>
      <c r="J909" s="541" t="s">
        <v>698</v>
      </c>
      <c r="K909" s="561" t="str">
        <f t="shared" si="277"/>
        <v>-</v>
      </c>
      <c r="L909" s="562" t="s">
        <v>699</v>
      </c>
      <c r="M909" s="562" t="s">
        <v>699</v>
      </c>
      <c r="N909" s="562" t="s">
        <v>699</v>
      </c>
      <c r="O909" s="562" t="s">
        <v>699</v>
      </c>
      <c r="P909" s="562" t="s">
        <v>699</v>
      </c>
      <c r="Q909" s="562" t="s">
        <v>699</v>
      </c>
      <c r="R909" s="562" t="s">
        <v>699</v>
      </c>
      <c r="S909" s="562" t="s">
        <v>699</v>
      </c>
      <c r="T909" s="562" t="s">
        <v>699</v>
      </c>
      <c r="U909" s="562" t="s">
        <v>699</v>
      </c>
      <c r="V909" s="562" t="s">
        <v>699</v>
      </c>
      <c r="W909" s="562"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t="15" customHeight="1" outlineLevel="3" x14ac:dyDescent="0.25">
      <c r="A910" s="375"/>
      <c r="B910" s="384"/>
      <c r="C910" s="377">
        <f t="shared" si="278"/>
        <v>4</v>
      </c>
      <c r="D910" s="402"/>
      <c r="E910" s="563">
        <f>E909</f>
        <v>3</v>
      </c>
      <c r="F910" s="453" t="b">
        <f t="shared" si="276"/>
        <v>1</v>
      </c>
      <c r="G910" s="402"/>
      <c r="H910" s="1180" t="s">
        <v>710</v>
      </c>
      <c r="I910" s="1181"/>
      <c r="J910" s="564" t="s">
        <v>701</v>
      </c>
      <c r="K910" s="565">
        <f t="shared" si="277"/>
        <v>43802</v>
      </c>
      <c r="L910" s="449">
        <v>48</v>
      </c>
      <c r="M910" s="566" t="s">
        <v>699</v>
      </c>
      <c r="N910" s="566" t="s">
        <v>699</v>
      </c>
      <c r="O910" s="566" t="s">
        <v>699</v>
      </c>
      <c r="P910" s="566" t="s">
        <v>699</v>
      </c>
      <c r="Q910" s="566" t="s">
        <v>699</v>
      </c>
      <c r="R910" s="566" t="s">
        <v>699</v>
      </c>
      <c r="S910" s="566" t="s">
        <v>699</v>
      </c>
      <c r="T910" s="566" t="s">
        <v>699</v>
      </c>
      <c r="U910" s="566" t="s">
        <v>699</v>
      </c>
      <c r="V910" s="566" t="s">
        <v>699</v>
      </c>
      <c r="W910" s="566"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outlineLevel="3" x14ac:dyDescent="0.25">
      <c r="A911" s="375"/>
      <c r="B911" s="384"/>
      <c r="C911" s="377">
        <f t="shared" si="278"/>
        <v>4</v>
      </c>
      <c r="D911" s="402"/>
      <c r="E911" s="563">
        <f>E910</f>
        <v>3</v>
      </c>
      <c r="F911" s="453" t="b">
        <f t="shared" si="276"/>
        <v>1</v>
      </c>
      <c r="G911" s="402"/>
      <c r="H911" s="1182"/>
      <c r="I911" s="1183"/>
      <c r="J911" s="564" t="s">
        <v>702</v>
      </c>
      <c r="K911" s="565" t="str">
        <f t="shared" si="277"/>
        <v>-</v>
      </c>
      <c r="L911" s="566" t="s">
        <v>703</v>
      </c>
      <c r="M911" s="449">
        <v>26</v>
      </c>
      <c r="N911" s="566" t="s">
        <v>703</v>
      </c>
      <c r="O911" s="566" t="s">
        <v>703</v>
      </c>
      <c r="P911" s="566" t="s">
        <v>703</v>
      </c>
      <c r="Q911" s="566" t="s">
        <v>703</v>
      </c>
      <c r="R911" s="566" t="s">
        <v>703</v>
      </c>
      <c r="S911" s="566" t="s">
        <v>703</v>
      </c>
      <c r="T911" s="566" t="s">
        <v>703</v>
      </c>
      <c r="U911" s="566" t="s">
        <v>703</v>
      </c>
      <c r="V911" s="566" t="s">
        <v>703</v>
      </c>
      <c r="W911" s="566" t="s">
        <v>703</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outlineLevel="3" x14ac:dyDescent="0.25">
      <c r="A912" s="375"/>
      <c r="B912" s="384"/>
      <c r="C912" s="377">
        <f t="shared" si="278"/>
        <v>4</v>
      </c>
      <c r="D912" s="402"/>
      <c r="E912" s="563">
        <f>E911</f>
        <v>3</v>
      </c>
      <c r="F912" s="453" t="b">
        <f t="shared" si="276"/>
        <v>1</v>
      </c>
      <c r="G912" s="402"/>
      <c r="H912" s="1184"/>
      <c r="I912" s="1185"/>
      <c r="J912" s="549" t="s">
        <v>704</v>
      </c>
      <c r="K912" s="567" t="str">
        <f t="shared" si="277"/>
        <v>-</v>
      </c>
      <c r="L912" s="564" t="s">
        <v>699</v>
      </c>
      <c r="M912" s="564" t="s">
        <v>699</v>
      </c>
      <c r="N912" s="564" t="s">
        <v>699</v>
      </c>
      <c r="O912" s="564" t="s">
        <v>699</v>
      </c>
      <c r="P912" s="564" t="s">
        <v>699</v>
      </c>
      <c r="Q912" s="564" t="s">
        <v>699</v>
      </c>
      <c r="R912" s="564" t="s">
        <v>699</v>
      </c>
      <c r="S912" s="564" t="s">
        <v>699</v>
      </c>
      <c r="T912" s="564" t="s">
        <v>699</v>
      </c>
      <c r="U912" s="564" t="s">
        <v>699</v>
      </c>
      <c r="V912" s="568" t="s">
        <v>699</v>
      </c>
      <c r="W912" s="568" t="s">
        <v>699</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outlineLevel="3" x14ac:dyDescent="0.25">
      <c r="A913" s="375"/>
      <c r="B913" s="384"/>
      <c r="C913" s="377">
        <f t="shared" si="278"/>
        <v>4</v>
      </c>
      <c r="D913" s="402"/>
      <c r="E913" s="459">
        <v>4</v>
      </c>
      <c r="F913" s="453" t="b">
        <f t="shared" si="276"/>
        <v>1</v>
      </c>
      <c r="G913" s="402"/>
      <c r="H913" s="560" t="s">
        <v>711</v>
      </c>
      <c r="I913" s="560"/>
      <c r="J913" s="541" t="s">
        <v>698</v>
      </c>
      <c r="K913" s="561" t="str">
        <f t="shared" si="277"/>
        <v>-</v>
      </c>
      <c r="L913" s="562" t="s">
        <v>699</v>
      </c>
      <c r="M913" s="562" t="s">
        <v>699</v>
      </c>
      <c r="N913" s="562" t="s">
        <v>699</v>
      </c>
      <c r="O913" s="562" t="s">
        <v>699</v>
      </c>
      <c r="P913" s="562" t="s">
        <v>699</v>
      </c>
      <c r="Q913" s="562" t="s">
        <v>699</v>
      </c>
      <c r="R913" s="562" t="s">
        <v>699</v>
      </c>
      <c r="S913" s="562" t="s">
        <v>699</v>
      </c>
      <c r="T913" s="562" t="s">
        <v>699</v>
      </c>
      <c r="U913" s="562" t="s">
        <v>699</v>
      </c>
      <c r="V913" s="562" t="s">
        <v>699</v>
      </c>
      <c r="W913" s="562"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t="15" customHeight="1" outlineLevel="3" x14ac:dyDescent="0.25">
      <c r="A914" s="375"/>
      <c r="B914" s="384"/>
      <c r="C914" s="377">
        <f t="shared" si="278"/>
        <v>4</v>
      </c>
      <c r="D914" s="402"/>
      <c r="E914" s="563">
        <f>E913</f>
        <v>4</v>
      </c>
      <c r="F914" s="453" t="b">
        <f t="shared" si="276"/>
        <v>1</v>
      </c>
      <c r="G914" s="402"/>
      <c r="H914" s="1180" t="s">
        <v>712</v>
      </c>
      <c r="I914" s="1181"/>
      <c r="J914" s="564" t="s">
        <v>701</v>
      </c>
      <c r="K914" s="565">
        <f t="shared" si="277"/>
        <v>43802</v>
      </c>
      <c r="L914" s="449">
        <v>48</v>
      </c>
      <c r="M914" s="566" t="s">
        <v>699</v>
      </c>
      <c r="N914" s="566" t="s">
        <v>699</v>
      </c>
      <c r="O914" s="566" t="s">
        <v>699</v>
      </c>
      <c r="P914" s="566" t="s">
        <v>699</v>
      </c>
      <c r="Q914" s="566" t="s">
        <v>699</v>
      </c>
      <c r="R914" s="566" t="s">
        <v>699</v>
      </c>
      <c r="S914" s="566" t="s">
        <v>699</v>
      </c>
      <c r="T914" s="566" t="s">
        <v>699</v>
      </c>
      <c r="U914" s="566" t="s">
        <v>699</v>
      </c>
      <c r="V914" s="566" t="s">
        <v>699</v>
      </c>
      <c r="W914" s="566"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outlineLevel="3" x14ac:dyDescent="0.25">
      <c r="A915" s="375"/>
      <c r="B915" s="384"/>
      <c r="C915" s="377">
        <f t="shared" si="278"/>
        <v>4</v>
      </c>
      <c r="D915" s="402"/>
      <c r="E915" s="563">
        <f>E914</f>
        <v>4</v>
      </c>
      <c r="F915" s="453" t="b">
        <f t="shared" si="276"/>
        <v>1</v>
      </c>
      <c r="G915" s="402"/>
      <c r="H915" s="1182"/>
      <c r="I915" s="1183"/>
      <c r="J915" s="564" t="s">
        <v>702</v>
      </c>
      <c r="K915" s="565" t="str">
        <f t="shared" si="277"/>
        <v>-</v>
      </c>
      <c r="L915" s="566" t="s">
        <v>703</v>
      </c>
      <c r="M915" s="449">
        <v>34</v>
      </c>
      <c r="N915" s="566" t="s">
        <v>703</v>
      </c>
      <c r="O915" s="566" t="s">
        <v>703</v>
      </c>
      <c r="P915" s="566" t="s">
        <v>703</v>
      </c>
      <c r="Q915" s="566" t="s">
        <v>703</v>
      </c>
      <c r="R915" s="566" t="s">
        <v>703</v>
      </c>
      <c r="S915" s="566" t="s">
        <v>703</v>
      </c>
      <c r="T915" s="566" t="s">
        <v>703</v>
      </c>
      <c r="U915" s="566" t="s">
        <v>703</v>
      </c>
      <c r="V915" s="566" t="s">
        <v>703</v>
      </c>
      <c r="W915" s="566" t="s">
        <v>703</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outlineLevel="3" x14ac:dyDescent="0.25">
      <c r="A916" s="375"/>
      <c r="B916" s="384"/>
      <c r="C916" s="377">
        <f t="shared" si="278"/>
        <v>4</v>
      </c>
      <c r="D916" s="402"/>
      <c r="E916" s="563">
        <f>E915</f>
        <v>4</v>
      </c>
      <c r="F916" s="453" t="b">
        <f t="shared" si="276"/>
        <v>1</v>
      </c>
      <c r="G916" s="402"/>
      <c r="H916" s="1184"/>
      <c r="I916" s="1185"/>
      <c r="J916" s="549" t="s">
        <v>704</v>
      </c>
      <c r="K916" s="567" t="str">
        <f t="shared" si="277"/>
        <v>-</v>
      </c>
      <c r="L916" s="564" t="s">
        <v>699</v>
      </c>
      <c r="M916" s="564" t="s">
        <v>699</v>
      </c>
      <c r="N916" s="564" t="s">
        <v>699</v>
      </c>
      <c r="O916" s="564" t="s">
        <v>699</v>
      </c>
      <c r="P916" s="564" t="s">
        <v>699</v>
      </c>
      <c r="Q916" s="564" t="s">
        <v>699</v>
      </c>
      <c r="R916" s="564" t="s">
        <v>699</v>
      </c>
      <c r="S916" s="564" t="s">
        <v>699</v>
      </c>
      <c r="T916" s="564" t="s">
        <v>699</v>
      </c>
      <c r="U916" s="564" t="s">
        <v>699</v>
      </c>
      <c r="V916" s="568" t="s">
        <v>699</v>
      </c>
      <c r="W916" s="568" t="s">
        <v>699</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outlineLevel="3" x14ac:dyDescent="0.25">
      <c r="A917" s="375"/>
      <c r="B917" s="384"/>
      <c r="C917" s="377">
        <f t="shared" si="278"/>
        <v>4</v>
      </c>
      <c r="D917" s="402"/>
      <c r="E917" s="459">
        <v>5</v>
      </c>
      <c r="F917" s="453" t="b">
        <f t="shared" si="276"/>
        <v>1</v>
      </c>
      <c r="G917" s="402"/>
      <c r="H917" s="560" t="s">
        <v>713</v>
      </c>
      <c r="I917" s="560"/>
      <c r="J917" s="541" t="s">
        <v>698</v>
      </c>
      <c r="K917" s="561" t="str">
        <f t="shared" si="277"/>
        <v>-</v>
      </c>
      <c r="L917" s="570">
        <v>-1</v>
      </c>
      <c r="M917" s="562" t="s">
        <v>699</v>
      </c>
      <c r="N917" s="562" t="s">
        <v>699</v>
      </c>
      <c r="O917" s="562" t="s">
        <v>699</v>
      </c>
      <c r="P917" s="562" t="s">
        <v>699</v>
      </c>
      <c r="Q917" s="562" t="s">
        <v>699</v>
      </c>
      <c r="R917" s="562" t="s">
        <v>699</v>
      </c>
      <c r="S917" s="562" t="s">
        <v>699</v>
      </c>
      <c r="T917" s="562" t="s">
        <v>699</v>
      </c>
      <c r="U917" s="562" t="s">
        <v>699</v>
      </c>
      <c r="V917" s="562" t="s">
        <v>699</v>
      </c>
      <c r="W917" s="562"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outlineLevel="3" x14ac:dyDescent="0.25">
      <c r="A918" s="375"/>
      <c r="B918" s="384"/>
      <c r="C918" s="377">
        <f t="shared" si="278"/>
        <v>4</v>
      </c>
      <c r="D918" s="402"/>
      <c r="E918" s="563">
        <f>E917</f>
        <v>5</v>
      </c>
      <c r="F918" s="453" t="b">
        <f t="shared" si="276"/>
        <v>1</v>
      </c>
      <c r="G918" s="402"/>
      <c r="H918" s="1180"/>
      <c r="I918" s="1181"/>
      <c r="J918" s="564" t="s">
        <v>701</v>
      </c>
      <c r="K918" s="565" t="str">
        <f t="shared" si="277"/>
        <v>-</v>
      </c>
      <c r="L918" s="566" t="s">
        <v>699</v>
      </c>
      <c r="M918" s="566" t="s">
        <v>699</v>
      </c>
      <c r="N918" s="566" t="s">
        <v>699</v>
      </c>
      <c r="O918" s="566" t="s">
        <v>699</v>
      </c>
      <c r="P918" s="566" t="s">
        <v>699</v>
      </c>
      <c r="Q918" s="566" t="s">
        <v>699</v>
      </c>
      <c r="R918" s="566" t="s">
        <v>699</v>
      </c>
      <c r="S918" s="566" t="s">
        <v>699</v>
      </c>
      <c r="T918" s="566" t="s">
        <v>699</v>
      </c>
      <c r="U918" s="566" t="s">
        <v>699</v>
      </c>
      <c r="V918" s="566" t="s">
        <v>699</v>
      </c>
      <c r="W918" s="566"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outlineLevel="3" x14ac:dyDescent="0.25">
      <c r="A919" s="375"/>
      <c r="B919" s="384"/>
      <c r="C919" s="377">
        <f t="shared" si="278"/>
        <v>4</v>
      </c>
      <c r="D919" s="402"/>
      <c r="E919" s="563">
        <f>E918</f>
        <v>5</v>
      </c>
      <c r="F919" s="453" t="b">
        <f t="shared" si="276"/>
        <v>1</v>
      </c>
      <c r="G919" s="402"/>
      <c r="H919" s="1182"/>
      <c r="I919" s="1183"/>
      <c r="J919" s="564" t="s">
        <v>702</v>
      </c>
      <c r="K919" s="565" t="str">
        <f t="shared" si="277"/>
        <v>-</v>
      </c>
      <c r="L919" s="566" t="s">
        <v>703</v>
      </c>
      <c r="M919" s="566" t="s">
        <v>703</v>
      </c>
      <c r="N919" s="566" t="s">
        <v>703</v>
      </c>
      <c r="O919" s="566" t="s">
        <v>703</v>
      </c>
      <c r="P919" s="566" t="s">
        <v>703</v>
      </c>
      <c r="Q919" s="566" t="s">
        <v>703</v>
      </c>
      <c r="R919" s="566" t="s">
        <v>703</v>
      </c>
      <c r="S919" s="566" t="s">
        <v>703</v>
      </c>
      <c r="T919" s="566" t="s">
        <v>703</v>
      </c>
      <c r="U919" s="566" t="s">
        <v>703</v>
      </c>
      <c r="V919" s="566" t="s">
        <v>703</v>
      </c>
      <c r="W919" s="566" t="s">
        <v>703</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outlineLevel="3" x14ac:dyDescent="0.25">
      <c r="A920" s="375"/>
      <c r="B920" s="384"/>
      <c r="C920" s="377">
        <f t="shared" si="278"/>
        <v>4</v>
      </c>
      <c r="D920" s="402"/>
      <c r="E920" s="563">
        <f>E919</f>
        <v>5</v>
      </c>
      <c r="F920" s="453" t="b">
        <f t="shared" si="276"/>
        <v>1</v>
      </c>
      <c r="G920" s="402"/>
      <c r="H920" s="1184"/>
      <c r="I920" s="1185"/>
      <c r="J920" s="549" t="s">
        <v>704</v>
      </c>
      <c r="K920" s="567" t="str">
        <f t="shared" si="277"/>
        <v>-</v>
      </c>
      <c r="L920" s="564" t="s">
        <v>699</v>
      </c>
      <c r="M920" s="564" t="s">
        <v>699</v>
      </c>
      <c r="N920" s="564" t="s">
        <v>699</v>
      </c>
      <c r="O920" s="564" t="s">
        <v>699</v>
      </c>
      <c r="P920" s="564" t="s">
        <v>699</v>
      </c>
      <c r="Q920" s="564" t="s">
        <v>699</v>
      </c>
      <c r="R920" s="564" t="s">
        <v>699</v>
      </c>
      <c r="S920" s="564" t="s">
        <v>699</v>
      </c>
      <c r="T920" s="564" t="s">
        <v>699</v>
      </c>
      <c r="U920" s="564" t="s">
        <v>699</v>
      </c>
      <c r="V920" s="568" t="s">
        <v>699</v>
      </c>
      <c r="W920" s="568" t="s">
        <v>699</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outlineLevel="3" x14ac:dyDescent="0.25">
      <c r="A921" s="375"/>
      <c r="B921" s="384"/>
      <c r="C921" s="377">
        <f t="shared" si="278"/>
        <v>4</v>
      </c>
      <c r="D921" s="402"/>
      <c r="E921" s="459">
        <v>6</v>
      </c>
      <c r="F921" s="453" t="b">
        <f t="shared" si="276"/>
        <v>1</v>
      </c>
      <c r="G921" s="402"/>
      <c r="H921" s="560" t="s">
        <v>714</v>
      </c>
      <c r="I921" s="560"/>
      <c r="J921" s="541" t="s">
        <v>698</v>
      </c>
      <c r="K921" s="561" t="str">
        <f t="shared" si="277"/>
        <v>-</v>
      </c>
      <c r="L921" s="570">
        <v>-1</v>
      </c>
      <c r="M921" s="562" t="s">
        <v>699</v>
      </c>
      <c r="N921" s="562" t="s">
        <v>699</v>
      </c>
      <c r="O921" s="562" t="s">
        <v>699</v>
      </c>
      <c r="P921" s="562" t="s">
        <v>699</v>
      </c>
      <c r="Q921" s="562" t="s">
        <v>699</v>
      </c>
      <c r="R921" s="562" t="s">
        <v>699</v>
      </c>
      <c r="S921" s="562" t="s">
        <v>699</v>
      </c>
      <c r="T921" s="562" t="s">
        <v>699</v>
      </c>
      <c r="U921" s="562" t="s">
        <v>699</v>
      </c>
      <c r="V921" s="562" t="s">
        <v>699</v>
      </c>
      <c r="W921" s="562"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outlineLevel="3" x14ac:dyDescent="0.25">
      <c r="A922" s="375"/>
      <c r="B922" s="384"/>
      <c r="C922" s="377">
        <f t="shared" si="278"/>
        <v>4</v>
      </c>
      <c r="D922" s="402"/>
      <c r="E922" s="563">
        <f>E921</f>
        <v>6</v>
      </c>
      <c r="F922" s="453" t="b">
        <f t="shared" si="276"/>
        <v>1</v>
      </c>
      <c r="G922" s="402"/>
      <c r="H922" s="1180"/>
      <c r="I922" s="1181"/>
      <c r="J922" s="564" t="s">
        <v>701</v>
      </c>
      <c r="K922" s="565" t="str">
        <f t="shared" si="277"/>
        <v>-</v>
      </c>
      <c r="L922" s="566" t="s">
        <v>699</v>
      </c>
      <c r="M922" s="566" t="s">
        <v>699</v>
      </c>
      <c r="N922" s="566" t="s">
        <v>699</v>
      </c>
      <c r="O922" s="566" t="s">
        <v>699</v>
      </c>
      <c r="P922" s="566" t="s">
        <v>699</v>
      </c>
      <c r="Q922" s="566" t="s">
        <v>699</v>
      </c>
      <c r="R922" s="566" t="s">
        <v>699</v>
      </c>
      <c r="S922" s="566" t="s">
        <v>699</v>
      </c>
      <c r="T922" s="566" t="s">
        <v>699</v>
      </c>
      <c r="U922" s="566" t="s">
        <v>699</v>
      </c>
      <c r="V922" s="566" t="s">
        <v>699</v>
      </c>
      <c r="W922" s="566"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outlineLevel="3" x14ac:dyDescent="0.25">
      <c r="A923" s="375"/>
      <c r="B923" s="384"/>
      <c r="C923" s="377">
        <f t="shared" si="278"/>
        <v>4</v>
      </c>
      <c r="D923" s="402"/>
      <c r="E923" s="563">
        <f>E922</f>
        <v>6</v>
      </c>
      <c r="F923" s="453" t="b">
        <f t="shared" si="276"/>
        <v>1</v>
      </c>
      <c r="G923" s="402"/>
      <c r="H923" s="1182"/>
      <c r="I923" s="1183"/>
      <c r="J923" s="564" t="s">
        <v>702</v>
      </c>
      <c r="K923" s="565" t="str">
        <f t="shared" si="277"/>
        <v>-</v>
      </c>
      <c r="L923" s="566" t="s">
        <v>703</v>
      </c>
      <c r="M923" s="566" t="s">
        <v>703</v>
      </c>
      <c r="N923" s="566" t="s">
        <v>703</v>
      </c>
      <c r="O923" s="566" t="s">
        <v>703</v>
      </c>
      <c r="P923" s="566" t="s">
        <v>703</v>
      </c>
      <c r="Q923" s="566" t="s">
        <v>703</v>
      </c>
      <c r="R923" s="566" t="s">
        <v>703</v>
      </c>
      <c r="S923" s="566" t="s">
        <v>703</v>
      </c>
      <c r="T923" s="566" t="s">
        <v>703</v>
      </c>
      <c r="U923" s="566" t="s">
        <v>703</v>
      </c>
      <c r="V923" s="566" t="s">
        <v>703</v>
      </c>
      <c r="W923" s="566" t="s">
        <v>703</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outlineLevel="3" x14ac:dyDescent="0.25">
      <c r="A924" s="375"/>
      <c r="B924" s="384"/>
      <c r="C924" s="377">
        <f t="shared" si="278"/>
        <v>4</v>
      </c>
      <c r="D924" s="402"/>
      <c r="E924" s="563">
        <f>E923</f>
        <v>6</v>
      </c>
      <c r="F924" s="453" t="b">
        <f t="shared" si="276"/>
        <v>1</v>
      </c>
      <c r="G924" s="402"/>
      <c r="H924" s="1184"/>
      <c r="I924" s="1185"/>
      <c r="J924" s="549" t="s">
        <v>704</v>
      </c>
      <c r="K924" s="567" t="str">
        <f t="shared" si="277"/>
        <v>-</v>
      </c>
      <c r="L924" s="564" t="s">
        <v>699</v>
      </c>
      <c r="M924" s="564" t="s">
        <v>699</v>
      </c>
      <c r="N924" s="564" t="s">
        <v>699</v>
      </c>
      <c r="O924" s="564" t="s">
        <v>699</v>
      </c>
      <c r="P924" s="564" t="s">
        <v>699</v>
      </c>
      <c r="Q924" s="564" t="s">
        <v>699</v>
      </c>
      <c r="R924" s="564" t="s">
        <v>699</v>
      </c>
      <c r="S924" s="564" t="s">
        <v>699</v>
      </c>
      <c r="T924" s="564" t="s">
        <v>699</v>
      </c>
      <c r="U924" s="564" t="s">
        <v>699</v>
      </c>
      <c r="V924" s="568" t="s">
        <v>699</v>
      </c>
      <c r="W924" s="568" t="s">
        <v>699</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outlineLevel="3" x14ac:dyDescent="0.25">
      <c r="A925" s="375"/>
      <c r="B925" s="384"/>
      <c r="C925" s="377">
        <f t="shared" si="278"/>
        <v>4</v>
      </c>
      <c r="D925" s="402"/>
      <c r="E925" s="459">
        <v>7</v>
      </c>
      <c r="F925" s="453" t="b">
        <f t="shared" si="276"/>
        <v>1</v>
      </c>
      <c r="G925" s="402"/>
      <c r="H925" s="560" t="s">
        <v>715</v>
      </c>
      <c r="I925" s="560"/>
      <c r="J925" s="541" t="s">
        <v>698</v>
      </c>
      <c r="K925" s="561" t="str">
        <f t="shared" si="277"/>
        <v>-</v>
      </c>
      <c r="L925" s="570">
        <v>-1</v>
      </c>
      <c r="M925" s="562" t="s">
        <v>699</v>
      </c>
      <c r="N925" s="562" t="s">
        <v>699</v>
      </c>
      <c r="O925" s="562" t="s">
        <v>699</v>
      </c>
      <c r="P925" s="562" t="s">
        <v>699</v>
      </c>
      <c r="Q925" s="562" t="s">
        <v>699</v>
      </c>
      <c r="R925" s="562" t="s">
        <v>699</v>
      </c>
      <c r="S925" s="562" t="s">
        <v>699</v>
      </c>
      <c r="T925" s="562" t="s">
        <v>699</v>
      </c>
      <c r="U925" s="562" t="s">
        <v>699</v>
      </c>
      <c r="V925" s="562" t="s">
        <v>699</v>
      </c>
      <c r="W925" s="562"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outlineLevel="3" x14ac:dyDescent="0.25">
      <c r="A926" s="375"/>
      <c r="B926" s="384"/>
      <c r="C926" s="377">
        <f t="shared" si="278"/>
        <v>4</v>
      </c>
      <c r="D926" s="402"/>
      <c r="E926" s="563">
        <f>E925</f>
        <v>7</v>
      </c>
      <c r="F926" s="453" t="b">
        <f t="shared" si="276"/>
        <v>1</v>
      </c>
      <c r="G926" s="402"/>
      <c r="H926" s="1180"/>
      <c r="I926" s="1181"/>
      <c r="J926" s="564" t="s">
        <v>701</v>
      </c>
      <c r="K926" s="565" t="str">
        <f t="shared" si="277"/>
        <v>-</v>
      </c>
      <c r="L926" s="566" t="s">
        <v>699</v>
      </c>
      <c r="M926" s="566" t="s">
        <v>699</v>
      </c>
      <c r="N926" s="566" t="s">
        <v>699</v>
      </c>
      <c r="O926" s="566" t="s">
        <v>699</v>
      </c>
      <c r="P926" s="566" t="s">
        <v>699</v>
      </c>
      <c r="Q926" s="566" t="s">
        <v>699</v>
      </c>
      <c r="R926" s="566" t="s">
        <v>699</v>
      </c>
      <c r="S926" s="566" t="s">
        <v>699</v>
      </c>
      <c r="T926" s="566" t="s">
        <v>699</v>
      </c>
      <c r="U926" s="566" t="s">
        <v>699</v>
      </c>
      <c r="V926" s="566" t="s">
        <v>699</v>
      </c>
      <c r="W926" s="566"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outlineLevel="3" x14ac:dyDescent="0.25">
      <c r="A927" s="375"/>
      <c r="B927" s="384"/>
      <c r="C927" s="377">
        <f t="shared" si="278"/>
        <v>4</v>
      </c>
      <c r="D927" s="402"/>
      <c r="E927" s="563">
        <f>E926</f>
        <v>7</v>
      </c>
      <c r="F927" s="453" t="b">
        <f t="shared" si="276"/>
        <v>1</v>
      </c>
      <c r="G927" s="402"/>
      <c r="H927" s="1182"/>
      <c r="I927" s="1183"/>
      <c r="J927" s="564" t="s">
        <v>702</v>
      </c>
      <c r="K927" s="565" t="str">
        <f t="shared" si="277"/>
        <v>-</v>
      </c>
      <c r="L927" s="566" t="s">
        <v>703</v>
      </c>
      <c r="M927" s="566" t="s">
        <v>703</v>
      </c>
      <c r="N927" s="566" t="s">
        <v>703</v>
      </c>
      <c r="O927" s="566" t="s">
        <v>703</v>
      </c>
      <c r="P927" s="566" t="s">
        <v>703</v>
      </c>
      <c r="Q927" s="566" t="s">
        <v>703</v>
      </c>
      <c r="R927" s="566" t="s">
        <v>703</v>
      </c>
      <c r="S927" s="566" t="s">
        <v>703</v>
      </c>
      <c r="T927" s="566" t="s">
        <v>703</v>
      </c>
      <c r="U927" s="566" t="s">
        <v>703</v>
      </c>
      <c r="V927" s="566" t="s">
        <v>703</v>
      </c>
      <c r="W927" s="566" t="s">
        <v>703</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outlineLevel="3" x14ac:dyDescent="0.25">
      <c r="A928" s="375"/>
      <c r="B928" s="384"/>
      <c r="C928" s="377">
        <f t="shared" si="278"/>
        <v>4</v>
      </c>
      <c r="D928" s="402"/>
      <c r="E928" s="563">
        <f>E927</f>
        <v>7</v>
      </c>
      <c r="F928" s="453" t="b">
        <f t="shared" si="276"/>
        <v>1</v>
      </c>
      <c r="G928" s="402"/>
      <c r="H928" s="1184"/>
      <c r="I928" s="1185"/>
      <c r="J928" s="549" t="s">
        <v>704</v>
      </c>
      <c r="K928" s="567" t="str">
        <f t="shared" si="277"/>
        <v>-</v>
      </c>
      <c r="L928" s="564" t="s">
        <v>699</v>
      </c>
      <c r="M928" s="564" t="s">
        <v>699</v>
      </c>
      <c r="N928" s="564" t="s">
        <v>699</v>
      </c>
      <c r="O928" s="564" t="s">
        <v>699</v>
      </c>
      <c r="P928" s="564" t="s">
        <v>699</v>
      </c>
      <c r="Q928" s="564" t="s">
        <v>699</v>
      </c>
      <c r="R928" s="564" t="s">
        <v>699</v>
      </c>
      <c r="S928" s="564" t="s">
        <v>699</v>
      </c>
      <c r="T928" s="564" t="s">
        <v>699</v>
      </c>
      <c r="U928" s="564" t="s">
        <v>699</v>
      </c>
      <c r="V928" s="568" t="s">
        <v>699</v>
      </c>
      <c r="W928" s="568" t="s">
        <v>699</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outlineLevel="3" x14ac:dyDescent="0.25">
      <c r="A929" s="375"/>
      <c r="B929" s="384"/>
      <c r="C929" s="377">
        <f t="shared" si="278"/>
        <v>4</v>
      </c>
      <c r="D929" s="402"/>
      <c r="E929" s="459">
        <v>8</v>
      </c>
      <c r="F929" s="453" t="b">
        <f t="shared" ref="F929:F960" si="279">COUNTIFS($L929:$W929,"-")&lt;&gt;COUNTA($L929:$W929)</f>
        <v>1</v>
      </c>
      <c r="G929" s="402"/>
      <c r="H929" s="560" t="s">
        <v>1102</v>
      </c>
      <c r="I929" s="560"/>
      <c r="J929" s="541" t="s">
        <v>698</v>
      </c>
      <c r="K929" s="561" t="str">
        <f t="shared" si="277"/>
        <v>-</v>
      </c>
      <c r="L929" s="562" t="s">
        <v>699</v>
      </c>
      <c r="M929" s="562" t="s">
        <v>699</v>
      </c>
      <c r="N929" s="562" t="s">
        <v>699</v>
      </c>
      <c r="O929" s="562" t="s">
        <v>699</v>
      </c>
      <c r="P929" s="562" t="s">
        <v>699</v>
      </c>
      <c r="Q929" s="562" t="s">
        <v>699</v>
      </c>
      <c r="R929" s="562" t="s">
        <v>699</v>
      </c>
      <c r="S929" s="562" t="s">
        <v>699</v>
      </c>
      <c r="T929" s="562" t="s">
        <v>699</v>
      </c>
      <c r="U929" s="562" t="s">
        <v>699</v>
      </c>
      <c r="V929" s="562" t="s">
        <v>699</v>
      </c>
      <c r="W929" s="562"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t="15" customHeight="1" outlineLevel="3" x14ac:dyDescent="0.25">
      <c r="A930" s="375"/>
      <c r="B930" s="384"/>
      <c r="C930" s="377">
        <f t="shared" si="278"/>
        <v>4</v>
      </c>
      <c r="D930" s="402"/>
      <c r="E930" s="563">
        <f>E929</f>
        <v>8</v>
      </c>
      <c r="F930" s="453" t="b">
        <f t="shared" si="279"/>
        <v>1</v>
      </c>
      <c r="G930" s="402"/>
      <c r="H930" s="1180" t="s">
        <v>1103</v>
      </c>
      <c r="I930" s="1181"/>
      <c r="J930" s="564" t="s">
        <v>701</v>
      </c>
      <c r="K930" s="565" t="str">
        <f t="shared" si="277"/>
        <v>-</v>
      </c>
      <c r="L930" s="566" t="s">
        <v>699</v>
      </c>
      <c r="M930" s="566" t="s">
        <v>699</v>
      </c>
      <c r="N930" s="566" t="s">
        <v>699</v>
      </c>
      <c r="O930" s="566" t="s">
        <v>699</v>
      </c>
      <c r="P930" s="566" t="s">
        <v>699</v>
      </c>
      <c r="Q930" s="449">
        <v>0</v>
      </c>
      <c r="R930" s="566" t="s">
        <v>699</v>
      </c>
      <c r="S930" s="449" t="b">
        <v>1</v>
      </c>
      <c r="T930" s="566" t="s">
        <v>699</v>
      </c>
      <c r="U930" s="566" t="s">
        <v>699</v>
      </c>
      <c r="V930" s="566" t="s">
        <v>699</v>
      </c>
      <c r="W930" s="566"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outlineLevel="3" x14ac:dyDescent="0.25">
      <c r="A931" s="375"/>
      <c r="B931" s="384"/>
      <c r="C931" s="377">
        <f t="shared" si="278"/>
        <v>4</v>
      </c>
      <c r="D931" s="402"/>
      <c r="E931" s="563">
        <f>E930</f>
        <v>8</v>
      </c>
      <c r="F931" s="453" t="b">
        <f t="shared" si="279"/>
        <v>1</v>
      </c>
      <c r="G931" s="402"/>
      <c r="H931" s="1182"/>
      <c r="I931" s="1183"/>
      <c r="J931" s="564" t="s">
        <v>702</v>
      </c>
      <c r="K931" s="565" t="str">
        <f t="shared" si="277"/>
        <v>-</v>
      </c>
      <c r="L931" s="566" t="s">
        <v>703</v>
      </c>
      <c r="M931" s="566" t="s">
        <v>703</v>
      </c>
      <c r="N931" s="566" t="s">
        <v>703</v>
      </c>
      <c r="O931" s="566" t="s">
        <v>703</v>
      </c>
      <c r="P931" s="566" t="s">
        <v>703</v>
      </c>
      <c r="Q931" s="566" t="s">
        <v>703</v>
      </c>
      <c r="R931" s="566" t="s">
        <v>703</v>
      </c>
      <c r="S931" s="566" t="s">
        <v>703</v>
      </c>
      <c r="T931" s="566" t="s">
        <v>703</v>
      </c>
      <c r="U931" s="566" t="s">
        <v>703</v>
      </c>
      <c r="V931" s="566" t="s">
        <v>703</v>
      </c>
      <c r="W931" s="566" t="s">
        <v>703</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outlineLevel="3" x14ac:dyDescent="0.25">
      <c r="A932" s="375"/>
      <c r="B932" s="384"/>
      <c r="C932" s="377">
        <f t="shared" si="278"/>
        <v>4</v>
      </c>
      <c r="D932" s="402"/>
      <c r="E932" s="563">
        <f>E931</f>
        <v>8</v>
      </c>
      <c r="F932" s="453" t="b">
        <f t="shared" si="279"/>
        <v>1</v>
      </c>
      <c r="G932" s="402"/>
      <c r="H932" s="1184"/>
      <c r="I932" s="1185"/>
      <c r="J932" s="549" t="s">
        <v>704</v>
      </c>
      <c r="K932" s="567" t="str">
        <f t="shared" si="277"/>
        <v>-</v>
      </c>
      <c r="L932" s="564" t="s">
        <v>699</v>
      </c>
      <c r="M932" s="564" t="s">
        <v>699</v>
      </c>
      <c r="N932" s="564" t="s">
        <v>699</v>
      </c>
      <c r="O932" s="564" t="s">
        <v>699</v>
      </c>
      <c r="P932" s="564" t="s">
        <v>699</v>
      </c>
      <c r="Q932" s="564" t="s">
        <v>699</v>
      </c>
      <c r="R932" s="564" t="s">
        <v>699</v>
      </c>
      <c r="S932" s="564" t="s">
        <v>699</v>
      </c>
      <c r="T932" s="564" t="s">
        <v>699</v>
      </c>
      <c r="U932" s="564" t="s">
        <v>699</v>
      </c>
      <c r="V932" s="568" t="s">
        <v>699</v>
      </c>
      <c r="W932" s="568" t="s">
        <v>699</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outlineLevel="3" x14ac:dyDescent="0.25">
      <c r="A933" s="375"/>
      <c r="B933" s="384"/>
      <c r="C933" s="377">
        <f t="shared" ref="C933:C964" si="280">INT($C$885)+3</f>
        <v>4</v>
      </c>
      <c r="D933" s="402"/>
      <c r="E933" s="459">
        <v>9</v>
      </c>
      <c r="F933" s="453" t="b">
        <f t="shared" si="279"/>
        <v>1</v>
      </c>
      <c r="G933" s="402"/>
      <c r="H933" s="560" t="s">
        <v>716</v>
      </c>
      <c r="I933" s="560"/>
      <c r="J933" s="541" t="s">
        <v>698</v>
      </c>
      <c r="K933" s="561" t="str">
        <f t="shared" si="277"/>
        <v>-</v>
      </c>
      <c r="L933" s="562" t="s">
        <v>699</v>
      </c>
      <c r="M933" s="562" t="s">
        <v>699</v>
      </c>
      <c r="N933" s="562" t="s">
        <v>699</v>
      </c>
      <c r="O933" s="562" t="s">
        <v>699</v>
      </c>
      <c r="P933" s="562" t="s">
        <v>699</v>
      </c>
      <c r="Q933" s="562" t="s">
        <v>699</v>
      </c>
      <c r="R933" s="562" t="s">
        <v>699</v>
      </c>
      <c r="S933" s="562" t="s">
        <v>699</v>
      </c>
      <c r="T933" s="562" t="s">
        <v>699</v>
      </c>
      <c r="U933" s="562" t="s">
        <v>699</v>
      </c>
      <c r="V933" s="562" t="s">
        <v>699</v>
      </c>
      <c r="W933" s="562"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t="15" customHeight="1" outlineLevel="3" x14ac:dyDescent="0.25">
      <c r="A934" s="375"/>
      <c r="B934" s="384"/>
      <c r="C934" s="377">
        <f t="shared" si="280"/>
        <v>4</v>
      </c>
      <c r="D934" s="402"/>
      <c r="E934" s="563">
        <f>E933</f>
        <v>9</v>
      </c>
      <c r="F934" s="453" t="b">
        <f t="shared" si="279"/>
        <v>1</v>
      </c>
      <c r="G934" s="402"/>
      <c r="H934" s="1180" t="s">
        <v>1104</v>
      </c>
      <c r="I934" s="1181"/>
      <c r="J934" s="564" t="s">
        <v>701</v>
      </c>
      <c r="K934" s="565" t="str">
        <f t="shared" si="277"/>
        <v>-</v>
      </c>
      <c r="L934" s="566" t="s">
        <v>699</v>
      </c>
      <c r="M934" s="566" t="s">
        <v>699</v>
      </c>
      <c r="N934" s="566" t="s">
        <v>699</v>
      </c>
      <c r="O934" s="566" t="s">
        <v>699</v>
      </c>
      <c r="P934" s="566" t="s">
        <v>699</v>
      </c>
      <c r="Q934" s="571">
        <f>INT($I$402/7)+2</f>
        <v>7</v>
      </c>
      <c r="R934" s="566" t="s">
        <v>699</v>
      </c>
      <c r="S934" s="449" t="b">
        <v>1</v>
      </c>
      <c r="T934" s="566">
        <v>1</v>
      </c>
      <c r="U934" s="566" t="s">
        <v>699</v>
      </c>
      <c r="V934" s="566" t="s">
        <v>699</v>
      </c>
      <c r="W934" s="566"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outlineLevel="3" x14ac:dyDescent="0.25">
      <c r="A935" s="375"/>
      <c r="B935" s="384"/>
      <c r="C935" s="377">
        <f t="shared" si="280"/>
        <v>4</v>
      </c>
      <c r="D935" s="402"/>
      <c r="E935" s="563">
        <f>E934</f>
        <v>9</v>
      </c>
      <c r="F935" s="453" t="b">
        <f t="shared" si="279"/>
        <v>1</v>
      </c>
      <c r="G935" s="402"/>
      <c r="H935" s="1182"/>
      <c r="I935" s="1183"/>
      <c r="J935" s="564" t="s">
        <v>702</v>
      </c>
      <c r="K935" s="565" t="str">
        <f t="shared" si="277"/>
        <v>-</v>
      </c>
      <c r="L935" s="566" t="s">
        <v>703</v>
      </c>
      <c r="M935" s="566" t="s">
        <v>703</v>
      </c>
      <c r="N935" s="566" t="s">
        <v>703</v>
      </c>
      <c r="O935" s="566" t="s">
        <v>703</v>
      </c>
      <c r="P935" s="566" t="s">
        <v>703</v>
      </c>
      <c r="Q935" s="566" t="s">
        <v>703</v>
      </c>
      <c r="R935" s="566" t="s">
        <v>703</v>
      </c>
      <c r="S935" s="566" t="s">
        <v>703</v>
      </c>
      <c r="T935" s="566" t="s">
        <v>703</v>
      </c>
      <c r="U935" s="566" t="s">
        <v>703</v>
      </c>
      <c r="V935" s="566" t="s">
        <v>703</v>
      </c>
      <c r="W935" s="566" t="s">
        <v>703</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outlineLevel="3" x14ac:dyDescent="0.25">
      <c r="A936" s="375"/>
      <c r="B936" s="384"/>
      <c r="C936" s="377">
        <f t="shared" si="280"/>
        <v>4</v>
      </c>
      <c r="D936" s="402"/>
      <c r="E936" s="563">
        <f>E935</f>
        <v>9</v>
      </c>
      <c r="F936" s="453" t="b">
        <f t="shared" si="279"/>
        <v>1</v>
      </c>
      <c r="G936" s="402"/>
      <c r="H936" s="1184"/>
      <c r="I936" s="1185"/>
      <c r="J936" s="549" t="s">
        <v>704</v>
      </c>
      <c r="K936" s="567" t="str">
        <f t="shared" si="277"/>
        <v>-</v>
      </c>
      <c r="L936" s="564" t="s">
        <v>699</v>
      </c>
      <c r="M936" s="564" t="s">
        <v>699</v>
      </c>
      <c r="N936" s="564" t="s">
        <v>699</v>
      </c>
      <c r="O936" s="564" t="s">
        <v>699</v>
      </c>
      <c r="P936" s="564" t="s">
        <v>699</v>
      </c>
      <c r="Q936" s="564" t="s">
        <v>699</v>
      </c>
      <c r="R936" s="564" t="s">
        <v>699</v>
      </c>
      <c r="S936" s="564" t="s">
        <v>699</v>
      </c>
      <c r="T936" s="564" t="s">
        <v>699</v>
      </c>
      <c r="U936" s="564" t="s">
        <v>699</v>
      </c>
      <c r="V936" s="568" t="s">
        <v>699</v>
      </c>
      <c r="W936" s="568" t="s">
        <v>699</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outlineLevel="3" x14ac:dyDescent="0.25">
      <c r="A937" s="375"/>
      <c r="B937" s="384"/>
      <c r="C937" s="377">
        <f t="shared" si="280"/>
        <v>4</v>
      </c>
      <c r="D937" s="402"/>
      <c r="E937" s="459">
        <v>10</v>
      </c>
      <c r="F937" s="453" t="b">
        <f t="shared" si="279"/>
        <v>1</v>
      </c>
      <c r="G937" s="402"/>
      <c r="H937" s="560" t="s">
        <v>717</v>
      </c>
      <c r="I937" s="560"/>
      <c r="J937" s="541" t="s">
        <v>698</v>
      </c>
      <c r="K937" s="561" t="str">
        <f t="shared" si="277"/>
        <v>-</v>
      </c>
      <c r="L937" s="562" t="s">
        <v>699</v>
      </c>
      <c r="M937" s="562" t="s">
        <v>699</v>
      </c>
      <c r="N937" s="562" t="s">
        <v>699</v>
      </c>
      <c r="O937" s="562" t="s">
        <v>699</v>
      </c>
      <c r="P937" s="562" t="s">
        <v>699</v>
      </c>
      <c r="Q937" s="562" t="s">
        <v>699</v>
      </c>
      <c r="R937" s="562" t="s">
        <v>699</v>
      </c>
      <c r="S937" s="562" t="s">
        <v>699</v>
      </c>
      <c r="T937" s="562" t="s">
        <v>699</v>
      </c>
      <c r="U937" s="562" t="s">
        <v>699</v>
      </c>
      <c r="V937" s="562" t="s">
        <v>699</v>
      </c>
      <c r="W937" s="562"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t="15" customHeight="1" outlineLevel="3" x14ac:dyDescent="0.25">
      <c r="A938" s="375"/>
      <c r="B938" s="384"/>
      <c r="C938" s="377">
        <f t="shared" si="280"/>
        <v>4</v>
      </c>
      <c r="D938" s="402"/>
      <c r="E938" s="563">
        <f>E937</f>
        <v>10</v>
      </c>
      <c r="F938" s="453" t="b">
        <f t="shared" si="279"/>
        <v>1</v>
      </c>
      <c r="G938" s="402"/>
      <c r="H938" s="1180" t="s">
        <v>1105</v>
      </c>
      <c r="I938" s="1181"/>
      <c r="J938" s="564" t="s">
        <v>701</v>
      </c>
      <c r="K938" s="565" t="str">
        <f t="shared" si="277"/>
        <v>-</v>
      </c>
      <c r="L938" s="566" t="s">
        <v>699</v>
      </c>
      <c r="M938" s="566" t="s">
        <v>699</v>
      </c>
      <c r="N938" s="566" t="s">
        <v>699</v>
      </c>
      <c r="O938" s="566" t="s">
        <v>699</v>
      </c>
      <c r="P938" s="566" t="s">
        <v>699</v>
      </c>
      <c r="Q938" s="571">
        <f>INT($I$403/7)+2</f>
        <v>9</v>
      </c>
      <c r="R938" s="566" t="s">
        <v>699</v>
      </c>
      <c r="S938" s="449" t="b">
        <v>1</v>
      </c>
      <c r="T938" s="566">
        <v>2</v>
      </c>
      <c r="U938" s="566" t="s">
        <v>699</v>
      </c>
      <c r="V938" s="566" t="s">
        <v>699</v>
      </c>
      <c r="W938" s="566"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outlineLevel="3" x14ac:dyDescent="0.25">
      <c r="A939" s="375"/>
      <c r="B939" s="384"/>
      <c r="C939" s="377">
        <f t="shared" si="280"/>
        <v>4</v>
      </c>
      <c r="D939" s="402"/>
      <c r="E939" s="563">
        <f>E938</f>
        <v>10</v>
      </c>
      <c r="F939" s="453" t="b">
        <f t="shared" si="279"/>
        <v>1</v>
      </c>
      <c r="G939" s="402"/>
      <c r="H939" s="1182"/>
      <c r="I939" s="1183"/>
      <c r="J939" s="564" t="s">
        <v>702</v>
      </c>
      <c r="K939" s="565" t="str">
        <f t="shared" si="277"/>
        <v>-</v>
      </c>
      <c r="L939" s="566" t="s">
        <v>703</v>
      </c>
      <c r="M939" s="566" t="s">
        <v>703</v>
      </c>
      <c r="N939" s="566" t="s">
        <v>703</v>
      </c>
      <c r="O939" s="566" t="s">
        <v>703</v>
      </c>
      <c r="P939" s="566" t="s">
        <v>703</v>
      </c>
      <c r="Q939" s="566" t="s">
        <v>703</v>
      </c>
      <c r="R939" s="566" t="s">
        <v>703</v>
      </c>
      <c r="S939" s="566" t="s">
        <v>703</v>
      </c>
      <c r="T939" s="566" t="s">
        <v>703</v>
      </c>
      <c r="U939" s="566" t="s">
        <v>703</v>
      </c>
      <c r="V939" s="566" t="s">
        <v>703</v>
      </c>
      <c r="W939" s="566" t="s">
        <v>703</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outlineLevel="3" x14ac:dyDescent="0.25">
      <c r="A940" s="375"/>
      <c r="B940" s="384"/>
      <c r="C940" s="377">
        <f t="shared" si="280"/>
        <v>4</v>
      </c>
      <c r="D940" s="402"/>
      <c r="E940" s="563">
        <f>E939</f>
        <v>10</v>
      </c>
      <c r="F940" s="453" t="b">
        <f t="shared" si="279"/>
        <v>1</v>
      </c>
      <c r="G940" s="402"/>
      <c r="H940" s="1184"/>
      <c r="I940" s="1185"/>
      <c r="J940" s="549" t="s">
        <v>704</v>
      </c>
      <c r="K940" s="567" t="str">
        <f t="shared" si="277"/>
        <v>-</v>
      </c>
      <c r="L940" s="564" t="s">
        <v>699</v>
      </c>
      <c r="M940" s="564" t="s">
        <v>699</v>
      </c>
      <c r="N940" s="564" t="s">
        <v>699</v>
      </c>
      <c r="O940" s="564" t="s">
        <v>699</v>
      </c>
      <c r="P940" s="564" t="s">
        <v>699</v>
      </c>
      <c r="Q940" s="564" t="s">
        <v>699</v>
      </c>
      <c r="R940" s="564" t="s">
        <v>699</v>
      </c>
      <c r="S940" s="564" t="s">
        <v>699</v>
      </c>
      <c r="T940" s="564" t="s">
        <v>699</v>
      </c>
      <c r="U940" s="564" t="s">
        <v>699</v>
      </c>
      <c r="V940" s="568" t="s">
        <v>699</v>
      </c>
      <c r="W940" s="568" t="s">
        <v>699</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outlineLevel="3" x14ac:dyDescent="0.25">
      <c r="A941" s="375"/>
      <c r="B941" s="384"/>
      <c r="C941" s="377">
        <f t="shared" si="280"/>
        <v>4</v>
      </c>
      <c r="D941" s="402"/>
      <c r="E941" s="459">
        <v>11</v>
      </c>
      <c r="F941" s="453" t="b">
        <f t="shared" si="279"/>
        <v>1</v>
      </c>
      <c r="G941" s="402"/>
      <c r="H941" s="560" t="s">
        <v>718</v>
      </c>
      <c r="I941" s="560"/>
      <c r="J941" s="541" t="s">
        <v>698</v>
      </c>
      <c r="K941" s="561" t="str">
        <f t="shared" si="277"/>
        <v>-</v>
      </c>
      <c r="L941" s="562" t="s">
        <v>699</v>
      </c>
      <c r="M941" s="562" t="s">
        <v>699</v>
      </c>
      <c r="N941" s="562" t="s">
        <v>699</v>
      </c>
      <c r="O941" s="562" t="s">
        <v>699</v>
      </c>
      <c r="P941" s="562" t="s">
        <v>699</v>
      </c>
      <c r="Q941" s="562" t="s">
        <v>699</v>
      </c>
      <c r="R941" s="562" t="s">
        <v>699</v>
      </c>
      <c r="S941" s="562" t="s">
        <v>699</v>
      </c>
      <c r="T941" s="562" t="s">
        <v>699</v>
      </c>
      <c r="U941" s="562" t="s">
        <v>699</v>
      </c>
      <c r="V941" s="562" t="s">
        <v>699</v>
      </c>
      <c r="W941" s="562"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t="15" customHeight="1" outlineLevel="3" x14ac:dyDescent="0.25">
      <c r="A942" s="375"/>
      <c r="B942" s="384"/>
      <c r="C942" s="377">
        <f t="shared" si="280"/>
        <v>4</v>
      </c>
      <c r="D942" s="402"/>
      <c r="E942" s="563">
        <f>E941</f>
        <v>11</v>
      </c>
      <c r="F942" s="453" t="b">
        <f t="shared" si="279"/>
        <v>1</v>
      </c>
      <c r="G942" s="402"/>
      <c r="H942" s="1180" t="s">
        <v>1105</v>
      </c>
      <c r="I942" s="1181"/>
      <c r="J942" s="564" t="s">
        <v>701</v>
      </c>
      <c r="K942" s="565" t="str">
        <f t="shared" si="277"/>
        <v>-</v>
      </c>
      <c r="L942" s="566" t="s">
        <v>699</v>
      </c>
      <c r="M942" s="566" t="s">
        <v>699</v>
      </c>
      <c r="N942" s="566" t="s">
        <v>699</v>
      </c>
      <c r="O942" s="566" t="s">
        <v>699</v>
      </c>
      <c r="P942" s="566" t="s">
        <v>699</v>
      </c>
      <c r="Q942" s="571">
        <f>INT($I$404/7)+2</f>
        <v>9</v>
      </c>
      <c r="R942" s="566" t="s">
        <v>699</v>
      </c>
      <c r="S942" s="449" t="b">
        <v>1</v>
      </c>
      <c r="T942" s="566">
        <v>3</v>
      </c>
      <c r="U942" s="566" t="s">
        <v>699</v>
      </c>
      <c r="V942" s="566" t="s">
        <v>699</v>
      </c>
      <c r="W942" s="566"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outlineLevel="3" x14ac:dyDescent="0.25">
      <c r="A943" s="375"/>
      <c r="B943" s="384"/>
      <c r="C943" s="377">
        <f t="shared" si="280"/>
        <v>4</v>
      </c>
      <c r="D943" s="402"/>
      <c r="E943" s="563">
        <f>E942</f>
        <v>11</v>
      </c>
      <c r="F943" s="453" t="b">
        <f t="shared" si="279"/>
        <v>1</v>
      </c>
      <c r="G943" s="402"/>
      <c r="H943" s="1182"/>
      <c r="I943" s="1183"/>
      <c r="J943" s="564" t="s">
        <v>702</v>
      </c>
      <c r="K943" s="565" t="str">
        <f t="shared" si="277"/>
        <v>-</v>
      </c>
      <c r="L943" s="566" t="s">
        <v>703</v>
      </c>
      <c r="M943" s="566" t="s">
        <v>703</v>
      </c>
      <c r="N943" s="566" t="s">
        <v>703</v>
      </c>
      <c r="O943" s="566" t="s">
        <v>703</v>
      </c>
      <c r="P943" s="566" t="s">
        <v>703</v>
      </c>
      <c r="Q943" s="566" t="s">
        <v>703</v>
      </c>
      <c r="R943" s="566" t="s">
        <v>703</v>
      </c>
      <c r="S943" s="566" t="s">
        <v>703</v>
      </c>
      <c r="T943" s="566" t="s">
        <v>703</v>
      </c>
      <c r="U943" s="566" t="s">
        <v>703</v>
      </c>
      <c r="V943" s="566" t="s">
        <v>703</v>
      </c>
      <c r="W943" s="566" t="s">
        <v>703</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outlineLevel="3" x14ac:dyDescent="0.25">
      <c r="A944" s="375"/>
      <c r="B944" s="384"/>
      <c r="C944" s="377">
        <f t="shared" si="280"/>
        <v>4</v>
      </c>
      <c r="D944" s="402"/>
      <c r="E944" s="563">
        <f>E943</f>
        <v>11</v>
      </c>
      <c r="F944" s="453" t="b">
        <f t="shared" si="279"/>
        <v>1</v>
      </c>
      <c r="G944" s="402"/>
      <c r="H944" s="1184"/>
      <c r="I944" s="1185"/>
      <c r="J944" s="549" t="s">
        <v>704</v>
      </c>
      <c r="K944" s="567" t="str">
        <f t="shared" si="277"/>
        <v>-</v>
      </c>
      <c r="L944" s="564" t="s">
        <v>699</v>
      </c>
      <c r="M944" s="564" t="s">
        <v>699</v>
      </c>
      <c r="N944" s="564" t="s">
        <v>699</v>
      </c>
      <c r="O944" s="564" t="s">
        <v>699</v>
      </c>
      <c r="P944" s="564" t="s">
        <v>699</v>
      </c>
      <c r="Q944" s="564" t="s">
        <v>699</v>
      </c>
      <c r="R944" s="564" t="s">
        <v>699</v>
      </c>
      <c r="S944" s="564" t="s">
        <v>699</v>
      </c>
      <c r="T944" s="564" t="s">
        <v>699</v>
      </c>
      <c r="U944" s="564" t="s">
        <v>699</v>
      </c>
      <c r="V944" s="568" t="s">
        <v>699</v>
      </c>
      <c r="W944" s="568" t="s">
        <v>699</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outlineLevel="3" x14ac:dyDescent="0.25">
      <c r="A945" s="375"/>
      <c r="B945" s="384"/>
      <c r="C945" s="377">
        <f t="shared" si="280"/>
        <v>4</v>
      </c>
      <c r="D945" s="402"/>
      <c r="E945" s="459">
        <v>12</v>
      </c>
      <c r="F945" s="453" t="b">
        <f t="shared" si="279"/>
        <v>1</v>
      </c>
      <c r="G945" s="402"/>
      <c r="H945" s="560" t="s">
        <v>719</v>
      </c>
      <c r="I945" s="560"/>
      <c r="J945" s="541" t="s">
        <v>698</v>
      </c>
      <c r="K945" s="561" t="str">
        <f t="shared" si="277"/>
        <v>-</v>
      </c>
      <c r="L945" s="562" t="s">
        <v>699</v>
      </c>
      <c r="M945" s="562" t="s">
        <v>699</v>
      </c>
      <c r="N945" s="562" t="s">
        <v>699</v>
      </c>
      <c r="O945" s="562" t="s">
        <v>699</v>
      </c>
      <c r="P945" s="562" t="s">
        <v>699</v>
      </c>
      <c r="Q945" s="562" t="s">
        <v>699</v>
      </c>
      <c r="R945" s="562" t="s">
        <v>699</v>
      </c>
      <c r="S945" s="562" t="s">
        <v>699</v>
      </c>
      <c r="T945" s="562" t="s">
        <v>699</v>
      </c>
      <c r="U945" s="562" t="s">
        <v>699</v>
      </c>
      <c r="V945" s="562" t="s">
        <v>699</v>
      </c>
      <c r="W945" s="562"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t="15" customHeight="1" outlineLevel="3" x14ac:dyDescent="0.25">
      <c r="A946" s="375"/>
      <c r="B946" s="384"/>
      <c r="C946" s="377">
        <f t="shared" si="280"/>
        <v>4</v>
      </c>
      <c r="D946" s="402"/>
      <c r="E946" s="563">
        <f>E945</f>
        <v>12</v>
      </c>
      <c r="F946" s="453" t="b">
        <f t="shared" si="279"/>
        <v>1</v>
      </c>
      <c r="G946" s="402"/>
      <c r="H946" s="1180" t="s">
        <v>1105</v>
      </c>
      <c r="I946" s="1181"/>
      <c r="J946" s="564" t="s">
        <v>701</v>
      </c>
      <c r="K946" s="565" t="str">
        <f t="shared" si="277"/>
        <v>-</v>
      </c>
      <c r="L946" s="566" t="s">
        <v>699</v>
      </c>
      <c r="M946" s="566" t="s">
        <v>699</v>
      </c>
      <c r="N946" s="566" t="s">
        <v>699</v>
      </c>
      <c r="O946" s="566" t="s">
        <v>699</v>
      </c>
      <c r="P946" s="566" t="s">
        <v>699</v>
      </c>
      <c r="Q946" s="571">
        <f>INT($I$405/7)+2</f>
        <v>9</v>
      </c>
      <c r="R946" s="566" t="s">
        <v>699</v>
      </c>
      <c r="S946" s="449" t="b">
        <v>1</v>
      </c>
      <c r="T946" s="566">
        <v>4</v>
      </c>
      <c r="U946" s="566" t="s">
        <v>699</v>
      </c>
      <c r="V946" s="566" t="s">
        <v>699</v>
      </c>
      <c r="W946" s="566"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outlineLevel="3" x14ac:dyDescent="0.25">
      <c r="A947" s="375"/>
      <c r="B947" s="384"/>
      <c r="C947" s="377">
        <f t="shared" si="280"/>
        <v>4</v>
      </c>
      <c r="D947" s="402"/>
      <c r="E947" s="563">
        <f>E946</f>
        <v>12</v>
      </c>
      <c r="F947" s="453" t="b">
        <f t="shared" si="279"/>
        <v>1</v>
      </c>
      <c r="G947" s="402"/>
      <c r="H947" s="1182"/>
      <c r="I947" s="1183"/>
      <c r="J947" s="564" t="s">
        <v>702</v>
      </c>
      <c r="K947" s="565" t="str">
        <f t="shared" si="277"/>
        <v>-</v>
      </c>
      <c r="L947" s="566" t="s">
        <v>703</v>
      </c>
      <c r="M947" s="566" t="s">
        <v>703</v>
      </c>
      <c r="N947" s="566" t="s">
        <v>703</v>
      </c>
      <c r="O947" s="566" t="s">
        <v>703</v>
      </c>
      <c r="P947" s="566" t="s">
        <v>703</v>
      </c>
      <c r="Q947" s="566" t="s">
        <v>703</v>
      </c>
      <c r="R947" s="566" t="s">
        <v>703</v>
      </c>
      <c r="S947" s="566" t="s">
        <v>703</v>
      </c>
      <c r="T947" s="566" t="s">
        <v>703</v>
      </c>
      <c r="U947" s="566" t="s">
        <v>703</v>
      </c>
      <c r="V947" s="566" t="s">
        <v>703</v>
      </c>
      <c r="W947" s="566" t="s">
        <v>703</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outlineLevel="3" x14ac:dyDescent="0.25">
      <c r="A948" s="375"/>
      <c r="B948" s="384"/>
      <c r="C948" s="377">
        <f t="shared" si="280"/>
        <v>4</v>
      </c>
      <c r="D948" s="402"/>
      <c r="E948" s="563">
        <f>E947</f>
        <v>12</v>
      </c>
      <c r="F948" s="453" t="b">
        <f t="shared" si="279"/>
        <v>1</v>
      </c>
      <c r="G948" s="402"/>
      <c r="H948" s="1184"/>
      <c r="I948" s="1185"/>
      <c r="J948" s="549" t="s">
        <v>704</v>
      </c>
      <c r="K948" s="567" t="str">
        <f t="shared" si="277"/>
        <v>-</v>
      </c>
      <c r="L948" s="564" t="s">
        <v>699</v>
      </c>
      <c r="M948" s="564" t="s">
        <v>699</v>
      </c>
      <c r="N948" s="564" t="s">
        <v>699</v>
      </c>
      <c r="O948" s="564" t="s">
        <v>699</v>
      </c>
      <c r="P948" s="564" t="s">
        <v>699</v>
      </c>
      <c r="Q948" s="564" t="s">
        <v>699</v>
      </c>
      <c r="R948" s="564" t="s">
        <v>699</v>
      </c>
      <c r="S948" s="564" t="s">
        <v>699</v>
      </c>
      <c r="T948" s="564" t="s">
        <v>699</v>
      </c>
      <c r="U948" s="564" t="s">
        <v>699</v>
      </c>
      <c r="V948" s="568" t="s">
        <v>699</v>
      </c>
      <c r="W948" s="568" t="s">
        <v>699</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outlineLevel="3" x14ac:dyDescent="0.25">
      <c r="A949" s="375"/>
      <c r="B949" s="384"/>
      <c r="C949" s="377">
        <f t="shared" si="280"/>
        <v>4</v>
      </c>
      <c r="D949" s="402"/>
      <c r="E949" s="459">
        <v>13</v>
      </c>
      <c r="F949" s="453" t="b">
        <f t="shared" si="279"/>
        <v>1</v>
      </c>
      <c r="G949" s="402"/>
      <c r="H949" s="560" t="s">
        <v>720</v>
      </c>
      <c r="I949" s="560"/>
      <c r="J949" s="541" t="s">
        <v>698</v>
      </c>
      <c r="K949" s="561" t="str">
        <f t="shared" si="277"/>
        <v>-</v>
      </c>
      <c r="L949" s="570">
        <v>-1</v>
      </c>
      <c r="M949" s="562" t="s">
        <v>699</v>
      </c>
      <c r="N949" s="562" t="s">
        <v>699</v>
      </c>
      <c r="O949" s="562" t="s">
        <v>699</v>
      </c>
      <c r="P949" s="562" t="s">
        <v>699</v>
      </c>
      <c r="Q949" s="562" t="s">
        <v>699</v>
      </c>
      <c r="R949" s="562" t="s">
        <v>699</v>
      </c>
      <c r="S949" s="562" t="s">
        <v>699</v>
      </c>
      <c r="T949" s="562" t="s">
        <v>699</v>
      </c>
      <c r="U949" s="562" t="s">
        <v>699</v>
      </c>
      <c r="V949" s="562" t="s">
        <v>699</v>
      </c>
      <c r="W949" s="562"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t="15" customHeight="1" outlineLevel="3" x14ac:dyDescent="0.25">
      <c r="A950" s="375"/>
      <c r="B950" s="384"/>
      <c r="C950" s="377">
        <f t="shared" si="280"/>
        <v>4</v>
      </c>
      <c r="D950" s="402"/>
      <c r="E950" s="563">
        <f>E949</f>
        <v>13</v>
      </c>
      <c r="F950" s="453" t="b">
        <f t="shared" si="279"/>
        <v>1</v>
      </c>
      <c r="G950" s="402"/>
      <c r="H950" s="1180" t="s">
        <v>721</v>
      </c>
      <c r="I950" s="1181"/>
      <c r="J950" s="564" t="s">
        <v>701</v>
      </c>
      <c r="K950" s="565" t="str">
        <f t="shared" si="277"/>
        <v>-</v>
      </c>
      <c r="L950" s="566" t="s">
        <v>699</v>
      </c>
      <c r="M950" s="566" t="s">
        <v>699</v>
      </c>
      <c r="N950" s="566" t="s">
        <v>699</v>
      </c>
      <c r="O950" s="566" t="s">
        <v>699</v>
      </c>
      <c r="P950" s="566" t="s">
        <v>699</v>
      </c>
      <c r="Q950" s="449">
        <f>INT(150/7)+2</f>
        <v>23</v>
      </c>
      <c r="R950" s="566" t="s">
        <v>699</v>
      </c>
      <c r="S950" s="449" t="b">
        <v>1</v>
      </c>
      <c r="T950" s="566" t="s">
        <v>699</v>
      </c>
      <c r="U950" s="566" t="s">
        <v>699</v>
      </c>
      <c r="V950" s="566" t="s">
        <v>699</v>
      </c>
      <c r="W950" s="566"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outlineLevel="3" x14ac:dyDescent="0.25">
      <c r="A951" s="375"/>
      <c r="B951" s="384"/>
      <c r="C951" s="377">
        <f t="shared" si="280"/>
        <v>4</v>
      </c>
      <c r="D951" s="402"/>
      <c r="E951" s="563">
        <f>E950</f>
        <v>13</v>
      </c>
      <c r="F951" s="453" t="b">
        <f t="shared" si="279"/>
        <v>1</v>
      </c>
      <c r="G951" s="402"/>
      <c r="H951" s="1182"/>
      <c r="I951" s="1183"/>
      <c r="J951" s="564" t="s">
        <v>702</v>
      </c>
      <c r="K951" s="565" t="str">
        <f t="shared" si="277"/>
        <v>-</v>
      </c>
      <c r="L951" s="566" t="s">
        <v>703</v>
      </c>
      <c r="M951" s="566" t="s">
        <v>703</v>
      </c>
      <c r="N951" s="566" t="s">
        <v>703</v>
      </c>
      <c r="O951" s="566" t="s">
        <v>703</v>
      </c>
      <c r="P951" s="566" t="s">
        <v>703</v>
      </c>
      <c r="Q951" s="566" t="s">
        <v>703</v>
      </c>
      <c r="R951" s="566" t="s">
        <v>703</v>
      </c>
      <c r="S951" s="566" t="s">
        <v>703</v>
      </c>
      <c r="T951" s="566" t="s">
        <v>703</v>
      </c>
      <c r="U951" s="566" t="s">
        <v>703</v>
      </c>
      <c r="V951" s="566" t="s">
        <v>703</v>
      </c>
      <c r="W951" s="566" t="s">
        <v>703</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outlineLevel="3" x14ac:dyDescent="0.25">
      <c r="A952" s="375"/>
      <c r="B952" s="384"/>
      <c r="C952" s="377">
        <f t="shared" si="280"/>
        <v>4</v>
      </c>
      <c r="D952" s="402"/>
      <c r="E952" s="563">
        <f>E951</f>
        <v>13</v>
      </c>
      <c r="F952" s="453" t="b">
        <f t="shared" si="279"/>
        <v>1</v>
      </c>
      <c r="G952" s="402"/>
      <c r="H952" s="1184"/>
      <c r="I952" s="1185"/>
      <c r="J952" s="549" t="s">
        <v>704</v>
      </c>
      <c r="K952" s="567" t="str">
        <f t="shared" si="277"/>
        <v>-</v>
      </c>
      <c r="L952" s="564" t="s">
        <v>699</v>
      </c>
      <c r="M952" s="564" t="s">
        <v>699</v>
      </c>
      <c r="N952" s="564" t="s">
        <v>699</v>
      </c>
      <c r="O952" s="564" t="s">
        <v>699</v>
      </c>
      <c r="P952" s="564" t="s">
        <v>699</v>
      </c>
      <c r="Q952" s="564" t="s">
        <v>699</v>
      </c>
      <c r="R952" s="564" t="s">
        <v>699</v>
      </c>
      <c r="S952" s="564" t="s">
        <v>699</v>
      </c>
      <c r="T952" s="564" t="s">
        <v>699</v>
      </c>
      <c r="U952" s="564" t="s">
        <v>699</v>
      </c>
      <c r="V952" s="568" t="s">
        <v>699</v>
      </c>
      <c r="W952" s="568" t="s">
        <v>699</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outlineLevel="3" x14ac:dyDescent="0.25">
      <c r="A953" s="375"/>
      <c r="B953" s="384"/>
      <c r="C953" s="377">
        <f t="shared" si="280"/>
        <v>4</v>
      </c>
      <c r="D953" s="402"/>
      <c r="E953" s="459">
        <v>14</v>
      </c>
      <c r="F953" s="453" t="b">
        <f t="shared" si="279"/>
        <v>1</v>
      </c>
      <c r="G953" s="402"/>
      <c r="H953" s="560" t="s">
        <v>722</v>
      </c>
      <c r="I953" s="560"/>
      <c r="J953" s="541" t="s">
        <v>698</v>
      </c>
      <c r="K953" s="561" t="str">
        <f t="shared" si="277"/>
        <v>-</v>
      </c>
      <c r="L953" s="562" t="s">
        <v>699</v>
      </c>
      <c r="M953" s="562" t="s">
        <v>699</v>
      </c>
      <c r="N953" s="562" t="s">
        <v>699</v>
      </c>
      <c r="O953" s="562" t="s">
        <v>699</v>
      </c>
      <c r="P953" s="562" t="s">
        <v>699</v>
      </c>
      <c r="Q953" s="562" t="s">
        <v>699</v>
      </c>
      <c r="R953" s="562" t="s">
        <v>699</v>
      </c>
      <c r="S953" s="562" t="s">
        <v>699</v>
      </c>
      <c r="T953" s="562" t="s">
        <v>699</v>
      </c>
      <c r="U953" s="562" t="s">
        <v>699</v>
      </c>
      <c r="V953" s="562" t="s">
        <v>699</v>
      </c>
      <c r="W953" s="562"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t="15" customHeight="1" outlineLevel="3" x14ac:dyDescent="0.25">
      <c r="A954" s="375"/>
      <c r="B954" s="384"/>
      <c r="C954" s="377">
        <f t="shared" si="280"/>
        <v>4</v>
      </c>
      <c r="D954" s="402"/>
      <c r="E954" s="563">
        <f>E953</f>
        <v>14</v>
      </c>
      <c r="F954" s="453" t="b">
        <f t="shared" si="279"/>
        <v>1</v>
      </c>
      <c r="G954" s="402"/>
      <c r="H954" s="1180" t="s">
        <v>723</v>
      </c>
      <c r="I954" s="1181"/>
      <c r="J954" s="564" t="s">
        <v>701</v>
      </c>
      <c r="K954" s="565" t="str">
        <f t="shared" si="277"/>
        <v>-</v>
      </c>
      <c r="L954" s="566" t="s">
        <v>699</v>
      </c>
      <c r="M954" s="566" t="s">
        <v>699</v>
      </c>
      <c r="N954" s="566" t="s">
        <v>699</v>
      </c>
      <c r="O954" s="566" t="s">
        <v>699</v>
      </c>
      <c r="P954" s="566" t="s">
        <v>699</v>
      </c>
      <c r="Q954" s="449">
        <f>INT(150/7)+2</f>
        <v>23</v>
      </c>
      <c r="R954" s="566" t="s">
        <v>699</v>
      </c>
      <c r="S954" s="449" t="b">
        <v>1</v>
      </c>
      <c r="T954" s="566" t="s">
        <v>699</v>
      </c>
      <c r="U954" s="566" t="s">
        <v>699</v>
      </c>
      <c r="V954" s="566" t="s">
        <v>699</v>
      </c>
      <c r="W954" s="566"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outlineLevel="3" x14ac:dyDescent="0.25">
      <c r="A955" s="375"/>
      <c r="B955" s="384"/>
      <c r="C955" s="377">
        <f t="shared" si="280"/>
        <v>4</v>
      </c>
      <c r="D955" s="402"/>
      <c r="E955" s="563">
        <f>E954</f>
        <v>14</v>
      </c>
      <c r="F955" s="453" t="b">
        <f t="shared" si="279"/>
        <v>1</v>
      </c>
      <c r="G955" s="402"/>
      <c r="H955" s="1182"/>
      <c r="I955" s="1183"/>
      <c r="J955" s="564" t="s">
        <v>702</v>
      </c>
      <c r="K955" s="565" t="str">
        <f t="shared" si="277"/>
        <v>-</v>
      </c>
      <c r="L955" s="566" t="s">
        <v>703</v>
      </c>
      <c r="M955" s="566" t="s">
        <v>703</v>
      </c>
      <c r="N955" s="566" t="s">
        <v>703</v>
      </c>
      <c r="O955" s="566" t="s">
        <v>703</v>
      </c>
      <c r="P955" s="566" t="s">
        <v>703</v>
      </c>
      <c r="Q955" s="566" t="s">
        <v>703</v>
      </c>
      <c r="R955" s="566" t="s">
        <v>703</v>
      </c>
      <c r="S955" s="566" t="s">
        <v>703</v>
      </c>
      <c r="T955" s="566" t="s">
        <v>703</v>
      </c>
      <c r="U955" s="566" t="s">
        <v>703</v>
      </c>
      <c r="V955" s="566" t="s">
        <v>703</v>
      </c>
      <c r="W955" s="566" t="s">
        <v>703</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outlineLevel="3" x14ac:dyDescent="0.25">
      <c r="A956" s="375"/>
      <c r="B956" s="384"/>
      <c r="C956" s="377">
        <f t="shared" si="280"/>
        <v>4</v>
      </c>
      <c r="D956" s="402"/>
      <c r="E956" s="563">
        <f>E955</f>
        <v>14</v>
      </c>
      <c r="F956" s="453" t="b">
        <f t="shared" si="279"/>
        <v>1</v>
      </c>
      <c r="G956" s="402"/>
      <c r="H956" s="1184"/>
      <c r="I956" s="1185"/>
      <c r="J956" s="549" t="s">
        <v>704</v>
      </c>
      <c r="K956" s="567" t="str">
        <f t="shared" si="277"/>
        <v>-</v>
      </c>
      <c r="L956" s="564" t="s">
        <v>699</v>
      </c>
      <c r="M956" s="564" t="s">
        <v>699</v>
      </c>
      <c r="N956" s="564" t="s">
        <v>699</v>
      </c>
      <c r="O956" s="564" t="s">
        <v>699</v>
      </c>
      <c r="P956" s="564" t="s">
        <v>699</v>
      </c>
      <c r="Q956" s="564" t="s">
        <v>699</v>
      </c>
      <c r="R956" s="564" t="s">
        <v>699</v>
      </c>
      <c r="S956" s="564" t="s">
        <v>699</v>
      </c>
      <c r="T956" s="564" t="s">
        <v>699</v>
      </c>
      <c r="U956" s="564" t="s">
        <v>699</v>
      </c>
      <c r="V956" s="568" t="s">
        <v>699</v>
      </c>
      <c r="W956" s="568" t="s">
        <v>699</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outlineLevel="3" x14ac:dyDescent="0.25">
      <c r="A957" s="375"/>
      <c r="B957" s="384"/>
      <c r="C957" s="377">
        <f t="shared" si="280"/>
        <v>4</v>
      </c>
      <c r="D957" s="402"/>
      <c r="E957" s="459">
        <v>15</v>
      </c>
      <c r="F957" s="453" t="b">
        <f t="shared" si="279"/>
        <v>1</v>
      </c>
      <c r="G957" s="402"/>
      <c r="H957" s="560" t="s">
        <v>724</v>
      </c>
      <c r="I957" s="560"/>
      <c r="J957" s="541" t="s">
        <v>698</v>
      </c>
      <c r="K957" s="561" t="str">
        <f t="shared" si="277"/>
        <v>-</v>
      </c>
      <c r="L957" s="562" t="s">
        <v>699</v>
      </c>
      <c r="M957" s="562" t="s">
        <v>699</v>
      </c>
      <c r="N957" s="562" t="s">
        <v>699</v>
      </c>
      <c r="O957" s="562" t="s">
        <v>699</v>
      </c>
      <c r="P957" s="562" t="s">
        <v>699</v>
      </c>
      <c r="Q957" s="562" t="s">
        <v>699</v>
      </c>
      <c r="R957" s="562" t="s">
        <v>699</v>
      </c>
      <c r="S957" s="562" t="s">
        <v>699</v>
      </c>
      <c r="T957" s="562" t="s">
        <v>699</v>
      </c>
      <c r="U957" s="562" t="s">
        <v>699</v>
      </c>
      <c r="V957" s="562" t="s">
        <v>699</v>
      </c>
      <c r="W957" s="562"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t="15" customHeight="1" outlineLevel="3" x14ac:dyDescent="0.25">
      <c r="A958" s="375"/>
      <c r="B958" s="384"/>
      <c r="C958" s="377">
        <f t="shared" si="280"/>
        <v>4</v>
      </c>
      <c r="D958" s="402"/>
      <c r="E958" s="563">
        <f>E957</f>
        <v>15</v>
      </c>
      <c r="F958" s="453" t="b">
        <f t="shared" si="279"/>
        <v>1</v>
      </c>
      <c r="G958" s="402"/>
      <c r="H958" s="1180" t="s">
        <v>725</v>
      </c>
      <c r="I958" s="1181"/>
      <c r="J958" s="564" t="s">
        <v>701</v>
      </c>
      <c r="K958" s="565" t="str">
        <f t="shared" si="277"/>
        <v>-</v>
      </c>
      <c r="L958" s="566" t="s">
        <v>699</v>
      </c>
      <c r="M958" s="566" t="s">
        <v>699</v>
      </c>
      <c r="N958" s="566" t="s">
        <v>699</v>
      </c>
      <c r="O958" s="566" t="s">
        <v>699</v>
      </c>
      <c r="P958" s="566" t="s">
        <v>699</v>
      </c>
      <c r="Q958" s="449">
        <f>INT(150/7)+2</f>
        <v>23</v>
      </c>
      <c r="R958" s="566" t="s">
        <v>699</v>
      </c>
      <c r="S958" s="449" t="b">
        <v>1</v>
      </c>
      <c r="T958" s="566" t="s">
        <v>699</v>
      </c>
      <c r="U958" s="566" t="s">
        <v>699</v>
      </c>
      <c r="V958" s="566" t="s">
        <v>699</v>
      </c>
      <c r="W958" s="566"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outlineLevel="3" x14ac:dyDescent="0.25">
      <c r="A959" s="375"/>
      <c r="B959" s="384"/>
      <c r="C959" s="377">
        <f t="shared" si="280"/>
        <v>4</v>
      </c>
      <c r="D959" s="402"/>
      <c r="E959" s="563">
        <f>E958</f>
        <v>15</v>
      </c>
      <c r="F959" s="453" t="b">
        <f t="shared" si="279"/>
        <v>1</v>
      </c>
      <c r="G959" s="402"/>
      <c r="H959" s="1182"/>
      <c r="I959" s="1183"/>
      <c r="J959" s="564" t="s">
        <v>702</v>
      </c>
      <c r="K959" s="565" t="str">
        <f t="shared" si="277"/>
        <v>-</v>
      </c>
      <c r="L959" s="566" t="s">
        <v>703</v>
      </c>
      <c r="M959" s="566" t="s">
        <v>703</v>
      </c>
      <c r="N959" s="566" t="s">
        <v>703</v>
      </c>
      <c r="O959" s="566" t="s">
        <v>703</v>
      </c>
      <c r="P959" s="566" t="s">
        <v>703</v>
      </c>
      <c r="Q959" s="566" t="s">
        <v>703</v>
      </c>
      <c r="R959" s="566" t="s">
        <v>703</v>
      </c>
      <c r="S959" s="566" t="s">
        <v>703</v>
      </c>
      <c r="T959" s="566" t="s">
        <v>703</v>
      </c>
      <c r="U959" s="566" t="s">
        <v>703</v>
      </c>
      <c r="V959" s="566" t="s">
        <v>703</v>
      </c>
      <c r="W959" s="449">
        <v>0.8</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outlineLevel="3" x14ac:dyDescent="0.25">
      <c r="A960" s="375"/>
      <c r="B960" s="384"/>
      <c r="C960" s="377">
        <f t="shared" si="280"/>
        <v>4</v>
      </c>
      <c r="D960" s="402"/>
      <c r="E960" s="563">
        <f>E959</f>
        <v>15</v>
      </c>
      <c r="F960" s="453" t="b">
        <f t="shared" si="279"/>
        <v>1</v>
      </c>
      <c r="G960" s="402"/>
      <c r="H960" s="1184"/>
      <c r="I960" s="1185"/>
      <c r="J960" s="549" t="s">
        <v>704</v>
      </c>
      <c r="K960" s="567" t="str">
        <f t="shared" si="277"/>
        <v>-</v>
      </c>
      <c r="L960" s="564" t="s">
        <v>699</v>
      </c>
      <c r="M960" s="564" t="s">
        <v>699</v>
      </c>
      <c r="N960" s="564" t="s">
        <v>699</v>
      </c>
      <c r="O960" s="564" t="s">
        <v>699</v>
      </c>
      <c r="P960" s="564" t="s">
        <v>699</v>
      </c>
      <c r="Q960" s="564" t="s">
        <v>699</v>
      </c>
      <c r="R960" s="564" t="s">
        <v>699</v>
      </c>
      <c r="S960" s="564" t="s">
        <v>699</v>
      </c>
      <c r="T960" s="564" t="s">
        <v>699</v>
      </c>
      <c r="U960" s="564" t="s">
        <v>699</v>
      </c>
      <c r="V960" s="568" t="s">
        <v>699</v>
      </c>
      <c r="W960" s="568" t="s">
        <v>699</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outlineLevel="3" x14ac:dyDescent="0.25">
      <c r="A961" s="375"/>
      <c r="B961" s="384"/>
      <c r="C961" s="377">
        <f t="shared" si="280"/>
        <v>4</v>
      </c>
      <c r="D961" s="402"/>
      <c r="E961" s="459">
        <v>16</v>
      </c>
      <c r="F961" s="453" t="b">
        <f t="shared" ref="F961:F992" si="281">COUNTIFS($L961:$W961,"-")&lt;&gt;COUNTA($L961:$W961)</f>
        <v>1</v>
      </c>
      <c r="G961" s="402"/>
      <c r="H961" s="560" t="s">
        <v>726</v>
      </c>
      <c r="I961" s="560"/>
      <c r="J961" s="541" t="s">
        <v>698</v>
      </c>
      <c r="K961" s="561" t="str">
        <f t="shared" si="277"/>
        <v>-</v>
      </c>
      <c r="L961" s="562" t="s">
        <v>699</v>
      </c>
      <c r="M961" s="562" t="s">
        <v>699</v>
      </c>
      <c r="N961" s="562" t="s">
        <v>699</v>
      </c>
      <c r="O961" s="562" t="s">
        <v>699</v>
      </c>
      <c r="P961" s="562" t="s">
        <v>699</v>
      </c>
      <c r="Q961" s="562" t="s">
        <v>699</v>
      </c>
      <c r="R961" s="562" t="s">
        <v>699</v>
      </c>
      <c r="S961" s="562" t="s">
        <v>699</v>
      </c>
      <c r="T961" s="562" t="s">
        <v>699</v>
      </c>
      <c r="U961" s="562" t="s">
        <v>699</v>
      </c>
      <c r="V961" s="562" t="s">
        <v>699</v>
      </c>
      <c r="W961" s="562"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outlineLevel="3" x14ac:dyDescent="0.25">
      <c r="A962" s="375"/>
      <c r="B962" s="384"/>
      <c r="C962" s="377">
        <f t="shared" si="280"/>
        <v>4</v>
      </c>
      <c r="D962" s="402"/>
      <c r="E962" s="563">
        <f>E961</f>
        <v>16</v>
      </c>
      <c r="F962" s="453" t="b">
        <f t="shared" si="281"/>
        <v>1</v>
      </c>
      <c r="G962" s="402"/>
      <c r="H962" s="1180"/>
      <c r="I962" s="1181"/>
      <c r="J962" s="564" t="s">
        <v>701</v>
      </c>
      <c r="K962" s="565" t="str">
        <f t="shared" ref="K962:K1004" si="282">IF(L962&lt;0,"-",IFERROR(DATE(2019,1,($L962)*7+1),"-"))</f>
        <v>-</v>
      </c>
      <c r="L962" s="566" t="s">
        <v>699</v>
      </c>
      <c r="M962" s="566" t="s">
        <v>699</v>
      </c>
      <c r="N962" s="566" t="s">
        <v>699</v>
      </c>
      <c r="O962" s="566" t="s">
        <v>699</v>
      </c>
      <c r="P962" s="566" t="s">
        <v>699</v>
      </c>
      <c r="Q962" s="566" t="s">
        <v>699</v>
      </c>
      <c r="R962" s="449">
        <v>0</v>
      </c>
      <c r="S962" s="449" t="b">
        <v>1</v>
      </c>
      <c r="T962" s="566" t="s">
        <v>699</v>
      </c>
      <c r="U962" s="566" t="s">
        <v>699</v>
      </c>
      <c r="V962" s="566" t="s">
        <v>699</v>
      </c>
      <c r="W962" s="566"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outlineLevel="3" x14ac:dyDescent="0.25">
      <c r="A963" s="375"/>
      <c r="B963" s="384"/>
      <c r="C963" s="377">
        <f t="shared" si="280"/>
        <v>4</v>
      </c>
      <c r="D963" s="402"/>
      <c r="E963" s="563">
        <f>E962</f>
        <v>16</v>
      </c>
      <c r="F963" s="453" t="b">
        <f t="shared" si="281"/>
        <v>1</v>
      </c>
      <c r="G963" s="402"/>
      <c r="H963" s="1182"/>
      <c r="I963" s="1183"/>
      <c r="J963" s="564" t="s">
        <v>702</v>
      </c>
      <c r="K963" s="565" t="str">
        <f t="shared" si="282"/>
        <v>-</v>
      </c>
      <c r="L963" s="566" t="s">
        <v>703</v>
      </c>
      <c r="M963" s="566" t="s">
        <v>703</v>
      </c>
      <c r="N963" s="566" t="s">
        <v>703</v>
      </c>
      <c r="O963" s="566" t="s">
        <v>703</v>
      </c>
      <c r="P963" s="566" t="s">
        <v>703</v>
      </c>
      <c r="Q963" s="566" t="s">
        <v>703</v>
      </c>
      <c r="R963" s="566" t="s">
        <v>703</v>
      </c>
      <c r="S963" s="566" t="s">
        <v>703</v>
      </c>
      <c r="T963" s="566" t="s">
        <v>703</v>
      </c>
      <c r="U963" s="566" t="s">
        <v>703</v>
      </c>
      <c r="V963" s="566" t="s">
        <v>703</v>
      </c>
      <c r="W963" s="566" t="s">
        <v>703</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outlineLevel="3" x14ac:dyDescent="0.25">
      <c r="A964" s="375"/>
      <c r="B964" s="384"/>
      <c r="C964" s="377">
        <f t="shared" si="280"/>
        <v>4</v>
      </c>
      <c r="D964" s="402"/>
      <c r="E964" s="563">
        <f>E963</f>
        <v>16</v>
      </c>
      <c r="F964" s="453" t="b">
        <f t="shared" si="281"/>
        <v>1</v>
      </c>
      <c r="G964" s="402"/>
      <c r="H964" s="1184"/>
      <c r="I964" s="1185"/>
      <c r="J964" s="549" t="s">
        <v>704</v>
      </c>
      <c r="K964" s="567" t="str">
        <f t="shared" si="282"/>
        <v>-</v>
      </c>
      <c r="L964" s="564" t="s">
        <v>699</v>
      </c>
      <c r="M964" s="564" t="s">
        <v>699</v>
      </c>
      <c r="N964" s="564" t="s">
        <v>699</v>
      </c>
      <c r="O964" s="564" t="s">
        <v>699</v>
      </c>
      <c r="P964" s="564" t="s">
        <v>699</v>
      </c>
      <c r="Q964" s="564" t="s">
        <v>699</v>
      </c>
      <c r="R964" s="564" t="s">
        <v>699</v>
      </c>
      <c r="S964" s="564" t="s">
        <v>699</v>
      </c>
      <c r="T964" s="564" t="s">
        <v>699</v>
      </c>
      <c r="U964" s="564" t="s">
        <v>699</v>
      </c>
      <c r="V964" s="568" t="s">
        <v>699</v>
      </c>
      <c r="W964" s="568" t="s">
        <v>699</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outlineLevel="3" x14ac:dyDescent="0.25">
      <c r="A965" s="375"/>
      <c r="B965" s="384"/>
      <c r="C965" s="377">
        <f t="shared" ref="C965:C996" si="283">INT($C$885)+3</f>
        <v>4</v>
      </c>
      <c r="D965" s="402"/>
      <c r="E965" s="459">
        <v>17</v>
      </c>
      <c r="F965" s="453" t="b">
        <f t="shared" si="281"/>
        <v>1</v>
      </c>
      <c r="G965" s="402"/>
      <c r="H965" s="560" t="s">
        <v>727</v>
      </c>
      <c r="I965" s="560"/>
      <c r="J965" s="541" t="s">
        <v>698</v>
      </c>
      <c r="K965" s="561" t="str">
        <f t="shared" si="282"/>
        <v>-</v>
      </c>
      <c r="L965" s="562" t="s">
        <v>699</v>
      </c>
      <c r="M965" s="569">
        <v>42</v>
      </c>
      <c r="N965" s="562" t="s">
        <v>699</v>
      </c>
      <c r="O965" s="562" t="s">
        <v>699</v>
      </c>
      <c r="P965" s="562" t="s">
        <v>699</v>
      </c>
      <c r="Q965" s="562" t="s">
        <v>699</v>
      </c>
      <c r="R965" s="562" t="s">
        <v>699</v>
      </c>
      <c r="S965" s="562" t="s">
        <v>699</v>
      </c>
      <c r="T965" s="562" t="s">
        <v>699</v>
      </c>
      <c r="U965" s="562" t="s">
        <v>699</v>
      </c>
      <c r="V965" s="562" t="s">
        <v>699</v>
      </c>
      <c r="W965" s="562"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t="15" customHeight="1" outlineLevel="3" x14ac:dyDescent="0.25">
      <c r="A966" s="375"/>
      <c r="B966" s="384"/>
      <c r="C966" s="377">
        <f t="shared" si="283"/>
        <v>4</v>
      </c>
      <c r="D966" s="402"/>
      <c r="E966" s="563">
        <f>E965</f>
        <v>17</v>
      </c>
      <c r="F966" s="453" t="b">
        <f t="shared" si="281"/>
        <v>1</v>
      </c>
      <c r="G966" s="402"/>
      <c r="H966" s="1180" t="s">
        <v>728</v>
      </c>
      <c r="I966" s="1181"/>
      <c r="J966" s="564" t="s">
        <v>701</v>
      </c>
      <c r="K966" s="565" t="str">
        <f t="shared" si="282"/>
        <v>-</v>
      </c>
      <c r="L966" s="566" t="s">
        <v>699</v>
      </c>
      <c r="M966" s="566" t="s">
        <v>699</v>
      </c>
      <c r="N966" s="566" t="s">
        <v>699</v>
      </c>
      <c r="O966" s="566" t="s">
        <v>699</v>
      </c>
      <c r="P966" s="566" t="s">
        <v>699</v>
      </c>
      <c r="Q966" s="566" t="s">
        <v>699</v>
      </c>
      <c r="R966" s="449">
        <v>0</v>
      </c>
      <c r="S966" s="566" t="s">
        <v>699</v>
      </c>
      <c r="T966" s="566" t="s">
        <v>699</v>
      </c>
      <c r="U966" s="566" t="s">
        <v>699</v>
      </c>
      <c r="V966" s="566" t="s">
        <v>699</v>
      </c>
      <c r="W966" s="566"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outlineLevel="3" x14ac:dyDescent="0.25">
      <c r="A967" s="375"/>
      <c r="B967" s="384"/>
      <c r="C967" s="377">
        <f t="shared" si="283"/>
        <v>4</v>
      </c>
      <c r="D967" s="402"/>
      <c r="E967" s="563">
        <f>E966</f>
        <v>17</v>
      </c>
      <c r="F967" s="453" t="b">
        <f t="shared" si="281"/>
        <v>1</v>
      </c>
      <c r="G967" s="402"/>
      <c r="H967" s="1182"/>
      <c r="I967" s="1183"/>
      <c r="J967" s="564" t="s">
        <v>702</v>
      </c>
      <c r="K967" s="565" t="str">
        <f t="shared" si="282"/>
        <v>-</v>
      </c>
      <c r="L967" s="566" t="s">
        <v>703</v>
      </c>
      <c r="M967" s="566" t="s">
        <v>703</v>
      </c>
      <c r="N967" s="566" t="s">
        <v>703</v>
      </c>
      <c r="O967" s="566" t="s">
        <v>703</v>
      </c>
      <c r="P967" s="566" t="s">
        <v>703</v>
      </c>
      <c r="Q967" s="566" t="s">
        <v>703</v>
      </c>
      <c r="R967" s="566" t="s">
        <v>703</v>
      </c>
      <c r="S967" s="566" t="s">
        <v>703</v>
      </c>
      <c r="T967" s="566" t="s">
        <v>703</v>
      </c>
      <c r="U967" s="566" t="s">
        <v>703</v>
      </c>
      <c r="V967" s="566" t="s">
        <v>703</v>
      </c>
      <c r="W967" s="566" t="s">
        <v>703</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outlineLevel="3" x14ac:dyDescent="0.25">
      <c r="A968" s="375"/>
      <c r="B968" s="384"/>
      <c r="C968" s="377">
        <f t="shared" si="283"/>
        <v>4</v>
      </c>
      <c r="D968" s="402"/>
      <c r="E968" s="563">
        <f>E967</f>
        <v>17</v>
      </c>
      <c r="F968" s="453" t="b">
        <f t="shared" si="281"/>
        <v>1</v>
      </c>
      <c r="G968" s="402"/>
      <c r="H968" s="1184"/>
      <c r="I968" s="1185"/>
      <c r="J968" s="549" t="s">
        <v>704</v>
      </c>
      <c r="K968" s="567" t="str">
        <f t="shared" si="282"/>
        <v>-</v>
      </c>
      <c r="L968" s="564" t="s">
        <v>699</v>
      </c>
      <c r="M968" s="564" t="s">
        <v>699</v>
      </c>
      <c r="N968" s="564" t="s">
        <v>699</v>
      </c>
      <c r="O968" s="564" t="s">
        <v>699</v>
      </c>
      <c r="P968" s="564" t="s">
        <v>699</v>
      </c>
      <c r="Q968" s="564" t="s">
        <v>699</v>
      </c>
      <c r="R968" s="564" t="s">
        <v>699</v>
      </c>
      <c r="S968" s="564" t="s">
        <v>699</v>
      </c>
      <c r="T968" s="564" t="s">
        <v>699</v>
      </c>
      <c r="U968" s="564" t="s">
        <v>699</v>
      </c>
      <c r="V968" s="568" t="s">
        <v>699</v>
      </c>
      <c r="W968" s="568" t="s">
        <v>699</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outlineLevel="3" x14ac:dyDescent="0.25">
      <c r="A969" s="375"/>
      <c r="B969" s="384"/>
      <c r="C969" s="377">
        <f t="shared" si="283"/>
        <v>4</v>
      </c>
      <c r="D969" s="402"/>
      <c r="E969" s="459">
        <v>18</v>
      </c>
      <c r="F969" s="453" t="b">
        <f t="shared" si="281"/>
        <v>1</v>
      </c>
      <c r="G969" s="402"/>
      <c r="H969" s="560" t="s">
        <v>729</v>
      </c>
      <c r="I969" s="560"/>
      <c r="J969" s="541" t="s">
        <v>698</v>
      </c>
      <c r="K969" s="561" t="str">
        <f t="shared" si="282"/>
        <v>-</v>
      </c>
      <c r="L969" s="562" t="s">
        <v>699</v>
      </c>
      <c r="M969" s="562" t="s">
        <v>699</v>
      </c>
      <c r="N969" s="562" t="s">
        <v>699</v>
      </c>
      <c r="O969" s="562" t="s">
        <v>699</v>
      </c>
      <c r="P969" s="562" t="s">
        <v>699</v>
      </c>
      <c r="Q969" s="562" t="s">
        <v>699</v>
      </c>
      <c r="R969" s="562" t="s">
        <v>699</v>
      </c>
      <c r="S969" s="562" t="s">
        <v>699</v>
      </c>
      <c r="T969" s="562" t="s">
        <v>699</v>
      </c>
      <c r="U969" s="562" t="s">
        <v>699</v>
      </c>
      <c r="V969" s="562" t="s">
        <v>699</v>
      </c>
      <c r="W969" s="562"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t="15" customHeight="1" outlineLevel="3" x14ac:dyDescent="0.25">
      <c r="A970" s="375"/>
      <c r="B970" s="384"/>
      <c r="C970" s="377">
        <f t="shared" si="283"/>
        <v>4</v>
      </c>
      <c r="D970" s="402"/>
      <c r="E970" s="563">
        <f>E969</f>
        <v>18</v>
      </c>
      <c r="F970" s="453" t="b">
        <f t="shared" si="281"/>
        <v>1</v>
      </c>
      <c r="G970" s="402"/>
      <c r="H970" s="1180" t="s">
        <v>730</v>
      </c>
      <c r="I970" s="1181"/>
      <c r="J970" s="564" t="s">
        <v>701</v>
      </c>
      <c r="K970" s="565" t="str">
        <f t="shared" si="282"/>
        <v>-</v>
      </c>
      <c r="L970" s="566" t="s">
        <v>699</v>
      </c>
      <c r="M970" s="566" t="s">
        <v>699</v>
      </c>
      <c r="N970" s="566" t="s">
        <v>699</v>
      </c>
      <c r="O970" s="449">
        <v>1</v>
      </c>
      <c r="P970" s="566" t="s">
        <v>699</v>
      </c>
      <c r="Q970" s="566" t="s">
        <v>699</v>
      </c>
      <c r="R970" s="566" t="s">
        <v>699</v>
      </c>
      <c r="S970" s="566" t="s">
        <v>699</v>
      </c>
      <c r="T970" s="566" t="s">
        <v>699</v>
      </c>
      <c r="U970" s="566" t="s">
        <v>699</v>
      </c>
      <c r="V970" s="566" t="s">
        <v>699</v>
      </c>
      <c r="W970" s="566"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outlineLevel="3" x14ac:dyDescent="0.25">
      <c r="A971" s="375"/>
      <c r="B971" s="384"/>
      <c r="C971" s="377">
        <f t="shared" si="283"/>
        <v>4</v>
      </c>
      <c r="D971" s="402"/>
      <c r="E971" s="563">
        <f>E970</f>
        <v>18</v>
      </c>
      <c r="F971" s="453" t="b">
        <f t="shared" si="281"/>
        <v>1</v>
      </c>
      <c r="G971" s="402"/>
      <c r="H971" s="1182"/>
      <c r="I971" s="1183"/>
      <c r="J971" s="564" t="s">
        <v>702</v>
      </c>
      <c r="K971" s="565" t="str">
        <f t="shared" si="282"/>
        <v>-</v>
      </c>
      <c r="L971" s="566" t="s">
        <v>703</v>
      </c>
      <c r="M971" s="449">
        <v>38</v>
      </c>
      <c r="N971" s="566" t="s">
        <v>703</v>
      </c>
      <c r="O971" s="566" t="s">
        <v>703</v>
      </c>
      <c r="P971" s="566" t="s">
        <v>703</v>
      </c>
      <c r="Q971" s="566" t="s">
        <v>703</v>
      </c>
      <c r="R971" s="566" t="s">
        <v>703</v>
      </c>
      <c r="S971" s="566" t="s">
        <v>703</v>
      </c>
      <c r="T971" s="566" t="s">
        <v>703</v>
      </c>
      <c r="U971" s="566" t="s">
        <v>703</v>
      </c>
      <c r="V971" s="566" t="s">
        <v>703</v>
      </c>
      <c r="W971" s="566" t="s">
        <v>703</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outlineLevel="3" x14ac:dyDescent="0.25">
      <c r="A972" s="375"/>
      <c r="B972" s="384"/>
      <c r="C972" s="377">
        <f t="shared" si="283"/>
        <v>4</v>
      </c>
      <c r="D972" s="402"/>
      <c r="E972" s="563">
        <f>E971</f>
        <v>18</v>
      </c>
      <c r="F972" s="453" t="b">
        <f t="shared" si="281"/>
        <v>1</v>
      </c>
      <c r="G972" s="402"/>
      <c r="H972" s="1184"/>
      <c r="I972" s="1185"/>
      <c r="J972" s="549" t="s">
        <v>704</v>
      </c>
      <c r="K972" s="567" t="str">
        <f t="shared" si="282"/>
        <v>-</v>
      </c>
      <c r="L972" s="564" t="s">
        <v>699</v>
      </c>
      <c r="M972" s="564" t="s">
        <v>699</v>
      </c>
      <c r="N972" s="564" t="s">
        <v>699</v>
      </c>
      <c r="O972" s="564" t="s">
        <v>699</v>
      </c>
      <c r="P972" s="564" t="s">
        <v>699</v>
      </c>
      <c r="Q972" s="564" t="s">
        <v>699</v>
      </c>
      <c r="R972" s="564" t="s">
        <v>699</v>
      </c>
      <c r="S972" s="564" t="s">
        <v>699</v>
      </c>
      <c r="T972" s="564" t="s">
        <v>699</v>
      </c>
      <c r="U972" s="564" t="s">
        <v>699</v>
      </c>
      <c r="V972" s="568" t="s">
        <v>699</v>
      </c>
      <c r="W972" s="568" t="s">
        <v>699</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outlineLevel="3" x14ac:dyDescent="0.25">
      <c r="A973" s="375"/>
      <c r="B973" s="384"/>
      <c r="C973" s="377">
        <f t="shared" si="283"/>
        <v>4</v>
      </c>
      <c r="D973" s="402"/>
      <c r="E973" s="459">
        <v>19</v>
      </c>
      <c r="F973" s="453" t="b">
        <f t="shared" si="281"/>
        <v>1</v>
      </c>
      <c r="G973" s="402"/>
      <c r="H973" s="560" t="s">
        <v>731</v>
      </c>
      <c r="I973" s="560"/>
      <c r="J973" s="541" t="s">
        <v>698</v>
      </c>
      <c r="K973" s="561" t="str">
        <f t="shared" si="282"/>
        <v>-</v>
      </c>
      <c r="L973" s="562" t="s">
        <v>699</v>
      </c>
      <c r="M973" s="562" t="s">
        <v>699</v>
      </c>
      <c r="N973" s="562" t="s">
        <v>699</v>
      </c>
      <c r="O973" s="562" t="s">
        <v>699</v>
      </c>
      <c r="P973" s="562" t="s">
        <v>699</v>
      </c>
      <c r="Q973" s="562" t="s">
        <v>699</v>
      </c>
      <c r="R973" s="562" t="s">
        <v>699</v>
      </c>
      <c r="S973" s="562" t="s">
        <v>699</v>
      </c>
      <c r="T973" s="562" t="s">
        <v>699</v>
      </c>
      <c r="U973" s="562" t="s">
        <v>699</v>
      </c>
      <c r="V973" s="562" t="s">
        <v>699</v>
      </c>
      <c r="W973" s="562"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t="15" customHeight="1" outlineLevel="3" x14ac:dyDescent="0.25">
      <c r="A974" s="375"/>
      <c r="B974" s="384"/>
      <c r="C974" s="377">
        <f t="shared" si="283"/>
        <v>4</v>
      </c>
      <c r="D974" s="402"/>
      <c r="E974" s="563">
        <f>E973</f>
        <v>19</v>
      </c>
      <c r="F974" s="453" t="b">
        <f t="shared" si="281"/>
        <v>1</v>
      </c>
      <c r="G974" s="402"/>
      <c r="H974" s="1180" t="s">
        <v>732</v>
      </c>
      <c r="I974" s="1181"/>
      <c r="J974" s="564" t="s">
        <v>701</v>
      </c>
      <c r="K974" s="565">
        <f t="shared" si="282"/>
        <v>43543</v>
      </c>
      <c r="L974" s="449">
        <v>11</v>
      </c>
      <c r="M974" s="566" t="s">
        <v>699</v>
      </c>
      <c r="N974" s="566" t="s">
        <v>699</v>
      </c>
      <c r="O974" s="566" t="s">
        <v>699</v>
      </c>
      <c r="P974" s="566" t="s">
        <v>699</v>
      </c>
      <c r="Q974" s="566" t="s">
        <v>699</v>
      </c>
      <c r="R974" s="566" t="s">
        <v>699</v>
      </c>
      <c r="S974" s="566" t="s">
        <v>699</v>
      </c>
      <c r="T974" s="566" t="s">
        <v>699</v>
      </c>
      <c r="U974" s="566" t="s">
        <v>699</v>
      </c>
      <c r="V974" s="566" t="s">
        <v>699</v>
      </c>
      <c r="W974" s="566"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outlineLevel="3" x14ac:dyDescent="0.25">
      <c r="A975" s="375"/>
      <c r="B975" s="384"/>
      <c r="C975" s="377">
        <f t="shared" si="283"/>
        <v>4</v>
      </c>
      <c r="D975" s="402"/>
      <c r="E975" s="563">
        <f>E974</f>
        <v>19</v>
      </c>
      <c r="F975" s="453" t="b">
        <f t="shared" si="281"/>
        <v>1</v>
      </c>
      <c r="G975" s="402"/>
      <c r="H975" s="1182"/>
      <c r="I975" s="1183"/>
      <c r="J975" s="564" t="s">
        <v>702</v>
      </c>
      <c r="K975" s="565" t="str">
        <f t="shared" si="282"/>
        <v>-</v>
      </c>
      <c r="L975" s="566" t="s">
        <v>703</v>
      </c>
      <c r="M975" s="566" t="s">
        <v>703</v>
      </c>
      <c r="N975" s="449">
        <v>20</v>
      </c>
      <c r="O975" s="449">
        <v>3</v>
      </c>
      <c r="P975" s="566" t="s">
        <v>703</v>
      </c>
      <c r="Q975" s="566" t="s">
        <v>703</v>
      </c>
      <c r="R975" s="566" t="s">
        <v>703</v>
      </c>
      <c r="S975" s="566" t="s">
        <v>703</v>
      </c>
      <c r="T975" s="566" t="s">
        <v>703</v>
      </c>
      <c r="U975" s="566" t="s">
        <v>703</v>
      </c>
      <c r="V975" s="566" t="s">
        <v>703</v>
      </c>
      <c r="W975" s="449">
        <v>0.1</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outlineLevel="3" x14ac:dyDescent="0.25">
      <c r="A976" s="375"/>
      <c r="B976" s="384"/>
      <c r="C976" s="377">
        <f t="shared" si="283"/>
        <v>4</v>
      </c>
      <c r="D976" s="402"/>
      <c r="E976" s="563">
        <f>E975</f>
        <v>19</v>
      </c>
      <c r="F976" s="453" t="b">
        <f t="shared" si="281"/>
        <v>1</v>
      </c>
      <c r="G976" s="402"/>
      <c r="H976" s="1184"/>
      <c r="I976" s="1185"/>
      <c r="J976" s="549" t="s">
        <v>704</v>
      </c>
      <c r="K976" s="567" t="str">
        <f t="shared" si="282"/>
        <v>-</v>
      </c>
      <c r="L976" s="564" t="s">
        <v>699</v>
      </c>
      <c r="M976" s="564" t="s">
        <v>699</v>
      </c>
      <c r="N976" s="564" t="s">
        <v>699</v>
      </c>
      <c r="O976" s="564" t="s">
        <v>699</v>
      </c>
      <c r="P976" s="564" t="s">
        <v>699</v>
      </c>
      <c r="Q976" s="564" t="s">
        <v>699</v>
      </c>
      <c r="R976" s="564" t="s">
        <v>699</v>
      </c>
      <c r="S976" s="564" t="s">
        <v>699</v>
      </c>
      <c r="T976" s="564" t="s">
        <v>699</v>
      </c>
      <c r="U976" s="564" t="s">
        <v>699</v>
      </c>
      <c r="V976" s="568" t="s">
        <v>699</v>
      </c>
      <c r="W976" s="572">
        <v>0.75</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outlineLevel="3" x14ac:dyDescent="0.25">
      <c r="A977" s="375"/>
      <c r="B977" s="384"/>
      <c r="C977" s="377">
        <f t="shared" si="283"/>
        <v>4</v>
      </c>
      <c r="D977" s="402"/>
      <c r="E977" s="459">
        <v>20</v>
      </c>
      <c r="F977" s="453" t="b">
        <f t="shared" si="281"/>
        <v>1</v>
      </c>
      <c r="G977" s="402"/>
      <c r="H977" s="560" t="s">
        <v>733</v>
      </c>
      <c r="I977" s="560"/>
      <c r="J977" s="541" t="s">
        <v>698</v>
      </c>
      <c r="K977" s="561" t="str">
        <f t="shared" si="282"/>
        <v>-</v>
      </c>
      <c r="L977" s="562" t="s">
        <v>699</v>
      </c>
      <c r="M977" s="562" t="s">
        <v>699</v>
      </c>
      <c r="N977" s="562" t="s">
        <v>699</v>
      </c>
      <c r="O977" s="562" t="s">
        <v>699</v>
      </c>
      <c r="P977" s="562" t="s">
        <v>699</v>
      </c>
      <c r="Q977" s="562" t="s">
        <v>699</v>
      </c>
      <c r="R977" s="562" t="s">
        <v>699</v>
      </c>
      <c r="S977" s="562" t="s">
        <v>699</v>
      </c>
      <c r="T977" s="562" t="s">
        <v>699</v>
      </c>
      <c r="U977" s="562" t="s">
        <v>699</v>
      </c>
      <c r="V977" s="562" t="s">
        <v>699</v>
      </c>
      <c r="W977" s="562" t="s">
        <v>699</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t="15" customHeight="1" outlineLevel="3" x14ac:dyDescent="0.25">
      <c r="A978" s="375"/>
      <c r="B978" s="384"/>
      <c r="C978" s="377">
        <f t="shared" si="283"/>
        <v>4</v>
      </c>
      <c r="D978" s="402"/>
      <c r="E978" s="563">
        <f>E977</f>
        <v>20</v>
      </c>
      <c r="F978" s="453" t="b">
        <f t="shared" si="281"/>
        <v>1</v>
      </c>
      <c r="G978" s="402"/>
      <c r="H978" s="1180" t="s">
        <v>734</v>
      </c>
      <c r="I978" s="1181"/>
      <c r="J978" s="564" t="s">
        <v>701</v>
      </c>
      <c r="K978" s="565">
        <f t="shared" si="282"/>
        <v>43718</v>
      </c>
      <c r="L978" s="449">
        <v>36</v>
      </c>
      <c r="M978" s="566" t="s">
        <v>699</v>
      </c>
      <c r="N978" s="566" t="s">
        <v>699</v>
      </c>
      <c r="O978" s="566" t="s">
        <v>699</v>
      </c>
      <c r="P978" s="566" t="s">
        <v>699</v>
      </c>
      <c r="Q978" s="566" t="s">
        <v>699</v>
      </c>
      <c r="R978" s="566" t="s">
        <v>699</v>
      </c>
      <c r="S978" s="566" t="s">
        <v>699</v>
      </c>
      <c r="T978" s="566" t="s">
        <v>699</v>
      </c>
      <c r="U978" s="566" t="s">
        <v>699</v>
      </c>
      <c r="V978" s="566" t="s">
        <v>699</v>
      </c>
      <c r="W978" s="566"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outlineLevel="3" x14ac:dyDescent="0.25">
      <c r="A979" s="375"/>
      <c r="B979" s="384"/>
      <c r="C979" s="377">
        <f t="shared" si="283"/>
        <v>4</v>
      </c>
      <c r="D979" s="402"/>
      <c r="E979" s="563">
        <f>E978</f>
        <v>20</v>
      </c>
      <c r="F979" s="453" t="b">
        <f t="shared" si="281"/>
        <v>1</v>
      </c>
      <c r="G979" s="402"/>
      <c r="H979" s="1182"/>
      <c r="I979" s="1183"/>
      <c r="J979" s="564" t="s">
        <v>702</v>
      </c>
      <c r="K979" s="565" t="str">
        <f t="shared" si="282"/>
        <v>-</v>
      </c>
      <c r="L979" s="566" t="s">
        <v>703</v>
      </c>
      <c r="M979" s="566" t="s">
        <v>703</v>
      </c>
      <c r="N979" s="449">
        <v>20</v>
      </c>
      <c r="O979" s="449">
        <v>6</v>
      </c>
      <c r="P979" s="566" t="s">
        <v>703</v>
      </c>
      <c r="Q979" s="566" t="s">
        <v>703</v>
      </c>
      <c r="R979" s="566" t="s">
        <v>703</v>
      </c>
      <c r="S979" s="566" t="s">
        <v>703</v>
      </c>
      <c r="T979" s="566" t="s">
        <v>703</v>
      </c>
      <c r="U979" s="566" t="s">
        <v>703</v>
      </c>
      <c r="V979" s="566" t="s">
        <v>703</v>
      </c>
      <c r="W979" s="449">
        <v>0.1</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outlineLevel="3" x14ac:dyDescent="0.25">
      <c r="A980" s="375"/>
      <c r="B980" s="384"/>
      <c r="C980" s="377">
        <f t="shared" si="283"/>
        <v>4</v>
      </c>
      <c r="D980" s="402"/>
      <c r="E980" s="563">
        <f>E979</f>
        <v>20</v>
      </c>
      <c r="F980" s="453" t="b">
        <f t="shared" si="281"/>
        <v>1</v>
      </c>
      <c r="G980" s="402"/>
      <c r="H980" s="1184"/>
      <c r="I980" s="1185"/>
      <c r="J980" s="549" t="s">
        <v>704</v>
      </c>
      <c r="K980" s="567" t="str">
        <f t="shared" si="282"/>
        <v>-</v>
      </c>
      <c r="L980" s="564" t="s">
        <v>699</v>
      </c>
      <c r="M980" s="564" t="s">
        <v>699</v>
      </c>
      <c r="N980" s="564" t="s">
        <v>699</v>
      </c>
      <c r="O980" s="564" t="s">
        <v>699</v>
      </c>
      <c r="P980" s="564" t="s">
        <v>699</v>
      </c>
      <c r="Q980" s="564" t="s">
        <v>699</v>
      </c>
      <c r="R980" s="564" t="s">
        <v>699</v>
      </c>
      <c r="S980" s="564" t="s">
        <v>699</v>
      </c>
      <c r="T980" s="564" t="s">
        <v>699</v>
      </c>
      <c r="U980" s="564" t="s">
        <v>699</v>
      </c>
      <c r="V980" s="568" t="s">
        <v>699</v>
      </c>
      <c r="W980" s="572">
        <v>0.75</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outlineLevel="3" x14ac:dyDescent="0.25">
      <c r="A981" s="375"/>
      <c r="B981" s="384"/>
      <c r="C981" s="377">
        <f t="shared" si="283"/>
        <v>4</v>
      </c>
      <c r="D981" s="402"/>
      <c r="E981" s="459">
        <v>21</v>
      </c>
      <c r="F981" s="453" t="b">
        <f t="shared" si="281"/>
        <v>1</v>
      </c>
      <c r="G981" s="402"/>
      <c r="H981" s="560" t="s">
        <v>735</v>
      </c>
      <c r="I981" s="560"/>
      <c r="J981" s="541" t="s">
        <v>698</v>
      </c>
      <c r="K981" s="561" t="str">
        <f t="shared" si="282"/>
        <v>-</v>
      </c>
      <c r="L981" s="570">
        <v>-1</v>
      </c>
      <c r="M981" s="562" t="s">
        <v>699</v>
      </c>
      <c r="N981" s="562" t="s">
        <v>699</v>
      </c>
      <c r="O981" s="562" t="s">
        <v>699</v>
      </c>
      <c r="P981" s="562" t="s">
        <v>699</v>
      </c>
      <c r="Q981" s="562" t="s">
        <v>699</v>
      </c>
      <c r="R981" s="562" t="s">
        <v>699</v>
      </c>
      <c r="S981" s="562" t="s">
        <v>699</v>
      </c>
      <c r="T981" s="562" t="s">
        <v>699</v>
      </c>
      <c r="U981" s="562" t="s">
        <v>699</v>
      </c>
      <c r="V981" s="562" t="s">
        <v>699</v>
      </c>
      <c r="W981" s="562" t="s">
        <v>699</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t="15" customHeight="1" outlineLevel="3" x14ac:dyDescent="0.25">
      <c r="A982" s="375"/>
      <c r="B982" s="384"/>
      <c r="C982" s="377">
        <f t="shared" si="283"/>
        <v>4</v>
      </c>
      <c r="D982" s="402"/>
      <c r="E982" s="563">
        <f>E981</f>
        <v>21</v>
      </c>
      <c r="F982" s="453" t="b">
        <f t="shared" si="281"/>
        <v>1</v>
      </c>
      <c r="G982" s="402"/>
      <c r="H982" s="1180" t="s">
        <v>736</v>
      </c>
      <c r="I982" s="1181"/>
      <c r="J982" s="564" t="s">
        <v>701</v>
      </c>
      <c r="K982" s="565">
        <f t="shared" si="282"/>
        <v>43760</v>
      </c>
      <c r="L982" s="449">
        <v>42</v>
      </c>
      <c r="M982" s="566" t="s">
        <v>699</v>
      </c>
      <c r="N982" s="566" t="s">
        <v>699</v>
      </c>
      <c r="O982" s="566" t="s">
        <v>699</v>
      </c>
      <c r="P982" s="566" t="s">
        <v>699</v>
      </c>
      <c r="Q982" s="566" t="s">
        <v>699</v>
      </c>
      <c r="R982" s="566" t="s">
        <v>699</v>
      </c>
      <c r="S982" s="566" t="s">
        <v>699</v>
      </c>
      <c r="T982" s="566" t="s">
        <v>699</v>
      </c>
      <c r="U982" s="566" t="s">
        <v>699</v>
      </c>
      <c r="V982" s="566" t="s">
        <v>699</v>
      </c>
      <c r="W982" s="566"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outlineLevel="3" x14ac:dyDescent="0.25">
      <c r="A983" s="375"/>
      <c r="B983" s="384"/>
      <c r="C983" s="377">
        <f t="shared" si="283"/>
        <v>4</v>
      </c>
      <c r="D983" s="402"/>
      <c r="E983" s="563">
        <f>E982</f>
        <v>21</v>
      </c>
      <c r="F983" s="453" t="b">
        <f t="shared" si="281"/>
        <v>1</v>
      </c>
      <c r="G983" s="402"/>
      <c r="H983" s="1182"/>
      <c r="I983" s="1183"/>
      <c r="J983" s="564" t="s">
        <v>702</v>
      </c>
      <c r="K983" s="565" t="str">
        <f t="shared" si="282"/>
        <v>-</v>
      </c>
      <c r="L983" s="566" t="s">
        <v>703</v>
      </c>
      <c r="M983" s="566" t="s">
        <v>703</v>
      </c>
      <c r="N983" s="449">
        <v>28</v>
      </c>
      <c r="O983" s="449">
        <v>3</v>
      </c>
      <c r="P983" s="566" t="s">
        <v>703</v>
      </c>
      <c r="Q983" s="566" t="s">
        <v>703</v>
      </c>
      <c r="R983" s="566" t="s">
        <v>703</v>
      </c>
      <c r="S983" s="566" t="s">
        <v>703</v>
      </c>
      <c r="T983" s="566" t="s">
        <v>703</v>
      </c>
      <c r="U983" s="566" t="s">
        <v>703</v>
      </c>
      <c r="V983" s="566" t="s">
        <v>703</v>
      </c>
      <c r="W983" s="449">
        <v>0.5</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outlineLevel="3" x14ac:dyDescent="0.25">
      <c r="A984" s="375"/>
      <c r="B984" s="384"/>
      <c r="C984" s="377">
        <f t="shared" si="283"/>
        <v>4</v>
      </c>
      <c r="D984" s="402"/>
      <c r="E984" s="563">
        <f>E983</f>
        <v>21</v>
      </c>
      <c r="F984" s="453" t="b">
        <f t="shared" si="281"/>
        <v>1</v>
      </c>
      <c r="G984" s="402"/>
      <c r="H984" s="1184"/>
      <c r="I984" s="1185"/>
      <c r="J984" s="549" t="s">
        <v>704</v>
      </c>
      <c r="K984" s="567" t="str">
        <f t="shared" si="282"/>
        <v>-</v>
      </c>
      <c r="L984" s="564" t="s">
        <v>699</v>
      </c>
      <c r="M984" s="564" t="s">
        <v>699</v>
      </c>
      <c r="N984" s="564" t="s">
        <v>699</v>
      </c>
      <c r="O984" s="564" t="s">
        <v>699</v>
      </c>
      <c r="P984" s="564" t="s">
        <v>699</v>
      </c>
      <c r="Q984" s="564" t="s">
        <v>699</v>
      </c>
      <c r="R984" s="564" t="s">
        <v>699</v>
      </c>
      <c r="S984" s="564" t="s">
        <v>699</v>
      </c>
      <c r="T984" s="564" t="s">
        <v>699</v>
      </c>
      <c r="U984" s="564" t="s">
        <v>699</v>
      </c>
      <c r="V984" s="568" t="s">
        <v>699</v>
      </c>
      <c r="W984" s="572">
        <v>0.9</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outlineLevel="3" x14ac:dyDescent="0.25">
      <c r="A985" s="375"/>
      <c r="B985" s="384"/>
      <c r="C985" s="377">
        <f t="shared" si="283"/>
        <v>4</v>
      </c>
      <c r="D985" s="402"/>
      <c r="E985" s="459">
        <v>22</v>
      </c>
      <c r="F985" s="453" t="b">
        <f t="shared" si="281"/>
        <v>1</v>
      </c>
      <c r="G985" s="402"/>
      <c r="H985" s="560" t="s">
        <v>737</v>
      </c>
      <c r="I985" s="560"/>
      <c r="J985" s="541" t="s">
        <v>698</v>
      </c>
      <c r="K985" s="561" t="str">
        <f t="shared" si="282"/>
        <v>-</v>
      </c>
      <c r="L985" s="562" t="s">
        <v>699</v>
      </c>
      <c r="M985" s="562" t="s">
        <v>699</v>
      </c>
      <c r="N985" s="562" t="s">
        <v>699</v>
      </c>
      <c r="O985" s="562" t="s">
        <v>699</v>
      </c>
      <c r="P985" s="562" t="s">
        <v>699</v>
      </c>
      <c r="Q985" s="562" t="s">
        <v>699</v>
      </c>
      <c r="R985" s="562" t="s">
        <v>699</v>
      </c>
      <c r="S985" s="562" t="s">
        <v>699</v>
      </c>
      <c r="T985" s="562" t="s">
        <v>699</v>
      </c>
      <c r="U985" s="562" t="s">
        <v>699</v>
      </c>
      <c r="V985" s="562" t="s">
        <v>699</v>
      </c>
      <c r="W985" s="562" t="s">
        <v>699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outlineLevel="3" x14ac:dyDescent="0.25">
      <c r="A986" s="375"/>
      <c r="B986" s="384"/>
      <c r="C986" s="377">
        <f t="shared" si="283"/>
        <v>4</v>
      </c>
      <c r="D986" s="402"/>
      <c r="E986" s="563">
        <f>E985</f>
        <v>22</v>
      </c>
      <c r="F986" s="453" t="b">
        <f t="shared" si="281"/>
        <v>1</v>
      </c>
      <c r="G986" s="402"/>
      <c r="H986" s="1180" t="s">
        <v>738</v>
      </c>
      <c r="I986" s="1181"/>
      <c r="J986" s="564" t="s">
        <v>701</v>
      </c>
      <c r="K986" s="565" t="str">
        <f t="shared" si="282"/>
        <v>-</v>
      </c>
      <c r="L986" s="566" t="s">
        <v>699</v>
      </c>
      <c r="M986" s="566" t="s">
        <v>699</v>
      </c>
      <c r="N986" s="449">
        <v>0</v>
      </c>
      <c r="O986" s="566" t="s">
        <v>699</v>
      </c>
      <c r="P986" s="566" t="s">
        <v>699</v>
      </c>
      <c r="Q986" s="566" t="s">
        <v>699</v>
      </c>
      <c r="R986" s="566" t="s">
        <v>699</v>
      </c>
      <c r="S986" s="566" t="s">
        <v>699</v>
      </c>
      <c r="T986" s="566" t="s">
        <v>699</v>
      </c>
      <c r="U986" s="566" t="s">
        <v>699</v>
      </c>
      <c r="V986" s="566" t="s">
        <v>699</v>
      </c>
      <c r="W986" s="566"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outlineLevel="3" x14ac:dyDescent="0.25">
      <c r="A987" s="375"/>
      <c r="B987" s="384"/>
      <c r="C987" s="377">
        <f t="shared" si="283"/>
        <v>4</v>
      </c>
      <c r="D987" s="402"/>
      <c r="E987" s="563">
        <f>E986</f>
        <v>22</v>
      </c>
      <c r="F987" s="453" t="b">
        <f t="shared" si="281"/>
        <v>1</v>
      </c>
      <c r="G987" s="402"/>
      <c r="H987" s="1182"/>
      <c r="I987" s="1183"/>
      <c r="J987" s="564" t="s">
        <v>702</v>
      </c>
      <c r="K987" s="565" t="str">
        <f t="shared" si="282"/>
        <v>-</v>
      </c>
      <c r="L987" s="566" t="s">
        <v>703</v>
      </c>
      <c r="M987" s="566" t="s">
        <v>703</v>
      </c>
      <c r="N987" s="566" t="s">
        <v>703</v>
      </c>
      <c r="O987" s="566" t="s">
        <v>703</v>
      </c>
      <c r="P987" s="566" t="s">
        <v>703</v>
      </c>
      <c r="Q987" s="566" t="s">
        <v>703</v>
      </c>
      <c r="R987" s="566" t="s">
        <v>703</v>
      </c>
      <c r="S987" s="566" t="s">
        <v>703</v>
      </c>
      <c r="T987" s="566" t="s">
        <v>703</v>
      </c>
      <c r="U987" s="566" t="s">
        <v>703</v>
      </c>
      <c r="V987" s="566" t="s">
        <v>703</v>
      </c>
      <c r="W987" s="449">
        <v>0.1</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outlineLevel="3" x14ac:dyDescent="0.25">
      <c r="A988" s="375"/>
      <c r="B988" s="384"/>
      <c r="C988" s="377">
        <f t="shared" si="283"/>
        <v>4</v>
      </c>
      <c r="D988" s="402"/>
      <c r="E988" s="563">
        <f>E987</f>
        <v>22</v>
      </c>
      <c r="F988" s="453" t="b">
        <f t="shared" si="281"/>
        <v>1</v>
      </c>
      <c r="G988" s="402"/>
      <c r="H988" s="1184"/>
      <c r="I988" s="1185"/>
      <c r="J988" s="549" t="s">
        <v>704</v>
      </c>
      <c r="K988" s="567" t="str">
        <f t="shared" si="282"/>
        <v>-</v>
      </c>
      <c r="L988" s="564" t="s">
        <v>699</v>
      </c>
      <c r="M988" s="564" t="s">
        <v>699</v>
      </c>
      <c r="N988" s="564" t="s">
        <v>699</v>
      </c>
      <c r="O988" s="564" t="s">
        <v>699</v>
      </c>
      <c r="P988" s="564" t="s">
        <v>699</v>
      </c>
      <c r="Q988" s="564" t="s">
        <v>699</v>
      </c>
      <c r="R988" s="564" t="s">
        <v>699</v>
      </c>
      <c r="S988" s="564" t="s">
        <v>699</v>
      </c>
      <c r="T988" s="564" t="s">
        <v>699</v>
      </c>
      <c r="U988" s="564" t="s">
        <v>699</v>
      </c>
      <c r="V988" s="568" t="s">
        <v>699</v>
      </c>
      <c r="W988" s="572">
        <v>0.5</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outlineLevel="3" x14ac:dyDescent="0.25">
      <c r="A989" s="375"/>
      <c r="B989" s="384"/>
      <c r="C989" s="377">
        <f t="shared" si="283"/>
        <v>4</v>
      </c>
      <c r="D989" s="402"/>
      <c r="E989" s="459">
        <v>23</v>
      </c>
      <c r="F989" s="453" t="b">
        <f t="shared" si="281"/>
        <v>1</v>
      </c>
      <c r="G989" s="402"/>
      <c r="H989" s="560" t="s">
        <v>739</v>
      </c>
      <c r="I989" s="560"/>
      <c r="J989" s="541" t="s">
        <v>698</v>
      </c>
      <c r="K989" s="561" t="str">
        <f t="shared" si="282"/>
        <v>-</v>
      </c>
      <c r="L989" s="562" t="s">
        <v>699</v>
      </c>
      <c r="M989" s="562" t="s">
        <v>699</v>
      </c>
      <c r="N989" s="562" t="s">
        <v>699</v>
      </c>
      <c r="O989" s="562" t="s">
        <v>699</v>
      </c>
      <c r="P989" s="562" t="s">
        <v>699</v>
      </c>
      <c r="Q989" s="562" t="s">
        <v>699</v>
      </c>
      <c r="R989" s="562" t="s">
        <v>699</v>
      </c>
      <c r="S989" s="562" t="s">
        <v>699</v>
      </c>
      <c r="T989" s="562" t="s">
        <v>699</v>
      </c>
      <c r="U989" s="562" t="s">
        <v>699</v>
      </c>
      <c r="V989" s="562" t="s">
        <v>699</v>
      </c>
      <c r="W989" s="562" t="s">
        <v>699</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outlineLevel="3" x14ac:dyDescent="0.25">
      <c r="A990" s="375"/>
      <c r="B990" s="384"/>
      <c r="C990" s="377">
        <f t="shared" si="283"/>
        <v>4</v>
      </c>
      <c r="D990" s="402"/>
      <c r="E990" s="563">
        <f>E989</f>
        <v>23</v>
      </c>
      <c r="F990" s="453" t="b">
        <f t="shared" si="281"/>
        <v>1</v>
      </c>
      <c r="G990" s="402"/>
      <c r="H990" s="1180" t="s">
        <v>740</v>
      </c>
      <c r="I990" s="1181"/>
      <c r="J990" s="564" t="s">
        <v>701</v>
      </c>
      <c r="K990" s="565" t="str">
        <f t="shared" si="282"/>
        <v>-</v>
      </c>
      <c r="L990" s="566" t="s">
        <v>699</v>
      </c>
      <c r="M990" s="566" t="s">
        <v>699</v>
      </c>
      <c r="N990" s="449">
        <v>0</v>
      </c>
      <c r="O990" s="566" t="s">
        <v>699</v>
      </c>
      <c r="P990" s="566" t="s">
        <v>699</v>
      </c>
      <c r="Q990" s="566" t="s">
        <v>699</v>
      </c>
      <c r="R990" s="566" t="s">
        <v>699</v>
      </c>
      <c r="S990" s="566" t="s">
        <v>699</v>
      </c>
      <c r="T990" s="566" t="s">
        <v>699</v>
      </c>
      <c r="U990" s="566" t="s">
        <v>699</v>
      </c>
      <c r="V990" s="566" t="s">
        <v>699</v>
      </c>
      <c r="W990" s="566"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outlineLevel="3" x14ac:dyDescent="0.25">
      <c r="A991" s="375"/>
      <c r="B991" s="384"/>
      <c r="C991" s="377">
        <f t="shared" si="283"/>
        <v>4</v>
      </c>
      <c r="D991" s="402"/>
      <c r="E991" s="563">
        <f>E990</f>
        <v>23</v>
      </c>
      <c r="F991" s="453" t="b">
        <f t="shared" si="281"/>
        <v>1</v>
      </c>
      <c r="G991" s="402"/>
      <c r="H991" s="1182"/>
      <c r="I991" s="1183"/>
      <c r="J991" s="564" t="s">
        <v>702</v>
      </c>
      <c r="K991" s="565" t="str">
        <f t="shared" si="282"/>
        <v>-</v>
      </c>
      <c r="L991" s="566" t="s">
        <v>703</v>
      </c>
      <c r="M991" s="566" t="s">
        <v>703</v>
      </c>
      <c r="N991" s="566" t="s">
        <v>703</v>
      </c>
      <c r="O991" s="566" t="s">
        <v>703</v>
      </c>
      <c r="P991" s="566" t="s">
        <v>703</v>
      </c>
      <c r="Q991" s="566" t="s">
        <v>703</v>
      </c>
      <c r="R991" s="566" t="s">
        <v>703</v>
      </c>
      <c r="S991" s="566" t="s">
        <v>703</v>
      </c>
      <c r="T991" s="566" t="s">
        <v>703</v>
      </c>
      <c r="U991" s="566" t="s">
        <v>703</v>
      </c>
      <c r="V991" s="566" t="s">
        <v>703</v>
      </c>
      <c r="W991" s="449">
        <v>0.1</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outlineLevel="3" x14ac:dyDescent="0.25">
      <c r="A992" s="375"/>
      <c r="B992" s="384"/>
      <c r="C992" s="377">
        <f t="shared" si="283"/>
        <v>4</v>
      </c>
      <c r="D992" s="402"/>
      <c r="E992" s="563">
        <f>E991</f>
        <v>23</v>
      </c>
      <c r="F992" s="453" t="b">
        <f t="shared" si="281"/>
        <v>1</v>
      </c>
      <c r="G992" s="402"/>
      <c r="H992" s="1184"/>
      <c r="I992" s="1185"/>
      <c r="J992" s="549" t="s">
        <v>704</v>
      </c>
      <c r="K992" s="567" t="str">
        <f t="shared" si="282"/>
        <v>-</v>
      </c>
      <c r="L992" s="564" t="s">
        <v>699</v>
      </c>
      <c r="M992" s="564" t="s">
        <v>699</v>
      </c>
      <c r="N992" s="564" t="s">
        <v>699</v>
      </c>
      <c r="O992" s="564" t="s">
        <v>699</v>
      </c>
      <c r="P992" s="564" t="s">
        <v>699</v>
      </c>
      <c r="Q992" s="564" t="s">
        <v>699</v>
      </c>
      <c r="R992" s="564" t="s">
        <v>699</v>
      </c>
      <c r="S992" s="564" t="s">
        <v>699</v>
      </c>
      <c r="T992" s="564" t="s">
        <v>699</v>
      </c>
      <c r="U992" s="564" t="s">
        <v>699</v>
      </c>
      <c r="V992" s="568" t="s">
        <v>699</v>
      </c>
      <c r="W992" s="572">
        <v>0.5</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outlineLevel="3" x14ac:dyDescent="0.25">
      <c r="A993" s="375"/>
      <c r="B993" s="384"/>
      <c r="C993" s="377">
        <f t="shared" si="283"/>
        <v>4</v>
      </c>
      <c r="D993" s="402"/>
      <c r="E993" s="459">
        <v>24</v>
      </c>
      <c r="F993" s="453" t="b">
        <f t="shared" ref="F993:F1004" si="284">COUNTIFS($L993:$W993,"-")&lt;&gt;COUNTA($L993:$W993)</f>
        <v>1</v>
      </c>
      <c r="G993" s="402"/>
      <c r="H993" s="560" t="s">
        <v>741</v>
      </c>
      <c r="I993" s="560"/>
      <c r="J993" s="541" t="s">
        <v>698</v>
      </c>
      <c r="K993" s="561" t="str">
        <f t="shared" si="282"/>
        <v>-</v>
      </c>
      <c r="L993" s="562" t="s">
        <v>699</v>
      </c>
      <c r="M993" s="562" t="s">
        <v>699</v>
      </c>
      <c r="N993" s="562" t="s">
        <v>699</v>
      </c>
      <c r="O993" s="562" t="s">
        <v>699</v>
      </c>
      <c r="P993" s="562" t="s">
        <v>699</v>
      </c>
      <c r="Q993" s="562" t="s">
        <v>699</v>
      </c>
      <c r="R993" s="562" t="s">
        <v>699</v>
      </c>
      <c r="S993" s="562" t="s">
        <v>699</v>
      </c>
      <c r="T993" s="562" t="s">
        <v>699</v>
      </c>
      <c r="U993" s="562" t="s">
        <v>699</v>
      </c>
      <c r="V993" s="562" t="s">
        <v>699</v>
      </c>
      <c r="W993" s="562" t="s">
        <v>699</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outlineLevel="3" x14ac:dyDescent="0.25">
      <c r="A994" s="375"/>
      <c r="B994" s="384"/>
      <c r="C994" s="377">
        <f t="shared" si="283"/>
        <v>4</v>
      </c>
      <c r="D994" s="402"/>
      <c r="E994" s="563">
        <f>E993</f>
        <v>24</v>
      </c>
      <c r="F994" s="453" t="b">
        <f t="shared" si="284"/>
        <v>1</v>
      </c>
      <c r="G994" s="402"/>
      <c r="H994" s="1180" t="s">
        <v>742</v>
      </c>
      <c r="I994" s="1181"/>
      <c r="J994" s="564" t="s">
        <v>701</v>
      </c>
      <c r="K994" s="565" t="str">
        <f t="shared" si="282"/>
        <v>-</v>
      </c>
      <c r="L994" s="566" t="s">
        <v>699</v>
      </c>
      <c r="M994" s="566" t="s">
        <v>699</v>
      </c>
      <c r="N994" s="566" t="s">
        <v>699</v>
      </c>
      <c r="O994" s="566" t="s">
        <v>699</v>
      </c>
      <c r="P994" s="566" t="s">
        <v>699</v>
      </c>
      <c r="Q994" s="566" t="s">
        <v>699</v>
      </c>
      <c r="R994" s="566" t="s">
        <v>699</v>
      </c>
      <c r="S994" s="566" t="s">
        <v>699</v>
      </c>
      <c r="T994" s="566" t="s">
        <v>699</v>
      </c>
      <c r="U994" s="566" t="s">
        <v>699</v>
      </c>
      <c r="V994" s="566" t="s">
        <v>699</v>
      </c>
      <c r="W994" s="566"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outlineLevel="3" x14ac:dyDescent="0.25">
      <c r="A995" s="375"/>
      <c r="B995" s="384"/>
      <c r="C995" s="377">
        <f t="shared" si="283"/>
        <v>4</v>
      </c>
      <c r="D995" s="402"/>
      <c r="E995" s="563">
        <f>E994</f>
        <v>24</v>
      </c>
      <c r="F995" s="453" t="b">
        <f t="shared" si="284"/>
        <v>1</v>
      </c>
      <c r="G995" s="402"/>
      <c r="H995" s="1182"/>
      <c r="I995" s="1183"/>
      <c r="J995" s="564" t="s">
        <v>702</v>
      </c>
      <c r="K995" s="565" t="str">
        <f t="shared" si="282"/>
        <v>-</v>
      </c>
      <c r="L995" s="566" t="s">
        <v>703</v>
      </c>
      <c r="M995" s="566" t="s">
        <v>703</v>
      </c>
      <c r="N995" s="566" t="s">
        <v>703</v>
      </c>
      <c r="O995" s="566" t="s">
        <v>703</v>
      </c>
      <c r="P995" s="566" t="s">
        <v>703</v>
      </c>
      <c r="Q995" s="566" t="s">
        <v>703</v>
      </c>
      <c r="R995" s="566" t="s">
        <v>703</v>
      </c>
      <c r="S995" s="566" t="s">
        <v>703</v>
      </c>
      <c r="T995" s="566" t="s">
        <v>703</v>
      </c>
      <c r="U995" s="566" t="s">
        <v>703</v>
      </c>
      <c r="V995" s="566" t="s">
        <v>703</v>
      </c>
      <c r="W995" s="566" t="s">
        <v>703</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outlineLevel="3" x14ac:dyDescent="0.25">
      <c r="A996" s="375"/>
      <c r="B996" s="384"/>
      <c r="C996" s="377">
        <f t="shared" si="283"/>
        <v>4</v>
      </c>
      <c r="D996" s="402"/>
      <c r="E996" s="563">
        <f>E995</f>
        <v>24</v>
      </c>
      <c r="F996" s="453" t="b">
        <f t="shared" si="284"/>
        <v>1</v>
      </c>
      <c r="G996" s="402"/>
      <c r="H996" s="1184"/>
      <c r="I996" s="1185"/>
      <c r="J996" s="549" t="s">
        <v>704</v>
      </c>
      <c r="K996" s="567" t="str">
        <f t="shared" si="282"/>
        <v>-</v>
      </c>
      <c r="L996" s="564" t="s">
        <v>699</v>
      </c>
      <c r="M996" s="564" t="s">
        <v>699</v>
      </c>
      <c r="N996" s="564" t="s">
        <v>699</v>
      </c>
      <c r="O996" s="564" t="s">
        <v>699</v>
      </c>
      <c r="P996" s="564" t="s">
        <v>699</v>
      </c>
      <c r="Q996" s="564" t="s">
        <v>699</v>
      </c>
      <c r="R996" s="564" t="s">
        <v>699</v>
      </c>
      <c r="S996" s="564" t="s">
        <v>699</v>
      </c>
      <c r="T996" s="564" t="s">
        <v>699</v>
      </c>
      <c r="U996" s="564" t="s">
        <v>699</v>
      </c>
      <c r="V996" s="568" t="s">
        <v>699</v>
      </c>
      <c r="W996" s="568" t="s">
        <v>699</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outlineLevel="3" x14ac:dyDescent="0.25">
      <c r="A997" s="375"/>
      <c r="B997" s="384"/>
      <c r="C997" s="377">
        <f t="shared" ref="C997:C1004" si="285">INT($C$885)+3</f>
        <v>4</v>
      </c>
      <c r="D997" s="402"/>
      <c r="E997" s="459">
        <v>25</v>
      </c>
      <c r="F997" s="453" t="b">
        <f t="shared" si="284"/>
        <v>1</v>
      </c>
      <c r="G997" s="402"/>
      <c r="H997" s="560" t="s">
        <v>1098</v>
      </c>
      <c r="I997" s="560"/>
      <c r="J997" s="541" t="s">
        <v>698</v>
      </c>
      <c r="K997" s="561" t="str">
        <f t="shared" si="282"/>
        <v>-</v>
      </c>
      <c r="L997" s="562" t="s">
        <v>699</v>
      </c>
      <c r="M997" s="562" t="s">
        <v>699</v>
      </c>
      <c r="N997" s="562" t="s">
        <v>699</v>
      </c>
      <c r="O997" s="562" t="s">
        <v>699</v>
      </c>
      <c r="P997" s="562" t="s">
        <v>699</v>
      </c>
      <c r="Q997" s="569">
        <v>21</v>
      </c>
      <c r="R997" s="562" t="s">
        <v>699</v>
      </c>
      <c r="S997" s="562" t="s">
        <v>699</v>
      </c>
      <c r="T997" s="562" t="s">
        <v>699</v>
      </c>
      <c r="U997" s="562" t="s">
        <v>699</v>
      </c>
      <c r="V997" s="562" t="s">
        <v>699</v>
      </c>
      <c r="W997" s="562"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t="15" customHeight="1" outlineLevel="3" x14ac:dyDescent="0.25">
      <c r="A998" s="375"/>
      <c r="B998" s="384"/>
      <c r="C998" s="377">
        <f t="shared" si="285"/>
        <v>4</v>
      </c>
      <c r="D998" s="402"/>
      <c r="E998" s="563">
        <f>E997</f>
        <v>25</v>
      </c>
      <c r="F998" s="453" t="b">
        <f t="shared" si="284"/>
        <v>1</v>
      </c>
      <c r="G998" s="402"/>
      <c r="H998" s="1180" t="s">
        <v>1099</v>
      </c>
      <c r="I998" s="1181"/>
      <c r="J998" s="564" t="s">
        <v>701</v>
      </c>
      <c r="K998" s="565" t="str">
        <f t="shared" si="282"/>
        <v>-</v>
      </c>
      <c r="L998" s="566" t="s">
        <v>699</v>
      </c>
      <c r="M998" s="566" t="s">
        <v>699</v>
      </c>
      <c r="N998" s="566" t="s">
        <v>699</v>
      </c>
      <c r="O998" s="566" t="s">
        <v>699</v>
      </c>
      <c r="P998" s="566" t="s">
        <v>699</v>
      </c>
      <c r="Q998" s="566" t="s">
        <v>699</v>
      </c>
      <c r="R998" s="566" t="s">
        <v>699</v>
      </c>
      <c r="S998" s="449" t="b">
        <v>1</v>
      </c>
      <c r="T998" s="566" t="s">
        <v>699</v>
      </c>
      <c r="U998" s="566" t="s">
        <v>699</v>
      </c>
      <c r="V998" s="566" t="s">
        <v>699</v>
      </c>
      <c r="W998" s="566"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outlineLevel="3" x14ac:dyDescent="0.25">
      <c r="A999" s="375"/>
      <c r="B999" s="384"/>
      <c r="C999" s="377">
        <f t="shared" si="285"/>
        <v>4</v>
      </c>
      <c r="D999" s="402"/>
      <c r="E999" s="563">
        <f>E998</f>
        <v>25</v>
      </c>
      <c r="F999" s="453" t="b">
        <f t="shared" si="284"/>
        <v>1</v>
      </c>
      <c r="G999" s="402"/>
      <c r="H999" s="1182"/>
      <c r="I999" s="1183"/>
      <c r="J999" s="564" t="s">
        <v>702</v>
      </c>
      <c r="K999" s="565" t="str">
        <f t="shared" si="282"/>
        <v>-</v>
      </c>
      <c r="L999" s="566" t="s">
        <v>703</v>
      </c>
      <c r="M999" s="566" t="s">
        <v>703</v>
      </c>
      <c r="N999" s="566" t="s">
        <v>703</v>
      </c>
      <c r="O999" s="566" t="s">
        <v>703</v>
      </c>
      <c r="P999" s="449">
        <v>21</v>
      </c>
      <c r="Q999" s="566" t="s">
        <v>703</v>
      </c>
      <c r="R999" s="566" t="s">
        <v>703</v>
      </c>
      <c r="S999" s="566" t="s">
        <v>703</v>
      </c>
      <c r="T999" s="566" t="s">
        <v>703</v>
      </c>
      <c r="U999" s="566" t="s">
        <v>703</v>
      </c>
      <c r="V999" s="566" t="s">
        <v>703</v>
      </c>
      <c r="W999" s="566" t="s">
        <v>703</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outlineLevel="3" x14ac:dyDescent="0.25">
      <c r="A1000" s="375"/>
      <c r="B1000" s="384"/>
      <c r="C1000" s="377">
        <f t="shared" si="285"/>
        <v>4</v>
      </c>
      <c r="D1000" s="402"/>
      <c r="E1000" s="563">
        <f>E999</f>
        <v>25</v>
      </c>
      <c r="F1000" s="453" t="b">
        <f t="shared" si="284"/>
        <v>1</v>
      </c>
      <c r="G1000" s="402"/>
      <c r="H1000" s="1184"/>
      <c r="I1000" s="1185"/>
      <c r="J1000" s="549" t="s">
        <v>704</v>
      </c>
      <c r="K1000" s="567" t="str">
        <f t="shared" si="282"/>
        <v>-</v>
      </c>
      <c r="L1000" s="564" t="s">
        <v>699</v>
      </c>
      <c r="M1000" s="564" t="s">
        <v>699</v>
      </c>
      <c r="N1000" s="564" t="s">
        <v>699</v>
      </c>
      <c r="O1000" s="564" t="s">
        <v>699</v>
      </c>
      <c r="P1000" s="564" t="s">
        <v>699</v>
      </c>
      <c r="Q1000" s="564" t="s">
        <v>699</v>
      </c>
      <c r="R1000" s="564" t="s">
        <v>699</v>
      </c>
      <c r="S1000" s="564" t="s">
        <v>699</v>
      </c>
      <c r="T1000" s="564" t="s">
        <v>699</v>
      </c>
      <c r="U1000" s="564" t="s">
        <v>699</v>
      </c>
      <c r="V1000" s="568" t="s">
        <v>699</v>
      </c>
      <c r="W1000" s="568" t="s">
        <v>699</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outlineLevel="3" x14ac:dyDescent="0.25">
      <c r="A1001" s="375"/>
      <c r="B1001" s="384"/>
      <c r="C1001" s="377">
        <f t="shared" si="285"/>
        <v>4</v>
      </c>
      <c r="D1001" s="402"/>
      <c r="E1001" s="459">
        <v>26</v>
      </c>
      <c r="F1001" s="453" t="b">
        <f t="shared" si="284"/>
        <v>1</v>
      </c>
      <c r="G1001" s="402"/>
      <c r="H1001" s="560" t="s">
        <v>743</v>
      </c>
      <c r="I1001" s="560"/>
      <c r="J1001" s="541" t="s">
        <v>698</v>
      </c>
      <c r="K1001" s="561" t="str">
        <f t="shared" si="282"/>
        <v>-</v>
      </c>
      <c r="L1001" s="570">
        <v>-1</v>
      </c>
      <c r="M1001" s="562" t="s">
        <v>699</v>
      </c>
      <c r="N1001" s="562" t="s">
        <v>699</v>
      </c>
      <c r="O1001" s="562" t="s">
        <v>699</v>
      </c>
      <c r="P1001" s="562" t="s">
        <v>699</v>
      </c>
      <c r="Q1001" s="562" t="s">
        <v>699</v>
      </c>
      <c r="R1001" s="562" t="s">
        <v>699</v>
      </c>
      <c r="S1001" s="562" t="s">
        <v>699</v>
      </c>
      <c r="T1001" s="562" t="s">
        <v>699</v>
      </c>
      <c r="U1001" s="562" t="s">
        <v>699</v>
      </c>
      <c r="V1001" s="569">
        <v>0.05</v>
      </c>
      <c r="W1001" s="562"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outlineLevel="3" x14ac:dyDescent="0.25">
      <c r="A1002" s="375"/>
      <c r="B1002" s="384"/>
      <c r="C1002" s="377">
        <f t="shared" si="285"/>
        <v>4</v>
      </c>
      <c r="D1002" s="402"/>
      <c r="E1002" s="563">
        <f>E1001</f>
        <v>26</v>
      </c>
      <c r="F1002" s="453" t="b">
        <f t="shared" si="284"/>
        <v>1</v>
      </c>
      <c r="G1002" s="402"/>
      <c r="H1002" s="1180" t="s">
        <v>744</v>
      </c>
      <c r="I1002" s="1181"/>
      <c r="J1002" s="564" t="s">
        <v>701</v>
      </c>
      <c r="K1002" s="565" t="str">
        <f t="shared" si="282"/>
        <v>-</v>
      </c>
      <c r="L1002" s="566" t="s">
        <v>699</v>
      </c>
      <c r="M1002" s="566" t="s">
        <v>699</v>
      </c>
      <c r="N1002" s="566" t="s">
        <v>699</v>
      </c>
      <c r="O1002" s="566" t="s">
        <v>699</v>
      </c>
      <c r="P1002" s="566" t="s">
        <v>699</v>
      </c>
      <c r="Q1002" s="566" t="s">
        <v>699</v>
      </c>
      <c r="R1002" s="566" t="s">
        <v>699</v>
      </c>
      <c r="S1002" s="566" t="s">
        <v>699</v>
      </c>
      <c r="T1002" s="566" t="s">
        <v>699</v>
      </c>
      <c r="U1002" s="566" t="s">
        <v>699</v>
      </c>
      <c r="V1002" s="566" t="s">
        <v>699</v>
      </c>
      <c r="W1002" s="566"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outlineLevel="3" x14ac:dyDescent="0.25">
      <c r="A1003" s="375"/>
      <c r="B1003" s="384"/>
      <c r="C1003" s="377">
        <f t="shared" si="285"/>
        <v>4</v>
      </c>
      <c r="D1003" s="402"/>
      <c r="E1003" s="563">
        <f>E1002</f>
        <v>26</v>
      </c>
      <c r="F1003" s="453" t="b">
        <f t="shared" si="284"/>
        <v>1</v>
      </c>
      <c r="G1003" s="402"/>
      <c r="H1003" s="1182"/>
      <c r="I1003" s="1183"/>
      <c r="J1003" s="564" t="s">
        <v>702</v>
      </c>
      <c r="K1003" s="565" t="str">
        <f t="shared" si="282"/>
        <v>-</v>
      </c>
      <c r="L1003" s="566" t="s">
        <v>703</v>
      </c>
      <c r="M1003" s="566" t="s">
        <v>703</v>
      </c>
      <c r="N1003" s="566" t="s">
        <v>703</v>
      </c>
      <c r="O1003" s="566" t="s">
        <v>703</v>
      </c>
      <c r="P1003" s="566" t="s">
        <v>703</v>
      </c>
      <c r="Q1003" s="566" t="s">
        <v>703</v>
      </c>
      <c r="R1003" s="566" t="s">
        <v>703</v>
      </c>
      <c r="S1003" s="566" t="s">
        <v>703</v>
      </c>
      <c r="T1003" s="566" t="s">
        <v>703</v>
      </c>
      <c r="U1003" s="566" t="s">
        <v>703</v>
      </c>
      <c r="V1003" s="566" t="s">
        <v>703</v>
      </c>
      <c r="W1003" s="566" t="s">
        <v>703</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outlineLevel="3" x14ac:dyDescent="0.25">
      <c r="A1004" s="375"/>
      <c r="B1004" s="384"/>
      <c r="C1004" s="377">
        <f t="shared" si="285"/>
        <v>4</v>
      </c>
      <c r="D1004" s="402"/>
      <c r="E1004" s="563">
        <f>E1003</f>
        <v>26</v>
      </c>
      <c r="F1004" s="453" t="b">
        <f t="shared" si="284"/>
        <v>1</v>
      </c>
      <c r="G1004" s="402"/>
      <c r="H1004" s="1184"/>
      <c r="I1004" s="1185"/>
      <c r="J1004" s="549" t="s">
        <v>704</v>
      </c>
      <c r="K1004" s="567" t="str">
        <f t="shared" si="282"/>
        <v>-</v>
      </c>
      <c r="L1004" s="573" t="s">
        <v>699</v>
      </c>
      <c r="M1004" s="573" t="s">
        <v>699</v>
      </c>
      <c r="N1004" s="573" t="s">
        <v>699</v>
      </c>
      <c r="O1004" s="573" t="s">
        <v>699</v>
      </c>
      <c r="P1004" s="573" t="s">
        <v>699</v>
      </c>
      <c r="Q1004" s="573" t="s">
        <v>699</v>
      </c>
      <c r="R1004" s="573" t="s">
        <v>699</v>
      </c>
      <c r="S1004" s="573" t="s">
        <v>699</v>
      </c>
      <c r="T1004" s="573" t="s">
        <v>699</v>
      </c>
      <c r="U1004" s="573" t="s">
        <v>699</v>
      </c>
      <c r="V1004" s="572">
        <v>-0.05</v>
      </c>
      <c r="W1004" s="568" t="s">
        <v>699</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t="5.0999999999999996" customHeight="1" outlineLevel="3" x14ac:dyDescent="0.25">
      <c r="A1005" s="375"/>
      <c r="B1005" s="384"/>
      <c r="C1005" s="377">
        <f>INT($C$885)+3.005</f>
        <v>4.0049999999999999</v>
      </c>
      <c r="D1005" s="402"/>
      <c r="E1005" s="402"/>
      <c r="F1005" s="402"/>
      <c r="G1005" s="402"/>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2"/>
      <c r="AB1005" s="402"/>
      <c r="AC1005" s="402"/>
      <c r="AD1005" s="402"/>
      <c r="AE1005" s="402"/>
      <c r="AF1005" s="402"/>
      <c r="AG1005" s="402"/>
      <c r="AH1005" s="402"/>
      <c r="AI1005" s="402"/>
      <c r="AJ1005" s="402"/>
      <c r="AK1005" s="402"/>
      <c r="AL1005" s="402"/>
      <c r="AM1005" s="402"/>
      <c r="AN1005" s="402"/>
      <c r="AO1005" s="402" t="s">
        <v>440</v>
      </c>
      <c r="AP1005" s="387"/>
      <c r="AQ1005" s="375"/>
      <c r="AR1005" s="375"/>
      <c r="AS1005" s="375"/>
    </row>
    <row r="1006" spans="1:45" ht="5.0999999999999996" customHeight="1" outlineLevel="2" x14ac:dyDescent="0.25">
      <c r="A1006" s="375"/>
      <c r="B1006" s="384"/>
      <c r="C1006" s="377">
        <f>INT($C$885)+2.005</f>
        <v>3.0049999999999999</v>
      </c>
      <c r="D1006" s="402" t="s">
        <v>436</v>
      </c>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c r="AP1006" s="387"/>
      <c r="AQ1006" s="375"/>
      <c r="AR1006" s="375"/>
      <c r="AS1006" s="375"/>
    </row>
    <row r="1007" spans="1:45" outlineLevel="2" x14ac:dyDescent="0.25">
      <c r="A1007" s="375"/>
      <c r="B1007" s="384"/>
      <c r="C1007" s="377">
        <f>INT($C$885)+2</f>
        <v>3</v>
      </c>
      <c r="D1007" s="402"/>
      <c r="E1007" s="459"/>
      <c r="F1007" s="459"/>
      <c r="G1007" s="402"/>
      <c r="H1007" s="521" t="s">
        <v>745</v>
      </c>
      <c r="I1007" s="407"/>
      <c r="J1007" s="407"/>
      <c r="K1007" s="406"/>
      <c r="L1007" s="406"/>
      <c r="M1007" s="406"/>
      <c r="N1007" s="406"/>
      <c r="O1007" s="406"/>
      <c r="P1007" s="406"/>
      <c r="Q1007" s="406"/>
      <c r="R1007" s="406"/>
      <c r="S1007" s="406"/>
      <c r="T1007" s="406"/>
      <c r="U1007" s="406"/>
      <c r="V1007" s="406"/>
      <c r="W1007" s="406"/>
      <c r="X1007" s="406"/>
      <c r="Y1007" s="406"/>
      <c r="Z1007" s="406"/>
      <c r="AA1007" s="406"/>
      <c r="AB1007" s="464"/>
      <c r="AC1007" s="464"/>
      <c r="AD1007" s="464"/>
      <c r="AE1007" s="464"/>
      <c r="AF1007" s="464"/>
      <c r="AG1007" s="464"/>
      <c r="AH1007" s="464"/>
      <c r="AI1007" s="464"/>
      <c r="AJ1007" s="464"/>
      <c r="AK1007" s="464"/>
      <c r="AL1007" s="464"/>
      <c r="AM1007" s="464"/>
      <c r="AN1007" s="464"/>
      <c r="AO1007" s="402"/>
      <c r="AP1007" s="387"/>
      <c r="AQ1007" s="375"/>
      <c r="AR1007" s="375"/>
      <c r="AS1007" s="375"/>
    </row>
    <row r="1008" spans="1:45" outlineLevel="2" x14ac:dyDescent="0.25">
      <c r="A1008" s="375"/>
      <c r="B1008" s="384"/>
      <c r="C1008" s="377">
        <f>INT($C$885)+3</f>
        <v>4</v>
      </c>
      <c r="D1008" s="402"/>
      <c r="E1008" s="459"/>
      <c r="F1008" s="459"/>
      <c r="G1008" s="402"/>
      <c r="H1008" s="407"/>
      <c r="I1008" s="407"/>
      <c r="J1008" s="429" t="s">
        <v>746</v>
      </c>
      <c r="K1008" s="429"/>
      <c r="L1008" s="429"/>
      <c r="M1008" s="429"/>
      <c r="N1008" s="407"/>
      <c r="O1008" s="407"/>
      <c r="P1008" s="407"/>
      <c r="Q1008" s="407"/>
      <c r="R1008" s="407"/>
      <c r="S1008" s="407"/>
      <c r="T1008" s="407"/>
      <c r="U1008" s="407"/>
      <c r="V1008" s="407"/>
      <c r="W1008" s="407"/>
      <c r="X1008" s="407"/>
      <c r="Y1008" s="407"/>
      <c r="Z1008" s="407"/>
      <c r="AA1008" s="407"/>
      <c r="AB1008" s="407"/>
      <c r="AC1008" s="407"/>
      <c r="AD1008" s="407"/>
      <c r="AE1008" s="407"/>
      <c r="AF1008" s="407"/>
      <c r="AG1008" s="407"/>
      <c r="AH1008" s="407"/>
      <c r="AI1008" s="407"/>
      <c r="AJ1008" s="407"/>
      <c r="AK1008" s="407"/>
      <c r="AL1008" s="407"/>
      <c r="AM1008" s="407"/>
      <c r="AN1008" s="407"/>
      <c r="AO1008" s="402"/>
      <c r="AP1008" s="387"/>
      <c r="AQ1008" s="375"/>
      <c r="AR1008" s="375"/>
      <c r="AS1008" s="375"/>
    </row>
    <row r="1009" spans="1:45" outlineLevel="2" x14ac:dyDescent="0.25">
      <c r="A1009" s="375"/>
      <c r="B1009" s="384"/>
      <c r="C1009" s="377">
        <v>4</v>
      </c>
      <c r="D1009" s="402"/>
      <c r="E1009" s="459"/>
      <c r="F1009" s="459"/>
      <c r="G1009" s="402"/>
      <c r="H1009" s="407"/>
      <c r="I1009" s="407"/>
      <c r="J1009" s="450">
        <v>0.3</v>
      </c>
      <c r="K1009" s="450">
        <v>0.35</v>
      </c>
      <c r="L1009" s="450">
        <v>0.45</v>
      </c>
      <c r="M1009" s="531">
        <v>1</v>
      </c>
      <c r="N1009" s="450">
        <v>0.55000000000000004</v>
      </c>
      <c r="O1009" s="407" t="s">
        <v>747</v>
      </c>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outlineLevel="3" x14ac:dyDescent="0.25">
      <c r="A1010" s="375"/>
      <c r="B1010" s="384"/>
      <c r="C1010" s="377">
        <f>INT($C$885)+3</f>
        <v>4</v>
      </c>
      <c r="D1010" s="402"/>
      <c r="E1010" s="459"/>
      <c r="F1010" s="459"/>
      <c r="G1010" s="402"/>
      <c r="H1010" s="407" t="s">
        <v>748</v>
      </c>
      <c r="I1010" s="407"/>
      <c r="J1010" s="449">
        <v>0</v>
      </c>
      <c r="K1010" s="449">
        <v>0.5</v>
      </c>
      <c r="L1010" s="449">
        <v>1.25</v>
      </c>
      <c r="M1010" s="423">
        <f>FORECAST(M1009,CHOOSE({1,2},L1010,N1010),CHOOSE({1,2},L1009,N1009))</f>
        <v>13.624999999999998</v>
      </c>
      <c r="N1010" s="449">
        <v>3.5</v>
      </c>
      <c r="O1010" s="407" t="s">
        <v>749</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t="5.0999999999999996" customHeight="1" outlineLevel="3" x14ac:dyDescent="0.25">
      <c r="A1011" s="375"/>
      <c r="B1011" s="384"/>
      <c r="C1011" s="377">
        <f>INT($C$885)+3.005</f>
        <v>4.0049999999999999</v>
      </c>
      <c r="D1011" s="402"/>
      <c r="E1011" s="402"/>
      <c r="F1011" s="402"/>
      <c r="G1011" s="402"/>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2"/>
      <c r="AB1011" s="402"/>
      <c r="AC1011" s="402"/>
      <c r="AD1011" s="402"/>
      <c r="AE1011" s="402"/>
      <c r="AF1011" s="402"/>
      <c r="AG1011" s="402"/>
      <c r="AH1011" s="402"/>
      <c r="AI1011" s="402"/>
      <c r="AJ1011" s="402"/>
      <c r="AK1011" s="402"/>
      <c r="AL1011" s="402"/>
      <c r="AM1011" s="402"/>
      <c r="AN1011" s="402"/>
      <c r="AO1011" s="402" t="s">
        <v>440</v>
      </c>
      <c r="AP1011" s="387"/>
      <c r="AQ1011" s="375"/>
      <c r="AR1011" s="375"/>
      <c r="AS1011" s="375"/>
    </row>
    <row r="1012" spans="1:45" ht="5.0999999999999996" customHeight="1" outlineLevel="2" x14ac:dyDescent="0.25">
      <c r="A1012" s="375"/>
      <c r="B1012" s="384"/>
      <c r="C1012" s="377">
        <f>INT($C$885)+2.005</f>
        <v>3.0049999999999999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c r="AP1012" s="387"/>
      <c r="AQ1012" s="375"/>
      <c r="AR1012" s="375"/>
      <c r="AS1012" s="375"/>
    </row>
    <row r="1013" spans="1:45" ht="5.0999999999999996" customHeight="1" outlineLevel="1" x14ac:dyDescent="0.25">
      <c r="A1013" s="375"/>
      <c r="B1013" s="412"/>
      <c r="C1013" s="413">
        <f>INT($C$885)+1.005</f>
        <v>2.0049999999999999</v>
      </c>
      <c r="D1013" s="414"/>
      <c r="E1013" s="414"/>
      <c r="F1013" s="414"/>
      <c r="G1013" s="414"/>
      <c r="H1013" s="414"/>
      <c r="I1013" s="414"/>
      <c r="J1013" s="414"/>
      <c r="K1013" s="414"/>
      <c r="L1013" s="414"/>
      <c r="M1013" s="414"/>
      <c r="N1013" s="414"/>
      <c r="O1013" s="414"/>
      <c r="P1013" s="414"/>
      <c r="Q1013" s="414"/>
      <c r="R1013" s="414"/>
      <c r="S1013" s="414"/>
      <c r="T1013" s="414"/>
      <c r="U1013" s="414"/>
      <c r="V1013" s="414"/>
      <c r="W1013" s="414"/>
      <c r="X1013" s="414"/>
      <c r="Y1013" s="414"/>
      <c r="Z1013" s="414"/>
      <c r="AA1013" s="414"/>
      <c r="AB1013" s="414"/>
      <c r="AC1013" s="414"/>
      <c r="AD1013" s="414"/>
      <c r="AE1013" s="414"/>
      <c r="AF1013" s="414"/>
      <c r="AG1013" s="414"/>
      <c r="AH1013" s="414"/>
      <c r="AI1013" s="414"/>
      <c r="AJ1013" s="414"/>
      <c r="AK1013" s="414"/>
      <c r="AL1013" s="414"/>
      <c r="AM1013" s="414"/>
      <c r="AN1013" s="414"/>
      <c r="AO1013" s="414"/>
      <c r="AP1013" s="415" t="s">
        <v>129</v>
      </c>
      <c r="AQ1013" s="375"/>
      <c r="AR1013" s="375"/>
      <c r="AS1013" s="375"/>
    </row>
    <row r="1014" spans="1:45" ht="5.0999999999999996" customHeight="1" x14ac:dyDescent="0.25">
      <c r="A1014" s="375"/>
      <c r="B1014" s="416"/>
      <c r="C1014" s="417">
        <f>INT($C$885)+0.005</f>
        <v>1.0049999999999999</v>
      </c>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c r="AC1014" s="416"/>
      <c r="AD1014" s="416"/>
      <c r="AE1014" s="416"/>
      <c r="AF1014" s="416"/>
      <c r="AG1014" s="416"/>
      <c r="AH1014" s="416"/>
      <c r="AI1014" s="416"/>
      <c r="AJ1014" s="416"/>
      <c r="AK1014" s="416"/>
      <c r="AL1014" s="416"/>
      <c r="AM1014" s="416"/>
      <c r="AN1014" s="416"/>
      <c r="AO1014" s="416"/>
      <c r="AP1014" s="416"/>
      <c r="AQ1014" s="375"/>
      <c r="AR1014" s="375"/>
      <c r="AS1014" s="375"/>
    </row>
    <row r="1015" spans="1:45" outlineLevel="2" x14ac:dyDescent="0.25">
      <c r="A1015" s="375"/>
      <c r="B1015" s="375"/>
      <c r="C1015" s="377">
        <f>INT($C$885)+2</f>
        <v>3</v>
      </c>
      <c r="D1015" s="375"/>
      <c r="E1015" s="375"/>
      <c r="F1015" s="375"/>
      <c r="G1015" s="375"/>
      <c r="H1015" s="375"/>
      <c r="I1015" s="375"/>
      <c r="J1015" s="375"/>
      <c r="K1015" s="375"/>
      <c r="L1015" s="375"/>
      <c r="M1015" s="375"/>
      <c r="N1015" s="375"/>
      <c r="O1015" s="375"/>
      <c r="P1015" s="375"/>
      <c r="Q1015" s="375"/>
      <c r="R1015" s="375"/>
      <c r="S1015" s="375"/>
      <c r="T1015" s="375"/>
      <c r="U1015" s="375"/>
      <c r="V1015" s="375"/>
      <c r="W1015" s="375"/>
      <c r="X1015" s="375"/>
      <c r="Y1015" s="375"/>
      <c r="Z1015" s="375"/>
      <c r="AA1015" s="375"/>
      <c r="AB1015" s="375"/>
      <c r="AC1015" s="375"/>
      <c r="AD1015" s="375"/>
      <c r="AE1015" s="375"/>
      <c r="AF1015" s="375"/>
      <c r="AG1015" s="375"/>
      <c r="AH1015" s="375"/>
      <c r="AI1015" s="375"/>
      <c r="AJ1015" s="375"/>
      <c r="AK1015" s="375"/>
      <c r="AL1015" s="375"/>
      <c r="AM1015" s="375"/>
      <c r="AN1015" s="375"/>
      <c r="AO1015" s="375"/>
      <c r="AP1015" s="375"/>
      <c r="AQ1015" s="375"/>
      <c r="AR1015" s="375"/>
      <c r="AS1015" s="375"/>
    </row>
    <row r="1016" spans="1:45" x14ac:dyDescent="0.25">
      <c r="A1016" s="375"/>
      <c r="B1016" s="375"/>
      <c r="C1016" s="376"/>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C1022" s="574" t="s">
        <v>750</v>
      </c>
    </row>
  </sheetData>
  <mergeCells count="34">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3" t="s">
        <v>1009</v>
      </c>
      <c r="L18" s="1224"/>
      <c r="M18" s="1224"/>
      <c r="N18" s="1224"/>
      <c r="O18" s="1224"/>
      <c r="P18" s="1224"/>
      <c r="Q18" s="1224"/>
      <c r="R18" s="1224"/>
      <c r="S18" s="1224"/>
      <c r="T18" s="1224"/>
      <c r="U18" s="1224"/>
      <c r="V18" s="1224"/>
      <c r="W18" s="1224"/>
      <c r="X18" s="1224"/>
      <c r="Y18" s="1224"/>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5" t="s">
        <v>1107</v>
      </c>
      <c r="L21" s="1226"/>
      <c r="M21" s="1226"/>
      <c r="N21" s="1226"/>
      <c r="O21" s="1226"/>
      <c r="P21" s="1226"/>
      <c r="Q21" s="1226"/>
      <c r="R21" s="1226"/>
      <c r="S21" s="1226"/>
      <c r="T21" s="1226"/>
      <c r="U21" s="1226"/>
      <c r="V21" s="1226"/>
      <c r="W21" s="1226"/>
      <c r="X21" s="1226"/>
      <c r="Y21" s="1227"/>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IFERROR(MATCH(L$44,Sheep!$R$324:$R$331,1),0)</f>
        <v>0</v>
      </c>
      <c r="L45" s="588">
        <f>IFERROR(MATCH(M$44,Sheep!$R$324:$R$331,1),0)</f>
        <v>0</v>
      </c>
      <c r="M45" s="588">
        <f>IFERROR(MATCH(N$44,Sheep!$R$324:$R$331,1),0)</f>
        <v>0</v>
      </c>
      <c r="N45" s="588">
        <f>IFERROR(MATCH(O$44,Sheep!$R$324:$R$331,1),0)</f>
        <v>0</v>
      </c>
      <c r="O45" s="588">
        <f>IFERROR(MATCH(P$44,Sheep!$R$324:$R$331,1),0)</f>
        <v>0</v>
      </c>
      <c r="P45" s="588">
        <f>IFERROR(MATCH(Q$44,Sheep!$R$324:$R$331,1),0)</f>
        <v>0</v>
      </c>
      <c r="Q45" s="588">
        <f>IFERROR(MATCH(R$44,Sheep!$R$324:$R$331,1),0)</f>
        <v>0</v>
      </c>
      <c r="R45" s="588">
        <f>IFERROR(MATCH(S$44,Sheep!$R$324:$R$331,1),0)</f>
        <v>0</v>
      </c>
      <c r="S45" s="588">
        <f>IFERROR(MATCH(T$44,Sheep!$R$324:$R$331,1),0)</f>
        <v>0</v>
      </c>
      <c r="T45" s="588">
        <f>IFERROR(MATCH(U$44,Sheep!$R$324:$R$331,1),0)</f>
        <v>0</v>
      </c>
      <c r="U45" s="588">
        <f>IFERROR(MATCH(V$44,Sheep!$R$324:$R$331,1),0)</f>
        <v>0</v>
      </c>
      <c r="V45" s="588">
        <f>IFERROR(MATCH(W$44,Sheep!$R$324:$R$331,1),0)</f>
        <v>0</v>
      </c>
      <c r="W45" s="588">
        <f>IFERROR(MATCH(X$44,Sheep!$R$324:$R$331,1),0)</f>
        <v>0</v>
      </c>
      <c r="X45" s="588">
        <f>IFERROR(MATCH(Y$44,Sheep!$R$324:$R$331,1),0)</f>
        <v>0</v>
      </c>
      <c r="Y45" s="588">
        <f>IFERROR(MATCH(Z$44,Sheep!$R$324:$R$331,1),0)</f>
        <v>0</v>
      </c>
      <c r="Z45" s="588">
        <f>IFERROR(MATCH(AA$44,Sheep!$R$324:$R$331,1),0)</f>
        <v>0</v>
      </c>
      <c r="AA45" s="588">
        <f>IFERROR(MATCH(AB$44,Sheep!$R$324:$R$331,1),0)</f>
        <v>0</v>
      </c>
      <c r="AB45" s="588">
        <f>IFERROR(MATCH(AC$44,Sheep!$R$324:$R$331,1),0)</f>
        <v>0</v>
      </c>
      <c r="AC45" s="588">
        <f>IFERROR(MATCH(AD$44,Sheep!$R$324:$R$331,1),0)</f>
        <v>0</v>
      </c>
      <c r="AD45" s="588">
        <f>IFERROR(MATCH(AE$44,Sheep!$R$324:$R$331,1),0)</f>
        <v>0</v>
      </c>
      <c r="AE45" s="588">
        <f>IFERROR(MATCH(AF$44,Sheep!$R$324:$R$331,1),0)</f>
        <v>0</v>
      </c>
      <c r="AF45" s="588">
        <f>IFERROR(MATCH(AG$44,Sheep!$R$324:$R$331,1),0)</f>
        <v>0</v>
      </c>
      <c r="AG45" s="588">
        <f>IFERROR(MATCH(AH$44,Sheep!$R$324:$R$331,1),0)</f>
        <v>0</v>
      </c>
      <c r="AH45" s="588">
        <f>IFERROR(MATCH(AI$44,Sheep!$R$324:$R$331,1),0)</f>
        <v>0</v>
      </c>
      <c r="AI45" s="588">
        <f>IFERROR(MATCH(AJ$44,Sheep!$R$324:$R$331,1),0)</f>
        <v>0</v>
      </c>
      <c r="AJ45" s="588">
        <f>IFERROR(MATCH(AK$44,Sheep!$R$324:$R$331,1),0)</f>
        <v>0</v>
      </c>
      <c r="AK45" s="588">
        <f>IFERROR(MATCH(AL$44,Sheep!$R$324:$R$331,1),0)</f>
        <v>0</v>
      </c>
      <c r="AL45" s="588">
        <f>IFERROR(MATCH(AM$44,Sheep!$R$324:$R$331,1),0)</f>
        <v>0</v>
      </c>
      <c r="AM45" s="588">
        <f>IFERROR(MATCH(AN$44,Sheep!$R$324:$R$331,1),0)</f>
        <v>0</v>
      </c>
      <c r="AN45" s="588">
        <f>IFERROR(MATCH(AO$44,Sheep!$R$324:$R$331,1),0)</f>
        <v>0</v>
      </c>
      <c r="AO45" s="588">
        <f>IFERROR(MATCH(AP$44,Sheep!$R$324:$R$331,1),0)</f>
        <v>0</v>
      </c>
      <c r="AP45" s="588">
        <f>IFERROR(MATCH(AQ$44,Sheep!$R$324:$R$331,1),0)</f>
        <v>0</v>
      </c>
      <c r="AQ45" s="588">
        <f>IFERROR(MATCH(AR$44,Sheep!$R$324:$R$331,1),0)</f>
        <v>0</v>
      </c>
      <c r="AR45" s="588">
        <f>IFERROR(MATCH(AS$44,Sheep!$R$324:$R$331,1),0)</f>
        <v>0</v>
      </c>
      <c r="AS45" s="588">
        <f>IFERROR(MATCH(AT$44,Sheep!$R$324:$R$331,1),0)</f>
        <v>0</v>
      </c>
      <c r="AT45" s="588">
        <f>IFERROR(MATCH(AU$44,Sheep!$R$324:$R$331,1),0)</f>
        <v>0</v>
      </c>
      <c r="AU45" s="588">
        <f>IFERROR(MATCH(AV$44,Sheep!$R$324:$R$331,1),0)</f>
        <v>0</v>
      </c>
      <c r="AV45" s="588">
        <f>IFERROR(MATCH(AW$44,Sheep!$R$324:$R$331,1),0)</f>
        <v>0</v>
      </c>
      <c r="AW45" s="588">
        <f>IFERROR(MATCH(AX$44,Sheep!$R$324:$R$331,1),0)</f>
        <v>0</v>
      </c>
      <c r="AX45" s="588">
        <f>IFERROR(MATCH(AY$44,Sheep!$R$324:$R$331,1),0)</f>
        <v>0</v>
      </c>
      <c r="AY45" s="588">
        <f>IFERROR(MATCH(AZ$44,Sheep!$R$324:$R$331,1),0)</f>
        <v>0</v>
      </c>
      <c r="AZ45" s="588">
        <f>IFERROR(MATCH(BA$44,Sheep!$R$324:$R$331,1),0)</f>
        <v>0</v>
      </c>
      <c r="BA45" s="588">
        <f>IFERROR(MATCH(BB$44,Sheep!$R$324:$R$331,1),0)</f>
        <v>0</v>
      </c>
      <c r="BB45" s="588">
        <f>IFERROR(MATCH(BC$44,Sheep!$R$324:$R$331,1),0)</f>
        <v>0</v>
      </c>
      <c r="BC45" s="588">
        <f>IFERROR(MATCH(BD$44,Sheep!$R$324:$R$331,1),0)</f>
        <v>0</v>
      </c>
      <c r="BD45" s="588">
        <f>IFERROR(MATCH(BE$44,Sheep!$R$324:$R$331,1),0)</f>
        <v>0</v>
      </c>
      <c r="BE45" s="588">
        <f>IFERROR(MATCH(BF$44,Sheep!$R$324:$R$331,1),0)</f>
        <v>0</v>
      </c>
      <c r="BF45" s="588">
        <f>IFERROR(MATCH(BG$44,Sheep!$R$324:$R$331,1),0)</f>
        <v>1</v>
      </c>
      <c r="BG45" s="588">
        <f>IFERROR(MATCH(BH$44,Sheep!$R$324:$R$331,1),0)</f>
        <v>1</v>
      </c>
      <c r="BH45" s="588">
        <f>IFERROR(MATCH(BI$44,Sheep!$R$324:$R$331,1),0)</f>
        <v>1</v>
      </c>
      <c r="BI45" s="588">
        <f>IFERROR(MATCH(BJ$44,Sheep!$R$324:$R$331,1),0)</f>
        <v>1</v>
      </c>
      <c r="BJ45" s="588">
        <f>IFERROR(MATCH(BK$44,Sheep!$R$324:$R$331,1),0)</f>
        <v>1</v>
      </c>
      <c r="BK45" s="588">
        <f>IFERROR(MATCH(BL$44,Sheep!$R$324:$R$331,1),0)</f>
        <v>1</v>
      </c>
      <c r="BL45" s="588">
        <f>IFERROR(MATCH(BM$44,Sheep!$R$324:$R$331,1),0)</f>
        <v>1</v>
      </c>
      <c r="BM45" s="588">
        <f>IFERROR(MATCH(BN$44,Sheep!$R$324:$R$331,1),0)</f>
        <v>1</v>
      </c>
      <c r="BN45" s="588">
        <f>IFERROR(MATCH(BO$44,Sheep!$R$324:$R$331,1),0)</f>
        <v>1</v>
      </c>
      <c r="BO45" s="588">
        <f>IFERROR(MATCH(BP$44,Sheep!$R$324:$R$331,1),0)</f>
        <v>1</v>
      </c>
      <c r="BP45" s="588">
        <f>IFERROR(MATCH(BQ$44,Sheep!$R$324:$R$331,1),0)</f>
        <v>1</v>
      </c>
      <c r="BQ45" s="588">
        <f>IFERROR(MATCH(BR$44,Sheep!$R$324:$R$331,1),0)</f>
        <v>1</v>
      </c>
      <c r="BR45" s="588">
        <f>IFERROR(MATCH(BS$44,Sheep!$R$324:$R$331,1),0)</f>
        <v>1</v>
      </c>
      <c r="BS45" s="588">
        <f>IFERROR(MATCH(BT$44,Sheep!$R$324:$R$331,1),0)</f>
        <v>1</v>
      </c>
      <c r="BT45" s="588">
        <f>IFERROR(MATCH(BU$44,Sheep!$R$324:$R$331,1),0)</f>
        <v>1</v>
      </c>
      <c r="BU45" s="588">
        <f>IFERROR(MATCH(BV$44,Sheep!$R$324:$R$331,1),0)</f>
        <v>1</v>
      </c>
      <c r="BV45" s="588">
        <f>IFERROR(MATCH(BW$44,Sheep!$R$324:$R$331,1),0)</f>
        <v>1</v>
      </c>
      <c r="BW45" s="588">
        <f>IFERROR(MATCH(BX$44,Sheep!$R$324:$R$331,1),0)</f>
        <v>1</v>
      </c>
      <c r="BX45" s="588">
        <f>IFERROR(MATCH(BY$44,Sheep!$R$324:$R$331,1),0)</f>
        <v>1</v>
      </c>
      <c r="BY45" s="588">
        <f>IFERROR(MATCH(BZ$44,Sheep!$R$324:$R$331,1),0)</f>
        <v>1</v>
      </c>
      <c r="BZ45" s="588">
        <f>IFERROR(MATCH(CA$44,Sheep!$R$324:$R$331,1),0)</f>
        <v>1</v>
      </c>
      <c r="CA45" s="588">
        <f>IFERROR(MATCH(CB$44,Sheep!$R$324:$R$331,1),0)</f>
        <v>1</v>
      </c>
      <c r="CB45" s="588">
        <f>IFERROR(MATCH(CC$44,Sheep!$R$324:$R$331,1),0)</f>
        <v>1</v>
      </c>
      <c r="CC45" s="588">
        <f>IFERROR(MATCH(CD$44,Sheep!$R$324:$R$331,1),0)</f>
        <v>1</v>
      </c>
      <c r="CD45" s="588">
        <f>IFERROR(MATCH(CE$44,Sheep!$R$324:$R$331,1),0)</f>
        <v>1</v>
      </c>
      <c r="CE45" s="588">
        <f>IFERROR(MATCH(CF$44,Sheep!$R$324:$R$331,1),0)</f>
        <v>1</v>
      </c>
      <c r="CF45" s="588">
        <f>IFERROR(MATCH(CG$44,Sheep!$R$324:$R$331,1),0)</f>
        <v>1</v>
      </c>
      <c r="CG45" s="588">
        <f>IFERROR(MATCH(CH$44,Sheep!$R$324:$R$331,1),0)</f>
        <v>1</v>
      </c>
      <c r="CH45" s="588">
        <f>IFERROR(MATCH(CI$44,Sheep!$R$324:$R$331,1),0)</f>
        <v>1</v>
      </c>
      <c r="CI45" s="588">
        <f>IFERROR(MATCH(CJ$44,Sheep!$R$324:$R$331,1),0)</f>
        <v>1</v>
      </c>
      <c r="CJ45" s="588">
        <f>IFERROR(MATCH(CK$44,Sheep!$R$324:$R$331,1),0)</f>
        <v>1</v>
      </c>
      <c r="CK45" s="588">
        <f>IFERROR(MATCH(CL$44,Sheep!$R$324:$R$331,1),0)</f>
        <v>1</v>
      </c>
      <c r="CL45" s="588">
        <f>IFERROR(MATCH(CM$44,Sheep!$R$324:$R$331,1),0)</f>
        <v>1</v>
      </c>
      <c r="CM45" s="588">
        <f>IFERROR(MATCH(CN$44,Sheep!$R$324:$R$331,1),0)</f>
        <v>1</v>
      </c>
      <c r="CN45" s="588">
        <f>IFERROR(MATCH(CO$44,Sheep!$R$324:$R$331,1),0)</f>
        <v>1</v>
      </c>
      <c r="CO45" s="588">
        <f>IFERROR(MATCH(CP$44,Sheep!$R$324:$R$331,1),0)</f>
        <v>1</v>
      </c>
      <c r="CP45" s="588">
        <f>IFERROR(MATCH(CQ$44,Sheep!$R$324:$R$331,1),0)</f>
        <v>1</v>
      </c>
      <c r="CQ45" s="588">
        <f>IFERROR(MATCH(CR$44,Sheep!$R$324:$R$331,1),0)</f>
        <v>1</v>
      </c>
      <c r="CR45" s="588">
        <f>IFERROR(MATCH(CS$44,Sheep!$R$324:$R$331,1),0)</f>
        <v>1</v>
      </c>
      <c r="CS45" s="588">
        <f>IFERROR(MATCH(CT$44,Sheep!$R$324:$R$331,1),0)</f>
        <v>1</v>
      </c>
      <c r="CT45" s="588">
        <f>IFERROR(MATCH(CU$44,Sheep!$R$324:$R$331,1),0)</f>
        <v>1</v>
      </c>
      <c r="CU45" s="588">
        <f>IFERROR(MATCH(CV$44,Sheep!$R$324:$R$331,1),0)</f>
        <v>1</v>
      </c>
      <c r="CV45" s="588">
        <f>IFERROR(MATCH(CW$44,Sheep!$R$324:$R$331,1),0)</f>
        <v>1</v>
      </c>
      <c r="CW45" s="588">
        <f>IFERROR(MATCH(CX$44,Sheep!$R$324:$R$331,1),0)</f>
        <v>1</v>
      </c>
      <c r="CX45" s="588">
        <f>IFERROR(MATCH(CY$44,Sheep!$R$324:$R$331,1),0)</f>
        <v>1</v>
      </c>
      <c r="CY45" s="588">
        <f>IFERROR(MATCH(CZ$44,Sheep!$R$324:$R$331,1),0)</f>
        <v>1</v>
      </c>
      <c r="CZ45" s="588">
        <f>IFERROR(MATCH(DA$44,Sheep!$R$324:$R$331,1),0)</f>
        <v>1</v>
      </c>
      <c r="DA45" s="588">
        <f>IFERROR(MATCH(DB$44,Sheep!$R$324:$R$331,1),0)</f>
        <v>1</v>
      </c>
      <c r="DB45" s="588">
        <f>IFERROR(MATCH(DC$44,Sheep!$R$324:$R$331,1),0)</f>
        <v>1</v>
      </c>
      <c r="DC45" s="588">
        <f>IFERROR(MATCH(DD$44,Sheep!$R$324:$R$331,1),0)</f>
        <v>1</v>
      </c>
      <c r="DD45" s="588">
        <f>IFERROR(MATCH(DE$44,Sheep!$R$324:$R$331,1),0)</f>
        <v>1</v>
      </c>
      <c r="DE45" s="588">
        <f>IFERROR(MATCH(DF$44,Sheep!$R$324:$R$331,1),0)</f>
        <v>1</v>
      </c>
      <c r="DF45" s="588">
        <f>IFERROR(MATCH(DG$44,Sheep!$R$324:$R$331,1),0)</f>
        <v>2</v>
      </c>
      <c r="DG45" s="588">
        <f>IFERROR(MATCH(DH$44,Sheep!$R$324:$R$331,1),0)</f>
        <v>2</v>
      </c>
      <c r="DH45" s="588">
        <f>IFERROR(MATCH(DI$44,Sheep!$R$324:$R$331,1),0)</f>
        <v>2</v>
      </c>
      <c r="DI45" s="588">
        <f>IFERROR(MATCH(DJ$44,Sheep!$R$324:$R$331,1),0)</f>
        <v>2</v>
      </c>
      <c r="DJ45" s="588">
        <f>IFERROR(MATCH(DK$44,Sheep!$R$324:$R$331,1),0)</f>
        <v>2</v>
      </c>
      <c r="DK45" s="588">
        <f>IFERROR(MATCH(DL$44,Sheep!$R$324:$R$331,1),0)</f>
        <v>2</v>
      </c>
      <c r="DL45" s="588">
        <f>IFERROR(MATCH(DM$44,Sheep!$R$324:$R$331,1),0)</f>
        <v>2</v>
      </c>
      <c r="DM45" s="588">
        <f>IFERROR(MATCH(DN$44,Sheep!$R$324:$R$331,1),0)</f>
        <v>2</v>
      </c>
      <c r="DN45" s="588">
        <f>IFERROR(MATCH(DO$44,Sheep!$R$324:$R$331,1),0)</f>
        <v>2</v>
      </c>
      <c r="DO45" s="588">
        <f>IFERROR(MATCH(DP$44,Sheep!$R$324:$R$331,1),0)</f>
        <v>2</v>
      </c>
      <c r="DP45" s="588">
        <f>IFERROR(MATCH(DQ$44,Sheep!$R$324:$R$331,1),0)</f>
        <v>2</v>
      </c>
      <c r="DQ45" s="588">
        <f>IFERROR(MATCH(DR$44,Sheep!$R$324:$R$331,1),0)</f>
        <v>2</v>
      </c>
      <c r="DR45" s="588">
        <f>IFERROR(MATCH(DS$44,Sheep!$R$324:$R$331,1),0)</f>
        <v>2</v>
      </c>
      <c r="DS45" s="588">
        <f>IFERROR(MATCH(DT$44,Sheep!$R$324:$R$331,1),0)</f>
        <v>2</v>
      </c>
      <c r="DT45" s="588">
        <f>IFERROR(MATCH(DU$44,Sheep!$R$324:$R$331,1),0)</f>
        <v>2</v>
      </c>
      <c r="DU45" s="588">
        <f>IFERROR(MATCH(DV$44,Sheep!$R$324:$R$331,1),0)</f>
        <v>2</v>
      </c>
      <c r="DV45" s="588">
        <f>IFERROR(MATCH(DW$44,Sheep!$R$324:$R$331,1),0)</f>
        <v>2</v>
      </c>
      <c r="DW45" s="588">
        <f>IFERROR(MATCH(DX$44,Sheep!$R$324:$R$331,1),0)</f>
        <v>2</v>
      </c>
      <c r="DX45" s="588">
        <f>IFERROR(MATCH(DY$44,Sheep!$R$324:$R$331,1),0)</f>
        <v>2</v>
      </c>
      <c r="DY45" s="588">
        <f>IFERROR(MATCH(DZ$44,Sheep!$R$324:$R$331,1),0)</f>
        <v>2</v>
      </c>
      <c r="DZ45" s="588">
        <f>IFERROR(MATCH(EA$44,Sheep!$R$324:$R$331,1),0)</f>
        <v>2</v>
      </c>
      <c r="EA45" s="588">
        <f>IFERROR(MATCH(EB$44,Sheep!$R$324:$R$331,1),0)</f>
        <v>2</v>
      </c>
      <c r="EB45" s="588">
        <f>IFERROR(MATCH(EC$44,Sheep!$R$324:$R$331,1),0)</f>
        <v>2</v>
      </c>
      <c r="EC45" s="588">
        <f>IFERROR(MATCH(ED$44,Sheep!$R$324:$R$331,1),0)</f>
        <v>2</v>
      </c>
      <c r="ED45" s="588">
        <f>IFERROR(MATCH(EE$44,Sheep!$R$324:$R$331,1),0)</f>
        <v>2</v>
      </c>
      <c r="EE45" s="588">
        <f>IFERROR(MATCH(EF$44,Sheep!$R$324:$R$331,1),0)</f>
        <v>2</v>
      </c>
      <c r="EF45" s="588">
        <f>IFERROR(MATCH(EG$44,Sheep!$R$324:$R$331,1),0)</f>
        <v>2</v>
      </c>
      <c r="EG45" s="588">
        <f>IFERROR(MATCH(EH$44,Sheep!$R$324:$R$331,1),0)</f>
        <v>2</v>
      </c>
      <c r="EH45" s="588">
        <f>IFERROR(MATCH(EI$44,Sheep!$R$324:$R$331,1),0)</f>
        <v>2</v>
      </c>
      <c r="EI45" s="588">
        <f>IFERROR(MATCH(EJ$44,Sheep!$R$324:$R$331,1),0)</f>
        <v>2</v>
      </c>
      <c r="EJ45" s="588">
        <f>IFERROR(MATCH(EK$44,Sheep!$R$324:$R$331,1),0)</f>
        <v>2</v>
      </c>
      <c r="EK45" s="588">
        <f>IFERROR(MATCH(EL$44,Sheep!$R$324:$R$331,1),0)</f>
        <v>2</v>
      </c>
      <c r="EL45" s="588">
        <f>IFERROR(MATCH(EM$44,Sheep!$R$324:$R$331,1),0)</f>
        <v>2</v>
      </c>
      <c r="EM45" s="588">
        <f>IFERROR(MATCH(EN$44,Sheep!$R$324:$R$331,1),0)</f>
        <v>2</v>
      </c>
      <c r="EN45" s="588">
        <f>IFERROR(MATCH(EO$44,Sheep!$R$324:$R$331,1),0)</f>
        <v>2</v>
      </c>
      <c r="EO45" s="588">
        <f>IFERROR(MATCH(EP$44,Sheep!$R$324:$R$331,1),0)</f>
        <v>2</v>
      </c>
      <c r="EP45" s="588">
        <f>IFERROR(MATCH(EQ$44,Sheep!$R$324:$R$331,1),0)</f>
        <v>2</v>
      </c>
      <c r="EQ45" s="588">
        <f>IFERROR(MATCH(ER$44,Sheep!$R$324:$R$331,1),0)</f>
        <v>2</v>
      </c>
      <c r="ER45" s="588">
        <f>IFERROR(MATCH(ES$44,Sheep!$R$324:$R$331,1),0)</f>
        <v>2</v>
      </c>
      <c r="ES45" s="588">
        <f>IFERROR(MATCH(ET$44,Sheep!$R$324:$R$331,1),0)</f>
        <v>2</v>
      </c>
      <c r="ET45" s="588">
        <f>IFERROR(MATCH(EU$44,Sheep!$R$324:$R$331,1),0)</f>
        <v>2</v>
      </c>
      <c r="EU45" s="588">
        <f>IFERROR(MATCH(EV$44,Sheep!$R$324:$R$331,1),0)</f>
        <v>2</v>
      </c>
      <c r="EV45" s="588">
        <f>IFERROR(MATCH(EW$44,Sheep!$R$324:$R$331,1),0)</f>
        <v>2</v>
      </c>
      <c r="EW45" s="588">
        <f>IFERROR(MATCH(EX$44,Sheep!$R$324:$R$331,1),0)</f>
        <v>2</v>
      </c>
      <c r="EX45" s="588">
        <f>IFERROR(MATCH(EY$44,Sheep!$R$324:$R$331,1),0)</f>
        <v>2</v>
      </c>
      <c r="EY45" s="588">
        <f>IFERROR(MATCH(EZ$44,Sheep!$R$324:$R$331,1),0)</f>
        <v>2</v>
      </c>
      <c r="EZ45" s="588">
        <f>IFERROR(MATCH(FA$44,Sheep!$R$324:$R$331,1),0)</f>
        <v>2</v>
      </c>
      <c r="FA45" s="588">
        <f>IFERROR(MATCH(FB$44,Sheep!$R$324:$R$331,1),0)</f>
        <v>2</v>
      </c>
      <c r="FB45" s="588">
        <f>IFERROR(MATCH(FC$44,Sheep!$R$324:$R$331,1),0)</f>
        <v>2</v>
      </c>
      <c r="FC45" s="588">
        <f>IFERROR(MATCH(FD$44,Sheep!$R$324:$R$331,1),0)</f>
        <v>2</v>
      </c>
      <c r="FD45" s="588">
        <f>IFERROR(MATCH(FE$44,Sheep!$R$324:$R$331,1),0)</f>
        <v>2</v>
      </c>
      <c r="FE45" s="588">
        <f>IFERROR(MATCH(FF$44,Sheep!$R$324:$R$331,1),0)</f>
        <v>2</v>
      </c>
      <c r="FF45" s="588">
        <f>IFERROR(MATCH(FG$44,Sheep!$R$324:$R$331,1),0)</f>
        <v>3</v>
      </c>
      <c r="FG45" s="588">
        <f>IFERROR(MATCH(FH$44,Sheep!$R$324:$R$331,1),0)</f>
        <v>3</v>
      </c>
      <c r="FH45" s="588">
        <f>IFERROR(MATCH(FI$44,Sheep!$R$324:$R$331,1),0)</f>
        <v>3</v>
      </c>
      <c r="FI45" s="588">
        <f>IFERROR(MATCH(FJ$44,Sheep!$R$324:$R$331,1),0)</f>
        <v>3</v>
      </c>
      <c r="FJ45" s="588">
        <f>IFERROR(MATCH(FK$44,Sheep!$R$324:$R$331,1),0)</f>
        <v>3</v>
      </c>
      <c r="FK45" s="588">
        <f>IFERROR(MATCH(FL$44,Sheep!$R$324:$R$331,1),0)</f>
        <v>3</v>
      </c>
      <c r="FL45" s="588">
        <f>IFERROR(MATCH(FM$44,Sheep!$R$324:$R$331,1),0)</f>
        <v>3</v>
      </c>
      <c r="FM45" s="588">
        <f>IFERROR(MATCH(FN$44,Sheep!$R$324:$R$331,1),0)</f>
        <v>3</v>
      </c>
      <c r="FN45" s="588">
        <f>IFERROR(MATCH(FO$44,Sheep!$R$324:$R$331,1),0)</f>
        <v>3</v>
      </c>
      <c r="FO45" s="588">
        <f>IFERROR(MATCH(FP$44,Sheep!$R$324:$R$331,1),0)</f>
        <v>3</v>
      </c>
      <c r="FP45" s="588">
        <f>IFERROR(MATCH(FQ$44,Sheep!$R$324:$R$331,1),0)</f>
        <v>3</v>
      </c>
      <c r="FQ45" s="588">
        <f>IFERROR(MATCH(FR$44,Sheep!$R$324:$R$331,1),0)</f>
        <v>3</v>
      </c>
      <c r="FR45" s="588">
        <f>IFERROR(MATCH(FS$44,Sheep!$R$324:$R$331,1),0)</f>
        <v>3</v>
      </c>
      <c r="FS45" s="588">
        <f>IFERROR(MATCH(FT$44,Sheep!$R$324:$R$331,1),0)</f>
        <v>3</v>
      </c>
      <c r="FT45" s="588">
        <f>IFERROR(MATCH(FU$44,Sheep!$R$324:$R$331,1),0)</f>
        <v>3</v>
      </c>
      <c r="FU45" s="588">
        <f>IFERROR(MATCH(FV$44,Sheep!$R$324:$R$331,1),0)</f>
        <v>3</v>
      </c>
      <c r="FV45" s="588">
        <f>IFERROR(MATCH(FW$44,Sheep!$R$324:$R$331,1),0)</f>
        <v>3</v>
      </c>
      <c r="FW45" s="588">
        <f>IFERROR(MATCH(FX$44,Sheep!$R$324:$R$331,1),0)</f>
        <v>3</v>
      </c>
      <c r="FX45" s="588">
        <f>IFERROR(MATCH(FY$44,Sheep!$R$324:$R$331,1),0)</f>
        <v>3</v>
      </c>
      <c r="FY45" s="588">
        <f>IFERROR(MATCH(FZ$44,Sheep!$R$324:$R$331,1),0)</f>
        <v>3</v>
      </c>
      <c r="FZ45" s="588">
        <f>IFERROR(MATCH(GA$44,Sheep!$R$324:$R$331,1),0)</f>
        <v>3</v>
      </c>
      <c r="GA45" s="588">
        <f>IFERROR(MATCH(GB$44,Sheep!$R$324:$R$331,1),0)</f>
        <v>3</v>
      </c>
      <c r="GB45" s="588">
        <f>IFERROR(MATCH(GC$44,Sheep!$R$324:$R$331,1),0)</f>
        <v>3</v>
      </c>
      <c r="GC45" s="588">
        <f>IFERROR(MATCH(GD$44,Sheep!$R$324:$R$331,1),0)</f>
        <v>3</v>
      </c>
      <c r="GD45" s="588">
        <f>IFERROR(MATCH(GE$44,Sheep!$R$324:$R$331,1),0)</f>
        <v>3</v>
      </c>
      <c r="GE45" s="588">
        <f>IFERROR(MATCH(GF$44,Sheep!$R$324:$R$331,1),0)</f>
        <v>3</v>
      </c>
      <c r="GF45" s="588">
        <f>IFERROR(MATCH(GG$44,Sheep!$R$324:$R$331,1),0)</f>
        <v>3</v>
      </c>
      <c r="GG45" s="588">
        <f>IFERROR(MATCH(GH$44,Sheep!$R$324:$R$331,1),0)</f>
        <v>3</v>
      </c>
      <c r="GH45" s="588">
        <f>IFERROR(MATCH(GI$44,Sheep!$R$324:$R$331,1),0)</f>
        <v>3</v>
      </c>
      <c r="GI45" s="588">
        <f>IFERROR(MATCH(GJ$44,Sheep!$R$324:$R$331,1),0)</f>
        <v>3</v>
      </c>
      <c r="GJ45" s="588">
        <f>IFERROR(MATCH(GK$44,Sheep!$R$324:$R$331,1),0)</f>
        <v>3</v>
      </c>
      <c r="GK45" s="588">
        <f>IFERROR(MATCH(GL$44,Sheep!$R$324:$R$331,1),0)</f>
        <v>3</v>
      </c>
      <c r="GL45" s="588">
        <f>IFERROR(MATCH(GM$44,Sheep!$R$324:$R$331,1),0)</f>
        <v>3</v>
      </c>
      <c r="GM45" s="588">
        <f>IFERROR(MATCH(GN$44,Sheep!$R$324:$R$331,1),0)</f>
        <v>3</v>
      </c>
      <c r="GN45" s="588">
        <f>IFERROR(MATCH(GO$44,Sheep!$R$324:$R$331,1),0)</f>
        <v>3</v>
      </c>
      <c r="GO45" s="588">
        <f>IFERROR(MATCH(GP$44,Sheep!$R$324:$R$331,1),0)</f>
        <v>3</v>
      </c>
      <c r="GP45" s="588">
        <f>IFERROR(MATCH(GQ$44,Sheep!$R$324:$R$331,1),0)</f>
        <v>3</v>
      </c>
      <c r="GQ45" s="588">
        <f>IFERROR(MATCH(GR$44,Sheep!$R$324:$R$331,1),0)</f>
        <v>3</v>
      </c>
      <c r="GR45" s="588">
        <f>IFERROR(MATCH(GS$44,Sheep!$R$324:$R$331,1),0)</f>
        <v>3</v>
      </c>
      <c r="GS45" s="588">
        <f>IFERROR(MATCH(GT$44,Sheep!$R$324:$R$331,1),0)</f>
        <v>3</v>
      </c>
      <c r="GT45" s="588">
        <f>IFERROR(MATCH(GU$44,Sheep!$R$324:$R$331,1),0)</f>
        <v>3</v>
      </c>
      <c r="GU45" s="588">
        <f>IFERROR(MATCH(GV$44,Sheep!$R$324:$R$331,1),0)</f>
        <v>3</v>
      </c>
      <c r="GV45" s="588">
        <f>IFERROR(MATCH(GW$44,Sheep!$R$324:$R$331,1),0)</f>
        <v>3</v>
      </c>
      <c r="GW45" s="588">
        <f>IFERROR(MATCH(GX$44,Sheep!$R$324:$R$331,1),0)</f>
        <v>3</v>
      </c>
      <c r="GX45" s="588">
        <f>IFERROR(MATCH(GY$44,Sheep!$R$324:$R$331,1),0)</f>
        <v>3</v>
      </c>
      <c r="GY45" s="588">
        <f>IFERROR(MATCH(GZ$44,Sheep!$R$324:$R$331,1),0)</f>
        <v>3</v>
      </c>
      <c r="GZ45" s="588">
        <f>IFERROR(MATCH(HA$44,Sheep!$R$324:$R$331,1),0)</f>
        <v>3</v>
      </c>
      <c r="HA45" s="588">
        <f>IFERROR(MATCH(HB$44,Sheep!$R$324:$R$331,1),0)</f>
        <v>3</v>
      </c>
      <c r="HB45" s="588">
        <f>IFERROR(MATCH(HC$44,Sheep!$R$324:$R$331,1),0)</f>
        <v>3</v>
      </c>
      <c r="HC45" s="588">
        <f>IFERROR(MATCH(HD$44,Sheep!$R$324:$R$331,1),0)</f>
        <v>3</v>
      </c>
      <c r="HD45" s="588">
        <f>IFERROR(MATCH(HE$44,Sheep!$R$324:$R$331,1),0)</f>
        <v>3</v>
      </c>
      <c r="HE45" s="588">
        <f>IFERROR(MATCH(HF$44,Sheep!$R$324:$R$331,1),0)</f>
        <v>3</v>
      </c>
      <c r="HF45" s="588">
        <f>IFERROR(MATCH(HG$44,Sheep!$R$324:$R$331,1),0)</f>
        <v>4</v>
      </c>
      <c r="HG45" s="588">
        <f>IFERROR(MATCH(HH$44,Sheep!$R$324:$R$331,1),0)</f>
        <v>4</v>
      </c>
      <c r="HH45" s="588">
        <f>IFERROR(MATCH(HI$44,Sheep!$R$324:$R$331,1),0)</f>
        <v>4</v>
      </c>
      <c r="HI45" s="588">
        <f>IFERROR(MATCH(HJ$44,Sheep!$R$324:$R$331,1),0)</f>
        <v>4</v>
      </c>
      <c r="HJ45" s="588">
        <f>IFERROR(MATCH(HK$44,Sheep!$R$324:$R$331,1),0)</f>
        <v>4</v>
      </c>
      <c r="HK45" s="588">
        <f>IFERROR(MATCH(HL$44,Sheep!$R$324:$R$331,1),0)</f>
        <v>4</v>
      </c>
      <c r="HL45" s="588">
        <f>IFERROR(MATCH(HM$44,Sheep!$R$324:$R$331,1),0)</f>
        <v>4</v>
      </c>
      <c r="HM45" s="588">
        <f>IFERROR(MATCH(HN$44,Sheep!$R$324:$R$331,1),0)</f>
        <v>4</v>
      </c>
      <c r="HN45" s="588">
        <f>IFERROR(MATCH(HO$44,Sheep!$R$324:$R$331,1),0)</f>
        <v>4</v>
      </c>
      <c r="HO45" s="588">
        <f>IFERROR(MATCH(HP$44,Sheep!$R$324:$R$331,1),0)</f>
        <v>4</v>
      </c>
      <c r="HP45" s="588">
        <f>IFERROR(MATCH(HQ$44,Sheep!$R$324:$R$331,1),0)</f>
        <v>4</v>
      </c>
      <c r="HQ45" s="588">
        <f>IFERROR(MATCH(HR$44,Sheep!$R$324:$R$331,1),0)</f>
        <v>4</v>
      </c>
      <c r="HR45" s="588">
        <f>IFERROR(MATCH(HS$44,Sheep!$R$324:$R$331,1),0)</f>
        <v>4</v>
      </c>
      <c r="HS45" s="588">
        <f>IFERROR(MATCH(HT$44,Sheep!$R$324:$R$331,1),0)</f>
        <v>4</v>
      </c>
      <c r="HT45" s="588">
        <f>IFERROR(MATCH(HU$44,Sheep!$R$324:$R$331,1),0)</f>
        <v>4</v>
      </c>
      <c r="HU45" s="588">
        <f>IFERROR(MATCH(HV$44,Sheep!$R$324:$R$331,1),0)</f>
        <v>4</v>
      </c>
      <c r="HV45" s="588">
        <f>IFERROR(MATCH(HW$44,Sheep!$R$324:$R$331,1),0)</f>
        <v>4</v>
      </c>
      <c r="HW45" s="588">
        <f>IFERROR(MATCH(HX$44,Sheep!$R$324:$R$331,1),0)</f>
        <v>4</v>
      </c>
      <c r="HX45" s="588">
        <f>IFERROR(MATCH(HY$44,Sheep!$R$324:$R$331,1),0)</f>
        <v>4</v>
      </c>
      <c r="HY45" s="588">
        <f>IFERROR(MATCH(HZ$44,Sheep!$R$324:$R$331,1),0)</f>
        <v>4</v>
      </c>
      <c r="HZ45" s="588">
        <f>IFERROR(MATCH(IA$44,Sheep!$R$324:$R$331,1),0)</f>
        <v>4</v>
      </c>
      <c r="IA45" s="588">
        <f>IFERROR(MATCH(IB$44,Sheep!$R$324:$R$331,1),0)</f>
        <v>4</v>
      </c>
      <c r="IB45" s="588">
        <f>IFERROR(MATCH(IC$44,Sheep!$R$324:$R$331,1),0)</f>
        <v>4</v>
      </c>
      <c r="IC45" s="588">
        <f>IFERROR(MATCH(ID$44,Sheep!$R$324:$R$331,1),0)</f>
        <v>4</v>
      </c>
      <c r="ID45" s="588">
        <f>IFERROR(MATCH(IE$44,Sheep!$R$324:$R$331,1),0)</f>
        <v>4</v>
      </c>
      <c r="IE45" s="588">
        <f>IFERROR(MATCH(IF$44,Sheep!$R$324:$R$331,1),0)</f>
        <v>4</v>
      </c>
      <c r="IF45" s="588">
        <f>IFERROR(MATCH(IG$44,Sheep!$R$324:$R$331,1),0)</f>
        <v>4</v>
      </c>
      <c r="IG45" s="588">
        <f>IFERROR(MATCH(IH$44,Sheep!$R$324:$R$331,1),0)</f>
        <v>4</v>
      </c>
      <c r="IH45" s="588">
        <f>IFERROR(MATCH(II$44,Sheep!$R$324:$R$331,1),0)</f>
        <v>4</v>
      </c>
      <c r="II45" s="588">
        <f>IFERROR(MATCH(IJ$44,Sheep!$R$324:$R$331,1),0)</f>
        <v>4</v>
      </c>
      <c r="IJ45" s="588">
        <f>IFERROR(MATCH(IK$44,Sheep!$R$324:$R$331,1),0)</f>
        <v>4</v>
      </c>
      <c r="IK45" s="588">
        <f>IFERROR(MATCH(IL$44,Sheep!$R$324:$R$331,1),0)</f>
        <v>4</v>
      </c>
      <c r="IL45" s="588">
        <f>IFERROR(MATCH(IM$44,Sheep!$R$324:$R$331,1),0)</f>
        <v>4</v>
      </c>
      <c r="IM45" s="588">
        <f>IFERROR(MATCH(IN$44,Sheep!$R$324:$R$331,1),0)</f>
        <v>4</v>
      </c>
      <c r="IN45" s="588">
        <f>IFERROR(MATCH(IO$44,Sheep!$R$324:$R$331,1),0)</f>
        <v>4</v>
      </c>
      <c r="IO45" s="588">
        <f>IFERROR(MATCH(IP$44,Sheep!$R$324:$R$331,1),0)</f>
        <v>4</v>
      </c>
      <c r="IP45" s="588">
        <f>IFERROR(MATCH(IQ$44,Sheep!$R$324:$R$331,1),0)</f>
        <v>4</v>
      </c>
      <c r="IQ45" s="588">
        <f>IFERROR(MATCH(IR$44,Sheep!$R$324:$R$331,1),0)</f>
        <v>4</v>
      </c>
      <c r="IR45" s="588">
        <f>IFERROR(MATCH(IS$44,Sheep!$R$324:$R$331,1),0)</f>
        <v>4</v>
      </c>
      <c r="IS45" s="588">
        <f>IFERROR(MATCH(IT$44,Sheep!$R$324:$R$331,1),0)</f>
        <v>4</v>
      </c>
      <c r="IT45" s="588">
        <f>IFERROR(MATCH(IU$44,Sheep!$R$324:$R$331,1),0)</f>
        <v>4</v>
      </c>
      <c r="IU45" s="588">
        <f>IFERROR(MATCH(IV$44,Sheep!$R$324:$R$331,1),0)</f>
        <v>4</v>
      </c>
      <c r="IV45" s="588">
        <f>IFERROR(MATCH(IW$44,Sheep!$R$324:$R$331,1),0)</f>
        <v>4</v>
      </c>
      <c r="IW45" s="588">
        <f>IFERROR(MATCH(IX$44,Sheep!$R$324:$R$331,1),0)</f>
        <v>4</v>
      </c>
      <c r="IX45" s="588">
        <f>IFERROR(MATCH(IY$44,Sheep!$R$324:$R$331,1),0)</f>
        <v>4</v>
      </c>
      <c r="IY45" s="588">
        <f>IFERROR(MATCH(IZ$44,Sheep!$R$324:$R$331,1),0)</f>
        <v>4</v>
      </c>
      <c r="IZ45" s="588">
        <f>IFERROR(MATCH(JA$44,Sheep!$R$324:$R$331,1),0)</f>
        <v>4</v>
      </c>
      <c r="JA45" s="588">
        <f>IFERROR(MATCH(JB$44,Sheep!$R$324:$R$331,1),0)</f>
        <v>4</v>
      </c>
      <c r="JB45" s="588">
        <f>IFERROR(MATCH(JC$44,Sheep!$R$324:$R$331,1),0)</f>
        <v>4</v>
      </c>
      <c r="JC45" s="588">
        <f>IFERROR(MATCH(JD$44,Sheep!$R$324:$R$331,1),0)</f>
        <v>4</v>
      </c>
      <c r="JD45" s="588">
        <f>IFERROR(MATCH(JE$44,Sheep!$R$324:$R$331,1),0)</f>
        <v>4</v>
      </c>
      <c r="JE45" s="588">
        <f>IFERROR(MATCH(JF$44,Sheep!$R$324:$R$331,1),0)</f>
        <v>4</v>
      </c>
      <c r="JF45" s="588">
        <f>IFERROR(MATCH(JG$44,Sheep!$R$324:$R$331,1),0)</f>
        <v>5</v>
      </c>
      <c r="JG45" s="588">
        <f>IFERROR(MATCH(JH$44,Sheep!$R$324:$R$331,1),0)</f>
        <v>5</v>
      </c>
      <c r="JH45" s="588">
        <f>IFERROR(MATCH(JI$44,Sheep!$R$324:$R$331,1),0)</f>
        <v>5</v>
      </c>
      <c r="JI45" s="588">
        <f>IFERROR(MATCH(JJ$44,Sheep!$R$324:$R$331,1),0)</f>
        <v>5</v>
      </c>
      <c r="JJ45" s="588">
        <f>IFERROR(MATCH(JK$44,Sheep!$R$324:$R$331,1),0)</f>
        <v>5</v>
      </c>
      <c r="JK45" s="588">
        <f>IFERROR(MATCH(JL$44,Sheep!$R$324:$R$331,1),0)</f>
        <v>5</v>
      </c>
      <c r="JL45" s="588">
        <f>IFERROR(MATCH(JM$44,Sheep!$R$324:$R$331,1),0)</f>
        <v>5</v>
      </c>
      <c r="JM45" s="588">
        <f>IFERROR(MATCH(JN$44,Sheep!$R$324:$R$331,1),0)</f>
        <v>5</v>
      </c>
      <c r="JN45" s="588">
        <f>IFERROR(MATCH(JO$44,Sheep!$R$324:$R$331,1),0)</f>
        <v>5</v>
      </c>
      <c r="JO45" s="588">
        <f>IFERROR(MATCH(JP$44,Sheep!$R$324:$R$331,1),0)</f>
        <v>5</v>
      </c>
      <c r="JP45" s="588">
        <f>IFERROR(MATCH(JQ$44,Sheep!$R$324:$R$331,1),0)</f>
        <v>5</v>
      </c>
      <c r="JQ45" s="588">
        <f>IFERROR(MATCH(JR$44,Sheep!$R$324:$R$331,1),0)</f>
        <v>5</v>
      </c>
      <c r="JR45" s="588">
        <f>IFERROR(MATCH(JS$44,Sheep!$R$324:$R$331,1),0)</f>
        <v>5</v>
      </c>
      <c r="JS45" s="588">
        <f>IFERROR(MATCH(JT$44,Sheep!$R$324:$R$331,1),0)</f>
        <v>5</v>
      </c>
      <c r="JT45" s="588">
        <f>IFERROR(MATCH(JU$44,Sheep!$R$324:$R$331,1),0)</f>
        <v>5</v>
      </c>
      <c r="JU45" s="588">
        <f>IFERROR(MATCH(JV$44,Sheep!$R$324:$R$331,1),0)</f>
        <v>5</v>
      </c>
      <c r="JV45" s="588">
        <f>IFERROR(MATCH(JW$44,Sheep!$R$324:$R$331,1),0)</f>
        <v>5</v>
      </c>
      <c r="JW45" s="588">
        <f>IFERROR(MATCH(JX$44,Sheep!$R$324:$R$331,1),0)</f>
        <v>5</v>
      </c>
      <c r="JX45" s="588">
        <f>IFERROR(MATCH(JY$44,Sheep!$R$324:$R$331,1),0)</f>
        <v>5</v>
      </c>
      <c r="JY45" s="588">
        <f>IFERROR(MATCH(JZ$44,Sheep!$R$324:$R$331,1),0)</f>
        <v>5</v>
      </c>
      <c r="JZ45" s="588">
        <f>IFERROR(MATCH(KA$44,Sheep!$R$324:$R$331,1),0)</f>
        <v>5</v>
      </c>
      <c r="KA45" s="588">
        <f>IFERROR(MATCH(KB$44,Sheep!$R$324:$R$331,1),0)</f>
        <v>5</v>
      </c>
      <c r="KB45" s="588">
        <f>IFERROR(MATCH(KC$44,Sheep!$R$324:$R$331,1),0)</f>
        <v>5</v>
      </c>
      <c r="KC45" s="588">
        <f>IFERROR(MATCH(KD$44,Sheep!$R$324:$R$331,1),0)</f>
        <v>5</v>
      </c>
      <c r="KD45" s="588">
        <f>IFERROR(MATCH(KE$44,Sheep!$R$324:$R$331,1),0)</f>
        <v>5</v>
      </c>
      <c r="KE45" s="588">
        <f>IFERROR(MATCH(KF$44,Sheep!$R$324:$R$331,1),0)</f>
        <v>5</v>
      </c>
      <c r="KF45" s="588">
        <f>IFERROR(MATCH(KG$44,Sheep!$R$324:$R$331,1),0)</f>
        <v>5</v>
      </c>
      <c r="KG45" s="588">
        <f>IFERROR(MATCH(KH$44,Sheep!$R$324:$R$331,1),0)</f>
        <v>5</v>
      </c>
      <c r="KH45" s="588">
        <f>IFERROR(MATCH(KI$44,Sheep!$R$324:$R$331,1),0)</f>
        <v>5</v>
      </c>
      <c r="KI45" s="588">
        <f>IFERROR(MATCH(KJ$44,Sheep!$R$324:$R$331,1),0)</f>
        <v>5</v>
      </c>
      <c r="KJ45" s="588">
        <f>IFERROR(MATCH(KK$44,Sheep!$R$324:$R$331,1),0)</f>
        <v>5</v>
      </c>
      <c r="KK45" s="588">
        <f>IFERROR(MATCH(KL$44,Sheep!$R$324:$R$331,1),0)</f>
        <v>5</v>
      </c>
      <c r="KL45" s="588">
        <f>IFERROR(MATCH(KM$44,Sheep!$R$324:$R$331,1),0)</f>
        <v>5</v>
      </c>
      <c r="KM45" s="588">
        <f>IFERROR(MATCH(KN$44,Sheep!$R$324:$R$331,1),0)</f>
        <v>5</v>
      </c>
      <c r="KN45" s="588">
        <f>IFERROR(MATCH(KO$44,Sheep!$R$324:$R$331,1),0)</f>
        <v>5</v>
      </c>
      <c r="KO45" s="588">
        <f>IFERROR(MATCH(KP$44,Sheep!$R$324:$R$331,1),0)</f>
        <v>5</v>
      </c>
      <c r="KP45" s="588">
        <f>IFERROR(MATCH(KQ$44,Sheep!$R$324:$R$331,1),0)</f>
        <v>5</v>
      </c>
      <c r="KQ45" s="588">
        <f>IFERROR(MATCH(KR$44,Sheep!$R$324:$R$331,1),0)</f>
        <v>5</v>
      </c>
      <c r="KR45" s="588">
        <f>IFERROR(MATCH(KS$44,Sheep!$R$324:$R$331,1),0)</f>
        <v>5</v>
      </c>
      <c r="KS45" s="588">
        <f>IFERROR(MATCH(KT$44,Sheep!$R$324:$R$331,1),0)</f>
        <v>5</v>
      </c>
      <c r="KT45" s="588">
        <f>IFERROR(MATCH(KU$44,Sheep!$R$324:$R$331,1),0)</f>
        <v>5</v>
      </c>
      <c r="KU45" s="588">
        <f>IFERROR(MATCH(KV$44,Sheep!$R$324:$R$331,1),0)</f>
        <v>5</v>
      </c>
      <c r="KV45" s="588">
        <f>IFERROR(MATCH(KW$44,Sheep!$R$324:$R$331,1),0)</f>
        <v>5</v>
      </c>
      <c r="KW45" s="588">
        <f>IFERROR(MATCH(KX$44,Sheep!$R$324:$R$331,1),0)</f>
        <v>5</v>
      </c>
      <c r="KX45" s="588">
        <f>IFERROR(MATCH(KY$44,Sheep!$R$324:$R$331,1),0)</f>
        <v>5</v>
      </c>
      <c r="KY45" s="588">
        <f>IFERROR(MATCH(KZ$44,Sheep!$R$324:$R$331,1),0)</f>
        <v>5</v>
      </c>
      <c r="KZ45" s="588">
        <f>IFERROR(MATCH(LA$44,Sheep!$R$324:$R$331,1),0)</f>
        <v>5</v>
      </c>
      <c r="LA45" s="588">
        <f>IFERROR(MATCH(LB$44,Sheep!$R$324:$R$331,1),0)</f>
        <v>5</v>
      </c>
      <c r="LB45" s="588">
        <f>IFERROR(MATCH(LC$44,Sheep!$R$324:$R$331,1),0)</f>
        <v>5</v>
      </c>
      <c r="LC45" s="588">
        <f>IFERROR(MATCH(LD$44,Sheep!$R$324:$R$331,1),0)</f>
        <v>5</v>
      </c>
      <c r="LD45" s="588">
        <f>IFERROR(MATCH(LE$44,Sheep!$R$324:$R$331,1),0)</f>
        <v>5</v>
      </c>
      <c r="LE45" s="588">
        <f>IFERROR(MATCH(LF$44,Sheep!$R$324:$R$331,1),0)</f>
        <v>5</v>
      </c>
      <c r="LF45" s="588">
        <f>IFERROR(MATCH(LG$44,Sheep!$R$324:$R$331,1),0)</f>
        <v>6</v>
      </c>
      <c r="LG45" s="588">
        <f>IFERROR(MATCH(LH$44,Sheep!$R$324:$R$331,1),0)</f>
        <v>6</v>
      </c>
      <c r="LH45" s="588">
        <f>IFERROR(MATCH(LI$44,Sheep!$R$324:$R$331,1),0)</f>
        <v>6</v>
      </c>
      <c r="LI45" s="588">
        <f>IFERROR(MATCH(LJ$44,Sheep!$R$324:$R$331,1),0)</f>
        <v>6</v>
      </c>
      <c r="LJ45" s="588">
        <f>IFERROR(MATCH(LK$44,Sheep!$R$324:$R$331,1),0)</f>
        <v>6</v>
      </c>
      <c r="LK45" s="588">
        <f>IFERROR(MATCH(LL$44,Sheep!$R$324:$R$331,1),0)</f>
        <v>6</v>
      </c>
      <c r="LL45" s="588">
        <f>IFERROR(MATCH(LM$44,Sheep!$R$324:$R$331,1),0)</f>
        <v>6</v>
      </c>
      <c r="LM45" s="588">
        <f>IFERROR(MATCH(LN$44,Sheep!$R$324:$R$331,1),0)</f>
        <v>6</v>
      </c>
      <c r="LN45" s="588">
        <f>IFERROR(MATCH(LO$44,Sheep!$R$324:$R$331,1),0)</f>
        <v>6</v>
      </c>
      <c r="LO45" s="588">
        <f>IFERROR(MATCH(LP$44,Sheep!$R$324:$R$331,1),0)</f>
        <v>6</v>
      </c>
      <c r="LP45" s="588">
        <f>IFERROR(MATCH(LQ$44,Sheep!$R$324:$R$331,1),0)</f>
        <v>6</v>
      </c>
      <c r="LQ45" s="588">
        <f>IFERROR(MATCH(LR$44,Sheep!$R$324:$R$331,1),0)</f>
        <v>6</v>
      </c>
      <c r="LR45" s="588">
        <f>IFERROR(MATCH(LS$44,Sheep!$R$324:$R$331,1),0)</f>
        <v>6</v>
      </c>
      <c r="LS45" s="588">
        <f>IFERROR(MATCH(LT$44,Sheep!$R$324:$R$331,1),0)</f>
        <v>6</v>
      </c>
      <c r="LT45" s="588">
        <f>IFERROR(MATCH(LU$44,Sheep!$R$324:$R$331,1),0)</f>
        <v>6</v>
      </c>
      <c r="LU45" s="588">
        <f>IFERROR(MATCH(LV$44,Sheep!$R$324:$R$331,1),0)</f>
        <v>6</v>
      </c>
      <c r="LV45" s="588">
        <f>IFERROR(MATCH(LW$44,Sheep!$R$324:$R$331,1),0)</f>
        <v>6</v>
      </c>
      <c r="LW45" s="588">
        <f>IFERROR(MATCH(LX$44,Sheep!$R$324:$R$331,1),0)</f>
        <v>6</v>
      </c>
      <c r="LX45" s="588">
        <f>IFERROR(MATCH(LY$44,Sheep!$R$324:$R$331,1),0)</f>
        <v>6</v>
      </c>
      <c r="LY45" s="588">
        <f>IFERROR(MATCH(LZ$44,Sheep!$R$324:$R$331,1),0)</f>
        <v>6</v>
      </c>
      <c r="LZ45" s="588">
        <f>IFERROR(MATCH(MA$44,Sheep!$R$324:$R$331,1),0)</f>
        <v>6</v>
      </c>
      <c r="MA45" s="588">
        <f>IFERROR(MATCH(MB$44,Sheep!$R$324:$R$331,1),0)</f>
        <v>6</v>
      </c>
      <c r="MB45" s="588">
        <f>IFERROR(MATCH(MC$44,Sheep!$R$324:$R$331,1),0)</f>
        <v>6</v>
      </c>
      <c r="MC45" s="588">
        <f>IFERROR(MATCH(MD$44,Sheep!$R$324:$R$331,1),0)</f>
        <v>6</v>
      </c>
      <c r="MD45" s="588">
        <f>IFERROR(MATCH(ME$44,Sheep!$R$324:$R$331,1),0)</f>
        <v>6</v>
      </c>
      <c r="ME45" s="588">
        <f>IFERROR(MATCH(MF$44,Sheep!$R$324:$R$331,1),0)</f>
        <v>6</v>
      </c>
      <c r="MF45" s="588">
        <f>IFERROR(MATCH(MG$44,Sheep!$R$324:$R$331,1),0)</f>
        <v>6</v>
      </c>
      <c r="MG45" s="588">
        <f>IFERROR(MATCH(MH$44,Sheep!$R$324:$R$331,1),0)</f>
        <v>6</v>
      </c>
      <c r="MH45" s="588">
        <f>IFERROR(MATCH(MI$44,Sheep!$R$324:$R$331,1),0)</f>
        <v>6</v>
      </c>
      <c r="MI45" s="588">
        <f>IFERROR(MATCH(MJ$44,Sheep!$R$324:$R$331,1),0)</f>
        <v>6</v>
      </c>
      <c r="MJ45" s="588">
        <f>IFERROR(MATCH(MK$44,Sheep!$R$324:$R$331,1),0)</f>
        <v>6</v>
      </c>
      <c r="MK45" s="588">
        <f>IFERROR(MATCH(ML$44,Sheep!$R$324:$R$331,1),0)</f>
        <v>6</v>
      </c>
      <c r="ML45" s="588">
        <f>IFERROR(MATCH(MM$44,Sheep!$R$324:$R$331,1),0)</f>
        <v>6</v>
      </c>
      <c r="MM45" s="588">
        <f>IFERROR(MATCH(MN$44,Sheep!$R$324:$R$331,1),0)</f>
        <v>6</v>
      </c>
      <c r="MN45" s="588">
        <f>IFERROR(MATCH(MO$44,Sheep!$R$324:$R$331,1),0)</f>
        <v>6</v>
      </c>
      <c r="MO45" s="588">
        <f>IFERROR(MATCH(MP$44,Sheep!$R$324:$R$331,1),0)</f>
        <v>6</v>
      </c>
      <c r="MP45" s="588">
        <f>IFERROR(MATCH(MQ$44,Sheep!$R$324:$R$331,1),0)</f>
        <v>6</v>
      </c>
      <c r="MQ45" s="588">
        <f>IFERROR(MATCH(MR$44,Sheep!$R$324:$R$331,1),0)</f>
        <v>6</v>
      </c>
      <c r="MR45" s="588">
        <f>IFERROR(MATCH(MS$44,Sheep!$R$324:$R$331,1),0)</f>
        <v>6</v>
      </c>
      <c r="MS45" s="588">
        <f>IFERROR(MATCH(MT$44,Sheep!$R$324:$R$331,1),0)</f>
        <v>6</v>
      </c>
      <c r="MT45" s="588">
        <f>IFERROR(MATCH(MU$44,Sheep!$R$324:$R$331,1),0)</f>
        <v>6</v>
      </c>
      <c r="MU45" s="588">
        <f>IFERROR(MATCH(MV$44,Sheep!$R$324:$R$331,1),0)</f>
        <v>6</v>
      </c>
      <c r="MV45" s="588">
        <f>IFERROR(MATCH(MW$44,Sheep!$R$324:$R$331,1),0)</f>
        <v>6</v>
      </c>
      <c r="MW45" s="588">
        <f>IFERROR(MATCH(MX$44,Sheep!$R$324:$R$331,1),0)</f>
        <v>6</v>
      </c>
      <c r="MX45" s="588">
        <f>IFERROR(MATCH(MY$44,Sheep!$R$324:$R$331,1),0)</f>
        <v>6</v>
      </c>
      <c r="MY45" s="588">
        <f>IFERROR(MATCH(MZ$44,Sheep!$R$324:$R$331,1),0)</f>
        <v>6</v>
      </c>
      <c r="MZ45" s="588">
        <f>IFERROR(MATCH(NA$44,Sheep!$R$324:$R$331,1),0)</f>
        <v>6</v>
      </c>
      <c r="NA45" s="588">
        <f>IFERROR(MATCH(NB$44,Sheep!$R$324:$R$331,1),0)</f>
        <v>6</v>
      </c>
      <c r="NB45" s="588">
        <f>IFERROR(MATCH(NC$44,Sheep!$R$324:$R$331,1),0)</f>
        <v>6</v>
      </c>
      <c r="NC45" s="588">
        <f>IFERROR(MATCH(ND$44,Sheep!$R$324:$R$331,1),0)</f>
        <v>6</v>
      </c>
      <c r="ND45" s="588">
        <f>IFERROR(MATCH(NE$44,Sheep!$R$324:$R$331,1),0)</f>
        <v>6</v>
      </c>
      <c r="NE45" s="588">
        <f>IFERROR(MATCH(NF$44,Sheep!$R$324:$R$331,1),0)</f>
        <v>6</v>
      </c>
      <c r="NF45" s="588">
        <f>IFERROR(MATCH(NG$44,Sheep!$R$324:$R$331,1),0)</f>
        <v>7</v>
      </c>
      <c r="NG45" s="588">
        <f>IFERROR(MATCH(NH$44,Sheep!$R$324:$R$331,1),0)</f>
        <v>7</v>
      </c>
      <c r="NH45" s="588">
        <f>IFERROR(MATCH(NI$44,Sheep!$R$324:$R$331,1),0)</f>
        <v>7</v>
      </c>
      <c r="NI45" s="588">
        <f>IFERROR(MATCH(NJ$44,Sheep!$R$324:$R$331,1),0)</f>
        <v>7</v>
      </c>
      <c r="NJ45" s="588">
        <f>IFERROR(MATCH(NK$44,Sheep!$R$324:$R$331,1),0)</f>
        <v>7</v>
      </c>
      <c r="NK45" s="588">
        <f>IFERROR(MATCH(NL$44,Sheep!$R$324:$R$331,1),0)</f>
        <v>7</v>
      </c>
      <c r="NL45" s="588">
        <f>IFERROR(MATCH(NM$44,Sheep!$R$324:$R$331,1),0)</f>
        <v>7</v>
      </c>
      <c r="NM45" s="588">
        <f>IFERROR(MATCH(NN$44,Sheep!$R$324:$R$331,1),0)</f>
        <v>7</v>
      </c>
      <c r="NN45" s="588">
        <f>IFERROR(MATCH(NO$44,Sheep!$R$324:$R$331,1),0)</f>
        <v>7</v>
      </c>
      <c r="NO45" s="588">
        <f>IFERROR(MATCH(NP$44,Sheep!$R$324:$R$331,1),0)</f>
        <v>7</v>
      </c>
      <c r="NP45" s="588">
        <f>IFERROR(MATCH(NQ$44,Sheep!$R$324:$R$331,1),0)</f>
        <v>7</v>
      </c>
      <c r="NQ45" s="588">
        <f>IFERROR(MATCH(NR$44,Sheep!$R$324:$R$331,1),0)</f>
        <v>7</v>
      </c>
      <c r="NR45" s="588">
        <f>IFERROR(MATCH(NS$44,Sheep!$R$324:$R$331,1),0)</f>
        <v>7</v>
      </c>
      <c r="NS45" s="588">
        <f>IFERROR(MATCH(NT$44,Sheep!$R$324:$R$331,1),0)</f>
        <v>7</v>
      </c>
      <c r="NT45" s="588">
        <f>IFERROR(MATCH(NU$44,Sheep!$R$324:$R$331,1),0)</f>
        <v>7</v>
      </c>
      <c r="NU45" s="588">
        <f>IFERROR(MATCH(NV$44,Sheep!$R$324:$R$331,1),0)</f>
        <v>7</v>
      </c>
      <c r="NV45" s="588">
        <f>IFERROR(MATCH(NW$44,Sheep!$R$324:$R$331,1),0)</f>
        <v>7</v>
      </c>
      <c r="NW45" s="588">
        <f>IFERROR(MATCH(NX$44,Sheep!$R$324:$R$331,1),0)</f>
        <v>7</v>
      </c>
      <c r="NX45" s="588">
        <f>IFERROR(MATCH(NY$44,Sheep!$R$324:$R$331,1),0)</f>
        <v>7</v>
      </c>
      <c r="NY45" s="588">
        <f>IFERROR(MATCH(NZ$44,Sheep!$R$324:$R$331,1),0)</f>
        <v>7</v>
      </c>
      <c r="NZ45" s="588">
        <f>IFERROR(MATCH(OA$44,Sheep!$R$324:$R$331,1),0)</f>
        <v>7</v>
      </c>
      <c r="OA45" s="588">
        <f>IFERROR(MATCH(OB$44,Sheep!$R$324:$R$331,1),0)</f>
        <v>7</v>
      </c>
      <c r="OB45" s="588">
        <f>IFERROR(MATCH(OC$44,Sheep!$R$324:$R$331,1),0)</f>
        <v>7</v>
      </c>
      <c r="OC45" s="588">
        <f>IFERROR(MATCH(OD$44,Sheep!$R$324:$R$331,1),0)</f>
        <v>7</v>
      </c>
      <c r="OD45" s="588">
        <f>IFERROR(MATCH(OE$44,Sheep!$R$324:$R$331,1),0)</f>
        <v>7</v>
      </c>
      <c r="OE45" s="588">
        <f>IFERROR(MATCH(OF$44,Sheep!$R$324:$R$331,1),0)</f>
        <v>7</v>
      </c>
      <c r="OF45" s="588">
        <f>IFERROR(MATCH(OG$44,Sheep!$R$324:$R$331,1),0)</f>
        <v>7</v>
      </c>
      <c r="OG45" s="588">
        <f>IFERROR(MATCH(OH$44,Sheep!$R$324:$R$331,1),0)</f>
        <v>7</v>
      </c>
      <c r="OH45" s="588">
        <f>IFERROR(MATCH(OI$44,Sheep!$R$324:$R$331,1),0)</f>
        <v>7</v>
      </c>
      <c r="OI45" s="588">
        <f>IFERROR(MATCH(OJ$44,Sheep!$R$324:$R$331,1),0)</f>
        <v>7</v>
      </c>
      <c r="OJ45" s="588">
        <f>IFERROR(MATCH(OK$44,Sheep!$R$324:$R$331,1),0)</f>
        <v>7</v>
      </c>
      <c r="OK45" s="588">
        <f>IFERROR(MATCH(OL$44,Sheep!$R$324:$R$331,1),0)</f>
        <v>7</v>
      </c>
      <c r="OL45" s="588">
        <f>IFERROR(MATCH(OM$44,Sheep!$R$324:$R$331,1),0)</f>
        <v>7</v>
      </c>
      <c r="OM45" s="588">
        <f>IFERROR(MATCH(ON$44,Sheep!$R$324:$R$331,1),0)</f>
        <v>7</v>
      </c>
      <c r="ON45" s="588">
        <f>IFERROR(MATCH(OO$44,Sheep!$R$324:$R$331,1),0)</f>
        <v>7</v>
      </c>
      <c r="OO45" s="588">
        <f>IFERROR(MATCH(OP$44,Sheep!$R$324:$R$331,1),0)</f>
        <v>7</v>
      </c>
      <c r="OP45" s="588">
        <f>IFERROR(MATCH(OQ$44,Sheep!$R$324:$R$331,1),0)</f>
        <v>7</v>
      </c>
      <c r="OQ45" s="588">
        <f>IFERROR(MATCH(OR$44,Sheep!$R$324:$R$331,1),0)</f>
        <v>7</v>
      </c>
      <c r="OR45" s="588">
        <f>IFERROR(MATCH(OS$44,Sheep!$R$324:$R$331,1),0)</f>
        <v>7</v>
      </c>
      <c r="OS45" s="588">
        <f>IFERROR(MATCH(OT$44,Sheep!$R$324:$R$331,1),0)</f>
        <v>7</v>
      </c>
      <c r="OT45" s="588">
        <f>IFERROR(MATCH(OU$44,Sheep!$R$324:$R$331,1),0)</f>
        <v>7</v>
      </c>
      <c r="OU45" s="588">
        <f>IFERROR(MATCH(OV$44,Sheep!$R$324:$R$331,1),0)</f>
        <v>7</v>
      </c>
      <c r="OV45" s="588">
        <f>IFERROR(MATCH(OW$44,Sheep!$R$324:$R$331,1),0)</f>
        <v>7</v>
      </c>
      <c r="OW45" s="588">
        <f>IFERROR(MATCH(OX$44,Sheep!$R$324:$R$331,1),0)</f>
        <v>7</v>
      </c>
      <c r="OX45" s="588">
        <f>IFERROR(MATCH(OY$44,Sheep!$R$324:$R$331,1),0)</f>
        <v>7</v>
      </c>
      <c r="OY45" s="588">
        <f>IFERROR(MATCH(OZ$44,Sheep!$R$324:$R$331,1),0)</f>
        <v>7</v>
      </c>
      <c r="OZ45" s="588">
        <f>IFERROR(MATCH(PA$44,Sheep!$R$324:$R$331,1),0)</f>
        <v>7</v>
      </c>
      <c r="PA45" s="588">
        <f>IFERROR(MATCH(PB$44,Sheep!$R$324:$R$331,1),0)</f>
        <v>7</v>
      </c>
      <c r="PB45" s="588">
        <f>IFERROR(MATCH(PC$44,Sheep!$R$324:$R$331,1),0)</f>
        <v>7</v>
      </c>
      <c r="PC45" s="588">
        <f>IFERROR(MATCH(PD$44,Sheep!$R$324:$R$331,1),0)</f>
        <v>7</v>
      </c>
      <c r="PD45" s="588">
        <f>IFERROR(MATCH(PE$44,Sheep!$R$324:$R$331,1),0)</f>
        <v>7</v>
      </c>
      <c r="PE45" s="588">
        <f>IFERROR(MATCH(PF$44,Sheep!$R$324:$R$331,1),0)</f>
        <v>7</v>
      </c>
      <c r="PF45" s="588">
        <f>IFERROR(MATCH(PG$44,Sheep!$R$324:$R$331,1),0)</f>
        <v>8</v>
      </c>
      <c r="PG45" s="588">
        <f>IFERROR(MATCH(PH$44,Sheep!$R$324:$R$331,1),0)</f>
        <v>8</v>
      </c>
      <c r="PH45" s="588">
        <f>IFERROR(MATCH(PI$44,Sheep!$R$324:$R$331,1),0)</f>
        <v>8</v>
      </c>
      <c r="PI45" s="588">
        <f>IFERROR(MATCH(PJ$44,Sheep!$R$324:$R$331,1),0)</f>
        <v>8</v>
      </c>
      <c r="PJ45" s="588">
        <f>IFERROR(MATCH(PK$44,Sheep!$R$324:$R$331,1),0)</f>
        <v>8</v>
      </c>
      <c r="PK45" s="588">
        <f>IFERROR(MATCH(PL$44,Sheep!$R$324:$R$331,1),0)</f>
        <v>8</v>
      </c>
      <c r="PL45" s="588">
        <f>IFERROR(MATCH(PM$44,Sheep!$R$324:$R$331,1),0)</f>
        <v>8</v>
      </c>
      <c r="PM45" s="588">
        <f>IFERROR(MATCH(PN$44,Sheep!$R$324:$R$331,1),0)</f>
        <v>8</v>
      </c>
      <c r="PN45" s="588">
        <f>IFERROR(MATCH(PO$44,Sheep!$R$324:$R$331,1),0)</f>
        <v>8</v>
      </c>
      <c r="PO45" s="588">
        <f>IFERROR(MATCH(PP$44,Sheep!$R$324:$R$331,1),0)</f>
        <v>8</v>
      </c>
      <c r="PP45" s="588">
        <f>IFERROR(MATCH(PQ$44,Sheep!$R$324:$R$331,1),0)</f>
        <v>8</v>
      </c>
      <c r="PQ45" s="588">
        <f>IFERROR(MATCH(PR$44,Sheep!$R$324:$R$331,1),0)</f>
        <v>8</v>
      </c>
      <c r="PR45" s="588">
        <f>IFERROR(MATCH(PS$44,Sheep!$R$324:$R$331,1),0)</f>
        <v>8</v>
      </c>
      <c r="PS45" s="588">
        <f>IFERROR(MATCH(PT$44,Sheep!$R$324:$R$331,1),0)</f>
        <v>8</v>
      </c>
      <c r="PT45" s="588">
        <f>IFERROR(MATCH(PU$44,Sheep!$R$324:$R$331,1),0)</f>
        <v>8</v>
      </c>
      <c r="PU45" s="588">
        <f>IFERROR(MATCH(PV$44,Sheep!$R$324:$R$331,1),0)</f>
        <v>8</v>
      </c>
      <c r="PV45" s="588">
        <f>IFERROR(MATCH(PW$44,Sheep!$R$324:$R$331,1),0)</f>
        <v>8</v>
      </c>
      <c r="PW45" s="588">
        <f>IFERROR(MATCH(PX$44,Sheep!$R$324:$R$331,1),0)</f>
        <v>8</v>
      </c>
      <c r="PX45" s="588">
        <f>IFERROR(MATCH(PY$44,Sheep!$R$324:$R$331,1),0)</f>
        <v>8</v>
      </c>
      <c r="PY45" s="588">
        <f>IFERROR(MATCH(PZ$44,Sheep!$R$324:$R$331,1),0)</f>
        <v>8</v>
      </c>
      <c r="PZ45" s="588">
        <f>IFERROR(MATCH(QA$44,Sheep!$R$324:$R$331,1),0)</f>
        <v>8</v>
      </c>
      <c r="QA45" s="588">
        <f>IFERROR(MATCH(QB$44,Sheep!$R$324:$R$331,1),0)</f>
        <v>8</v>
      </c>
      <c r="QB45" s="588">
        <f>IFERROR(MATCH(QC$44,Sheep!$R$324:$R$331,1),0)</f>
        <v>8</v>
      </c>
      <c r="QC45" s="588">
        <f>IFERROR(MATCH(QD$44,Sheep!$R$324:$R$331,1),0)</f>
        <v>8</v>
      </c>
      <c r="QD45" s="588">
        <f>IFERROR(MATCH(QE$44,Sheep!$R$324:$R$331,1),0)</f>
        <v>8</v>
      </c>
      <c r="QE45" s="588">
        <f>IFERROR(MATCH(QF$44,Sheep!$R$324:$R$331,1),0)</f>
        <v>8</v>
      </c>
      <c r="QF45" s="588">
        <f>IFERROR(MATCH(QG$44,Sheep!$R$324:$R$331,1),0)</f>
        <v>8</v>
      </c>
      <c r="QG45" s="588">
        <f>IFERROR(MATCH(QH$44,Sheep!$R$324:$R$331,1),0)</f>
        <v>8</v>
      </c>
      <c r="QH45" s="588">
        <f>IFERROR(MATCH(QI$44,Sheep!$R$324:$R$331,1),0)</f>
        <v>8</v>
      </c>
      <c r="QI45" s="588">
        <f>IFERROR(MATCH(QJ$44,Sheep!$R$324:$R$331,1),0)</f>
        <v>8</v>
      </c>
      <c r="QJ45" s="588">
        <f>IFERROR(MATCH(QK$44,Sheep!$R$324:$R$331,1),0)</f>
        <v>8</v>
      </c>
      <c r="QK45" s="588">
        <f>IFERROR(MATCH(QL$44,Sheep!$R$324:$R$331,1),0)</f>
        <v>8</v>
      </c>
      <c r="QL45" s="588">
        <f>IFERROR(MATCH(QM$44,Sheep!$R$324:$R$331,1),0)</f>
        <v>8</v>
      </c>
      <c r="QM45" s="588">
        <f>IFERROR(MATCH(QN$44,Sheep!$R$324:$R$331,1),0)</f>
        <v>8</v>
      </c>
      <c r="QN45" s="588">
        <f>IFERROR(MATCH(QO$44,Sheep!$R$324:$R$331,1),0)</f>
        <v>8</v>
      </c>
      <c r="QO45" s="588">
        <f>IFERROR(MATCH(QP$44,Sheep!$R$324:$R$331,1),0)</f>
        <v>8</v>
      </c>
      <c r="QP45" s="588">
        <f>IFERROR(MATCH(QQ$44,Sheep!$R$324:$R$331,1),0)</f>
        <v>8</v>
      </c>
      <c r="QQ45" s="588">
        <f>IFERROR(MATCH(QR$44,Sheep!$R$324:$R$331,1),0)</f>
        <v>8</v>
      </c>
      <c r="QR45" s="588">
        <f>IFERROR(MATCH(QS$44,Sheep!$R$324:$R$331,1),0)</f>
        <v>8</v>
      </c>
      <c r="QS45" s="588">
        <f>IFERROR(MATCH(QT$44,Sheep!$R$324:$R$331,1),0)</f>
        <v>8</v>
      </c>
      <c r="QT45" s="588">
        <f>IFERROR(MATCH(QU$44,Sheep!$R$324:$R$331,1),0)</f>
        <v>8</v>
      </c>
      <c r="QU45" s="588">
        <f>IFERROR(MATCH(QV$44,Sheep!$R$324:$R$331,1),0)</f>
        <v>8</v>
      </c>
      <c r="QV45" s="588">
        <f>IFERROR(MATCH(QW$44,Sheep!$R$324:$R$331,1),0)</f>
        <v>8</v>
      </c>
      <c r="QW45" s="588">
        <f>IFERROR(MATCH(QX$44,Sheep!$R$324:$R$331,1),0)</f>
        <v>8</v>
      </c>
      <c r="QX45" s="588">
        <f>IFERROR(MATCH(QY$44,Sheep!$R$324:$R$331,1),0)</f>
        <v>8</v>
      </c>
      <c r="QY45" s="588">
        <f>IFERROR(MATCH(QZ$44,Sheep!$R$324:$R$331,1),0)</f>
        <v>8</v>
      </c>
      <c r="QZ45" s="588">
        <f>IFERROR(MATCH(RA$44,Sheep!$R$324:$R$331,1),0)</f>
        <v>8</v>
      </c>
      <c r="RA45" s="588">
        <f>IFERROR(MATCH(RB$44,Sheep!$R$324:$R$331,1),0)</f>
        <v>8</v>
      </c>
      <c r="RB45" s="588">
        <f>IFERROR(MATCH(RC$44,Sheep!$R$324:$R$331,1),0)</f>
        <v>8</v>
      </c>
      <c r="RC45" s="588">
        <f>IFERROR(MATCH(RD$44,Sheep!$R$324:$R$331,1),0)</f>
        <v>8</v>
      </c>
      <c r="RD45" s="588">
        <f>IFERROR(MATCH(RE$44,Sheep!$R$324:$R$331,1),0)</f>
        <v>8</v>
      </c>
      <c r="RE45" s="588">
        <f>IFERROR(MATCH(RF$44,Sheep!$R$324:$R$331,1),0)</f>
        <v>8</v>
      </c>
      <c r="RF45" s="588">
        <f>IFERROR(MATCH(RG$44,Sheep!$R$324:$R$331,1),0)</f>
        <v>8</v>
      </c>
      <c r="RG45" s="588">
        <f>IFERROR(MATCH(RH$44,Sheep!$R$324:$R$331,1),0)</f>
        <v>8</v>
      </c>
      <c r="RH45" s="588">
        <f>IFERROR(MATCH(RI$44,Sheep!$R$324:$R$331,1),0)</f>
        <v>8</v>
      </c>
      <c r="RI45" s="588">
        <f>IFERROR(MATCH(RJ$44,Sheep!$R$324:$R$331,1),0)</f>
        <v>8</v>
      </c>
      <c r="RJ45" s="588">
        <f>IFERROR(MATCH(RK$44,Sheep!$R$324:$R$331,1),0)</f>
        <v>8</v>
      </c>
      <c r="RK45" s="588">
        <f>IFERROR(MATCH(RL$44,Sheep!$R$324:$R$331,1),0)</f>
        <v>8</v>
      </c>
      <c r="RL45" s="588">
        <f>IFERROR(MATCH(RM$44,Sheep!$R$324:$R$331,1),0)</f>
        <v>8</v>
      </c>
      <c r="RM45" s="588">
        <f>IFERROR(MATCH(RN$44,Sheep!$R$324:$R$331,1),0)</f>
        <v>8</v>
      </c>
      <c r="RN45" s="588">
        <f>IFERROR(MATCH(RO$44,Sheep!$R$324:$R$331,1),0)</f>
        <v>8</v>
      </c>
      <c r="RO45" s="588">
        <f>IFERROR(MATCH(RP$44,Sheep!$R$324:$R$331,1),0)</f>
        <v>8</v>
      </c>
      <c r="RP45" s="588">
        <f>IFERROR(MATCH(RQ$44,Sheep!$R$324:$R$331,1),0)</f>
        <v>8</v>
      </c>
      <c r="RQ45" s="588">
        <f>IFERROR(MATCH(RR$44,Sheep!$R$324:$R$331,1),0)</f>
        <v>8</v>
      </c>
      <c r="RR45" s="588">
        <f>IFERROR(MATCH(RS$44,Sheep!$R$324:$R$331,1),0)</f>
        <v>8</v>
      </c>
      <c r="RS45" s="588">
        <f>IFERROR(MATCH(RT$44,Sheep!$R$324:$R$331,1),0)</f>
        <v>8</v>
      </c>
      <c r="RT45" s="588">
        <f>IFERROR(MATCH(RU$44,Sheep!$R$324:$R$331,1),0)</f>
        <v>8</v>
      </c>
      <c r="RU45" s="588">
        <f>IFERROR(MATCH(RV$44,Sheep!$R$324:$R$331,1),0)</f>
        <v>8</v>
      </c>
      <c r="RV45" s="588">
        <f>IFERROR(MATCH(RW$44,Sheep!$R$324:$R$331,1),0)</f>
        <v>8</v>
      </c>
      <c r="RW45" s="588">
        <f>IFERROR(MATCH(RX$44,Sheep!$R$324:$R$331,1),0)</f>
        <v>8</v>
      </c>
      <c r="RX45" s="588">
        <f>IFERROR(MATCH(RY$44,Sheep!$R$324:$R$331,1),0)</f>
        <v>8</v>
      </c>
      <c r="RY45" s="588">
        <f>IFERROR(MATCH(RZ$44,Sheep!$R$324:$R$331,1),0)</f>
        <v>8</v>
      </c>
      <c r="RZ45" s="588">
        <f>IFERROR(MATCH(SA$44,Sheep!$R$324:$R$331,1),0)</f>
        <v>8</v>
      </c>
      <c r="SA45" s="588">
        <f>IFERROR(MATCH(SB$44,Sheep!$R$324:$R$331,1),0)</f>
        <v>8</v>
      </c>
      <c r="SB45" s="588">
        <f>IFERROR(MATCH(SC$44,Sheep!$R$324:$R$331,1),0)</f>
        <v>8</v>
      </c>
      <c r="SC45" s="588">
        <f>IFERROR(MATCH(SD$44,Sheep!$R$324:$R$331,1),0)</f>
        <v>8</v>
      </c>
      <c r="SD45" s="588">
        <f>IFERROR(MATCH(SE$44,Sheep!$R$324:$R$331,1),0)</f>
        <v>8</v>
      </c>
      <c r="SE45" s="588">
        <f>IFERROR(MATCH(SF$44,Sheep!$R$324:$R$331,1),0)</f>
        <v>8</v>
      </c>
      <c r="SF45" s="588">
        <f>IFERROR(MATCH(SG$44,Sheep!$R$324:$R$331,1),0)</f>
        <v>8</v>
      </c>
      <c r="SG45" s="588">
        <f>IFERROR(MATCH(SH$44,Sheep!$R$324:$R$331,1),0)</f>
        <v>8</v>
      </c>
      <c r="SH45" s="588">
        <f>IFERROR(MATCH(SI$44,Sheep!$R$324:$R$331,1),0)</f>
        <v>8</v>
      </c>
      <c r="SI45" s="588">
        <f>IFERROR(MATCH(SJ$44,Sheep!$R$324:$R$331,1),0)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IFERROR(INDEX(Sheep!$R$324:$R$331,K45,1),0)</f>
        <v>0</v>
      </c>
      <c r="L46" s="649">
        <f>IFERROR(INDEX(Sheep!$R$324:$R$331,L45,1),0)</f>
        <v>0</v>
      </c>
      <c r="M46" s="649">
        <f>IFERROR(INDEX(Sheep!$R$324:$R$331,M45,1),0)</f>
        <v>0</v>
      </c>
      <c r="N46" s="649">
        <f>IFERROR(INDEX(Sheep!$R$324:$R$331,N45,1),0)</f>
        <v>0</v>
      </c>
      <c r="O46" s="649">
        <f>IFERROR(INDEX(Sheep!$R$324:$R$331,O45,1),0)</f>
        <v>0</v>
      </c>
      <c r="P46" s="649">
        <f>IFERROR(INDEX(Sheep!$R$324:$R$331,P45,1),0)</f>
        <v>0</v>
      </c>
      <c r="Q46" s="649">
        <f>IFERROR(INDEX(Sheep!$R$324:$R$331,Q45,1),0)</f>
        <v>0</v>
      </c>
      <c r="R46" s="649">
        <f>IFERROR(INDEX(Sheep!$R$324:$R$331,R45,1),0)</f>
        <v>0</v>
      </c>
      <c r="S46" s="649">
        <f>IFERROR(INDEX(Sheep!$R$324:$R$331,S45,1),0)</f>
        <v>0</v>
      </c>
      <c r="T46" s="649">
        <f>IFERROR(INDEX(Sheep!$R$324:$R$331,T45,1),0)</f>
        <v>0</v>
      </c>
      <c r="U46" s="649">
        <f>IFERROR(INDEX(Sheep!$R$324:$R$331,U45,1),0)</f>
        <v>0</v>
      </c>
      <c r="V46" s="649">
        <f>IFERROR(INDEX(Sheep!$R$324:$R$331,V45,1),0)</f>
        <v>0</v>
      </c>
      <c r="W46" s="649">
        <f>IFERROR(INDEX(Sheep!$R$324:$R$331,W45,1),0)</f>
        <v>0</v>
      </c>
      <c r="X46" s="649">
        <f>IFERROR(INDEX(Sheep!$R$324:$R$331,X45,1),0)</f>
        <v>0</v>
      </c>
      <c r="Y46" s="649">
        <f>IFERROR(INDEX(Sheep!$R$324:$R$331,Y45,1),0)</f>
        <v>0</v>
      </c>
      <c r="Z46" s="649">
        <f>IFERROR(INDEX(Sheep!$R$324:$R$331,Z45,1),0)</f>
        <v>0</v>
      </c>
      <c r="AA46" s="649">
        <f>IFERROR(INDEX(Sheep!$R$324:$R$331,AA45,1),0)</f>
        <v>0</v>
      </c>
      <c r="AB46" s="649">
        <f>IFERROR(INDEX(Sheep!$R$324:$R$331,AB45,1),0)</f>
        <v>0</v>
      </c>
      <c r="AC46" s="649">
        <f>IFERROR(INDEX(Sheep!$R$324:$R$331,AC45,1),0)</f>
        <v>0</v>
      </c>
      <c r="AD46" s="649">
        <f>IFERROR(INDEX(Sheep!$R$324:$R$331,AD45,1),0)</f>
        <v>0</v>
      </c>
      <c r="AE46" s="649">
        <f>IFERROR(INDEX(Sheep!$R$324:$R$331,AE45,1),0)</f>
        <v>0</v>
      </c>
      <c r="AF46" s="649">
        <f>IFERROR(INDEX(Sheep!$R$324:$R$331,AF45,1),0)</f>
        <v>0</v>
      </c>
      <c r="AG46" s="649">
        <f>IFERROR(INDEX(Sheep!$R$324:$R$331,AG45,1),0)</f>
        <v>0</v>
      </c>
      <c r="AH46" s="649">
        <f>IFERROR(INDEX(Sheep!$R$324:$R$331,AH45,1),0)</f>
        <v>0</v>
      </c>
      <c r="AI46" s="649">
        <f>IFERROR(INDEX(Sheep!$R$324:$R$331,AI45,1),0)</f>
        <v>0</v>
      </c>
      <c r="AJ46" s="649">
        <f>IFERROR(INDEX(Sheep!$R$324:$R$331,AJ45,1),0)</f>
        <v>0</v>
      </c>
      <c r="AK46" s="649">
        <f>IFERROR(INDEX(Sheep!$R$324:$R$331,AK45,1),0)</f>
        <v>0</v>
      </c>
      <c r="AL46" s="649">
        <f>IFERROR(INDEX(Sheep!$R$324:$R$331,AL45,1),0)</f>
        <v>0</v>
      </c>
      <c r="AM46" s="649">
        <f>IFERROR(INDEX(Sheep!$R$324:$R$331,AM45,1),0)</f>
        <v>0</v>
      </c>
      <c r="AN46" s="649">
        <f>IFERROR(INDEX(Sheep!$R$324:$R$331,AN45,1),0)</f>
        <v>0</v>
      </c>
      <c r="AO46" s="649">
        <f>IFERROR(INDEX(Sheep!$R$324:$R$331,AO45,1),0)</f>
        <v>0</v>
      </c>
      <c r="AP46" s="649">
        <f>IFERROR(INDEX(Sheep!$R$324:$R$331,AP45,1),0)</f>
        <v>0</v>
      </c>
      <c r="AQ46" s="649">
        <f>IFERROR(INDEX(Sheep!$R$324:$R$331,AQ45,1),0)</f>
        <v>0</v>
      </c>
      <c r="AR46" s="649">
        <f>IFERROR(INDEX(Sheep!$R$324:$R$331,AR45,1),0)</f>
        <v>0</v>
      </c>
      <c r="AS46" s="649">
        <f>IFERROR(INDEX(Sheep!$R$324:$R$331,AS45,1),0)</f>
        <v>0</v>
      </c>
      <c r="AT46" s="649">
        <f>IFERROR(INDEX(Sheep!$R$324:$R$331,AT45,1),0)</f>
        <v>0</v>
      </c>
      <c r="AU46" s="649">
        <f>IFERROR(INDEX(Sheep!$R$324:$R$331,AU45,1),0)</f>
        <v>0</v>
      </c>
      <c r="AV46" s="649">
        <f>IFERROR(INDEX(Sheep!$R$324:$R$331,AV45,1),0)</f>
        <v>0</v>
      </c>
      <c r="AW46" s="649">
        <f>IFERROR(INDEX(Sheep!$R$324:$R$331,AW45,1),0)</f>
        <v>0</v>
      </c>
      <c r="AX46" s="649">
        <f>IFERROR(INDEX(Sheep!$R$324:$R$331,AX45,1),0)</f>
        <v>0</v>
      </c>
      <c r="AY46" s="649">
        <f>IFERROR(INDEX(Sheep!$R$324:$R$331,AY45,1),0)</f>
        <v>0</v>
      </c>
      <c r="AZ46" s="649">
        <f>IFERROR(INDEX(Sheep!$R$324:$R$331,AZ45,1),0)</f>
        <v>0</v>
      </c>
      <c r="BA46" s="649">
        <f>IFERROR(INDEX(Sheep!$R$324:$R$331,BA45,1),0)</f>
        <v>0</v>
      </c>
      <c r="BB46" s="649">
        <f>IFERROR(INDEX(Sheep!$R$324:$R$331,BB45,1),0)</f>
        <v>0</v>
      </c>
      <c r="BC46" s="649">
        <f>IFERROR(INDEX(Sheep!$R$324:$R$331,BC45,1),0)</f>
        <v>0</v>
      </c>
      <c r="BD46" s="649">
        <f>IFERROR(INDEX(Sheep!$R$324:$R$331,BD45,1),0)</f>
        <v>0</v>
      </c>
      <c r="BE46" s="649">
        <f>IFERROR(INDEX(Sheep!$R$324:$R$331,BE45,1),0)</f>
        <v>0</v>
      </c>
      <c r="BF46" s="649">
        <f>IFERROR(INDEX(Sheep!$R$324:$R$331,BF45,1),0)</f>
        <v>43802</v>
      </c>
      <c r="BG46" s="649">
        <f>IFERROR(INDEX(Sheep!$R$324:$R$331,BG45,1),0)</f>
        <v>43802</v>
      </c>
      <c r="BH46" s="649">
        <f>IFERROR(INDEX(Sheep!$R$324:$R$331,BH45,1),0)</f>
        <v>43802</v>
      </c>
      <c r="BI46" s="649">
        <f>IFERROR(INDEX(Sheep!$R$324:$R$331,BI45,1),0)</f>
        <v>43802</v>
      </c>
      <c r="BJ46" s="649">
        <f>IFERROR(INDEX(Sheep!$R$324:$R$331,BJ45,1),0)</f>
        <v>43802</v>
      </c>
      <c r="BK46" s="649">
        <f>IFERROR(INDEX(Sheep!$R$324:$R$331,BK45,1),0)</f>
        <v>43802</v>
      </c>
      <c r="BL46" s="649">
        <f>IFERROR(INDEX(Sheep!$R$324:$R$331,BL45,1),0)</f>
        <v>43802</v>
      </c>
      <c r="BM46" s="649">
        <f>IFERROR(INDEX(Sheep!$R$324:$R$331,BM45,1),0)</f>
        <v>43802</v>
      </c>
      <c r="BN46" s="649">
        <f>IFERROR(INDEX(Sheep!$R$324:$R$331,BN45,1),0)</f>
        <v>43802</v>
      </c>
      <c r="BO46" s="649">
        <f>IFERROR(INDEX(Sheep!$R$324:$R$331,BO45,1),0)</f>
        <v>43802</v>
      </c>
      <c r="BP46" s="649">
        <f>IFERROR(INDEX(Sheep!$R$324:$R$331,BP45,1),0)</f>
        <v>43802</v>
      </c>
      <c r="BQ46" s="649">
        <f>IFERROR(INDEX(Sheep!$R$324:$R$331,BQ45,1),0)</f>
        <v>43802</v>
      </c>
      <c r="BR46" s="649">
        <f>IFERROR(INDEX(Sheep!$R$324:$R$331,BR45,1),0)</f>
        <v>43802</v>
      </c>
      <c r="BS46" s="649">
        <f>IFERROR(INDEX(Sheep!$R$324:$R$331,BS45,1),0)</f>
        <v>43802</v>
      </c>
      <c r="BT46" s="649">
        <f>IFERROR(INDEX(Sheep!$R$324:$R$331,BT45,1),0)</f>
        <v>43802</v>
      </c>
      <c r="BU46" s="649">
        <f>IFERROR(INDEX(Sheep!$R$324:$R$331,BU45,1),0)</f>
        <v>43802</v>
      </c>
      <c r="BV46" s="649">
        <f>IFERROR(INDEX(Sheep!$R$324:$R$331,BV45,1),0)</f>
        <v>43802</v>
      </c>
      <c r="BW46" s="649">
        <f>IFERROR(INDEX(Sheep!$R$324:$R$331,BW45,1),0)</f>
        <v>43802</v>
      </c>
      <c r="BX46" s="649">
        <f>IFERROR(INDEX(Sheep!$R$324:$R$331,BX45,1),0)</f>
        <v>43802</v>
      </c>
      <c r="BY46" s="649">
        <f>IFERROR(INDEX(Sheep!$R$324:$R$331,BY45,1),0)</f>
        <v>43802</v>
      </c>
      <c r="BZ46" s="649">
        <f>IFERROR(INDEX(Sheep!$R$324:$R$331,BZ45,1),0)</f>
        <v>43802</v>
      </c>
      <c r="CA46" s="649">
        <f>IFERROR(INDEX(Sheep!$R$324:$R$331,CA45,1),0)</f>
        <v>43802</v>
      </c>
      <c r="CB46" s="649">
        <f>IFERROR(INDEX(Sheep!$R$324:$R$331,CB45,1),0)</f>
        <v>43802</v>
      </c>
      <c r="CC46" s="649">
        <f>IFERROR(INDEX(Sheep!$R$324:$R$331,CC45,1),0)</f>
        <v>43802</v>
      </c>
      <c r="CD46" s="649">
        <f>IFERROR(INDEX(Sheep!$R$324:$R$331,CD45,1),0)</f>
        <v>43802</v>
      </c>
      <c r="CE46" s="649">
        <f>IFERROR(INDEX(Sheep!$R$324:$R$331,CE45,1),0)</f>
        <v>43802</v>
      </c>
      <c r="CF46" s="649">
        <f>IFERROR(INDEX(Sheep!$R$324:$R$331,CF45,1),0)</f>
        <v>43802</v>
      </c>
      <c r="CG46" s="649">
        <f>IFERROR(INDEX(Sheep!$R$324:$R$331,CG45,1),0)</f>
        <v>43802</v>
      </c>
      <c r="CH46" s="649">
        <f>IFERROR(INDEX(Sheep!$R$324:$R$331,CH45,1),0)</f>
        <v>43802</v>
      </c>
      <c r="CI46" s="649">
        <f>IFERROR(INDEX(Sheep!$R$324:$R$331,CI45,1),0)</f>
        <v>43802</v>
      </c>
      <c r="CJ46" s="649">
        <f>IFERROR(INDEX(Sheep!$R$324:$R$331,CJ45,1),0)</f>
        <v>43802</v>
      </c>
      <c r="CK46" s="649">
        <f>IFERROR(INDEX(Sheep!$R$324:$R$331,CK45,1),0)</f>
        <v>43802</v>
      </c>
      <c r="CL46" s="649">
        <f>IFERROR(INDEX(Sheep!$R$324:$R$331,CL45,1),0)</f>
        <v>43802</v>
      </c>
      <c r="CM46" s="649">
        <f>IFERROR(INDEX(Sheep!$R$324:$R$331,CM45,1),0)</f>
        <v>43802</v>
      </c>
      <c r="CN46" s="649">
        <f>IFERROR(INDEX(Sheep!$R$324:$R$331,CN45,1),0)</f>
        <v>43802</v>
      </c>
      <c r="CO46" s="649">
        <f>IFERROR(INDEX(Sheep!$R$324:$R$331,CO45,1),0)</f>
        <v>43802</v>
      </c>
      <c r="CP46" s="649">
        <f>IFERROR(INDEX(Sheep!$R$324:$R$331,CP45,1),0)</f>
        <v>43802</v>
      </c>
      <c r="CQ46" s="649">
        <f>IFERROR(INDEX(Sheep!$R$324:$R$331,CQ45,1),0)</f>
        <v>43802</v>
      </c>
      <c r="CR46" s="649">
        <f>IFERROR(INDEX(Sheep!$R$324:$R$331,CR45,1),0)</f>
        <v>43802</v>
      </c>
      <c r="CS46" s="649">
        <f>IFERROR(INDEX(Sheep!$R$324:$R$331,CS45,1),0)</f>
        <v>43802</v>
      </c>
      <c r="CT46" s="649">
        <f>IFERROR(INDEX(Sheep!$R$324:$R$331,CT45,1),0)</f>
        <v>43802</v>
      </c>
      <c r="CU46" s="649">
        <f>IFERROR(INDEX(Sheep!$R$324:$R$331,CU45,1),0)</f>
        <v>43802</v>
      </c>
      <c r="CV46" s="649">
        <f>IFERROR(INDEX(Sheep!$R$324:$R$331,CV45,1),0)</f>
        <v>43802</v>
      </c>
      <c r="CW46" s="649">
        <f>IFERROR(INDEX(Sheep!$R$324:$R$331,CW45,1),0)</f>
        <v>43802</v>
      </c>
      <c r="CX46" s="649">
        <f>IFERROR(INDEX(Sheep!$R$324:$R$331,CX45,1),0)</f>
        <v>43802</v>
      </c>
      <c r="CY46" s="649">
        <f>IFERROR(INDEX(Sheep!$R$324:$R$331,CY45,1),0)</f>
        <v>43802</v>
      </c>
      <c r="CZ46" s="649">
        <f>IFERROR(INDEX(Sheep!$R$324:$R$331,CZ45,1),0)</f>
        <v>43802</v>
      </c>
      <c r="DA46" s="649">
        <f>IFERROR(INDEX(Sheep!$R$324:$R$331,DA45,1),0)</f>
        <v>43802</v>
      </c>
      <c r="DB46" s="649">
        <f>IFERROR(INDEX(Sheep!$R$324:$R$331,DB45,1),0)</f>
        <v>43802</v>
      </c>
      <c r="DC46" s="649">
        <f>IFERROR(INDEX(Sheep!$R$324:$R$331,DC45,1),0)</f>
        <v>43802</v>
      </c>
      <c r="DD46" s="649">
        <f>IFERROR(INDEX(Sheep!$R$324:$R$331,DD45,1),0)</f>
        <v>43802</v>
      </c>
      <c r="DE46" s="649">
        <f>IFERROR(INDEX(Sheep!$R$324:$R$331,DE45,1),0)</f>
        <v>43802</v>
      </c>
      <c r="DF46" s="649">
        <f>IFERROR(INDEX(Sheep!$R$324:$R$331,DF45,1),0)</f>
        <v>44167</v>
      </c>
      <c r="DG46" s="649">
        <f>IFERROR(INDEX(Sheep!$R$324:$R$331,DG45,1),0)</f>
        <v>44167</v>
      </c>
      <c r="DH46" s="649">
        <f>IFERROR(INDEX(Sheep!$R$324:$R$331,DH45,1),0)</f>
        <v>44167</v>
      </c>
      <c r="DI46" s="649">
        <f>IFERROR(INDEX(Sheep!$R$324:$R$331,DI45,1),0)</f>
        <v>44167</v>
      </c>
      <c r="DJ46" s="649">
        <f>IFERROR(INDEX(Sheep!$R$324:$R$331,DJ45,1),0)</f>
        <v>44167</v>
      </c>
      <c r="DK46" s="649">
        <f>IFERROR(INDEX(Sheep!$R$324:$R$331,DK45,1),0)</f>
        <v>44167</v>
      </c>
      <c r="DL46" s="649">
        <f>IFERROR(INDEX(Sheep!$R$324:$R$331,DL45,1),0)</f>
        <v>44167</v>
      </c>
      <c r="DM46" s="649">
        <f>IFERROR(INDEX(Sheep!$R$324:$R$331,DM45,1),0)</f>
        <v>44167</v>
      </c>
      <c r="DN46" s="649">
        <f>IFERROR(INDEX(Sheep!$R$324:$R$331,DN45,1),0)</f>
        <v>44167</v>
      </c>
      <c r="DO46" s="649">
        <f>IFERROR(INDEX(Sheep!$R$324:$R$331,DO45,1),0)</f>
        <v>44167</v>
      </c>
      <c r="DP46" s="649">
        <f>IFERROR(INDEX(Sheep!$R$324:$R$331,DP45,1),0)</f>
        <v>44167</v>
      </c>
      <c r="DQ46" s="649">
        <f>IFERROR(INDEX(Sheep!$R$324:$R$331,DQ45,1),0)</f>
        <v>44167</v>
      </c>
      <c r="DR46" s="649">
        <f>IFERROR(INDEX(Sheep!$R$324:$R$331,DR45,1),0)</f>
        <v>44167</v>
      </c>
      <c r="DS46" s="649">
        <f>IFERROR(INDEX(Sheep!$R$324:$R$331,DS45,1),0)</f>
        <v>44167</v>
      </c>
      <c r="DT46" s="649">
        <f>IFERROR(INDEX(Sheep!$R$324:$R$331,DT45,1),0)</f>
        <v>44167</v>
      </c>
      <c r="DU46" s="649">
        <f>IFERROR(INDEX(Sheep!$R$324:$R$331,DU45,1),0)</f>
        <v>44167</v>
      </c>
      <c r="DV46" s="649">
        <f>IFERROR(INDEX(Sheep!$R$324:$R$331,DV45,1),0)</f>
        <v>44167</v>
      </c>
      <c r="DW46" s="649">
        <f>IFERROR(INDEX(Sheep!$R$324:$R$331,DW45,1),0)</f>
        <v>44167</v>
      </c>
      <c r="DX46" s="649">
        <f>IFERROR(INDEX(Sheep!$R$324:$R$331,DX45,1),0)</f>
        <v>44167</v>
      </c>
      <c r="DY46" s="649">
        <f>IFERROR(INDEX(Sheep!$R$324:$R$331,DY45,1),0)</f>
        <v>44167</v>
      </c>
      <c r="DZ46" s="649">
        <f>IFERROR(INDEX(Sheep!$R$324:$R$331,DZ45,1),0)</f>
        <v>44167</v>
      </c>
      <c r="EA46" s="649">
        <f>IFERROR(INDEX(Sheep!$R$324:$R$331,EA45,1),0)</f>
        <v>44167</v>
      </c>
      <c r="EB46" s="649">
        <f>IFERROR(INDEX(Sheep!$R$324:$R$331,EB45,1),0)</f>
        <v>44167</v>
      </c>
      <c r="EC46" s="649">
        <f>IFERROR(INDEX(Sheep!$R$324:$R$331,EC45,1),0)</f>
        <v>44167</v>
      </c>
      <c r="ED46" s="649">
        <f>IFERROR(INDEX(Sheep!$R$324:$R$331,ED45,1),0)</f>
        <v>44167</v>
      </c>
      <c r="EE46" s="649">
        <f>IFERROR(INDEX(Sheep!$R$324:$R$331,EE45,1),0)</f>
        <v>44167</v>
      </c>
      <c r="EF46" s="649">
        <f>IFERROR(INDEX(Sheep!$R$324:$R$331,EF45,1),0)</f>
        <v>44167</v>
      </c>
      <c r="EG46" s="649">
        <f>IFERROR(INDEX(Sheep!$R$324:$R$331,EG45,1),0)</f>
        <v>44167</v>
      </c>
      <c r="EH46" s="649">
        <f>IFERROR(INDEX(Sheep!$R$324:$R$331,EH45,1),0)</f>
        <v>44167</v>
      </c>
      <c r="EI46" s="649">
        <f>IFERROR(INDEX(Sheep!$R$324:$R$331,EI45,1),0)</f>
        <v>44167</v>
      </c>
      <c r="EJ46" s="649">
        <f>IFERROR(INDEX(Sheep!$R$324:$R$331,EJ45,1),0)</f>
        <v>44167</v>
      </c>
      <c r="EK46" s="649">
        <f>IFERROR(INDEX(Sheep!$R$324:$R$331,EK45,1),0)</f>
        <v>44167</v>
      </c>
      <c r="EL46" s="649">
        <f>IFERROR(INDEX(Sheep!$R$324:$R$331,EL45,1),0)</f>
        <v>44167</v>
      </c>
      <c r="EM46" s="649">
        <f>IFERROR(INDEX(Sheep!$R$324:$R$331,EM45,1),0)</f>
        <v>44167</v>
      </c>
      <c r="EN46" s="649">
        <f>IFERROR(INDEX(Sheep!$R$324:$R$331,EN45,1),0)</f>
        <v>44167</v>
      </c>
      <c r="EO46" s="649">
        <f>IFERROR(INDEX(Sheep!$R$324:$R$331,EO45,1),0)</f>
        <v>44167</v>
      </c>
      <c r="EP46" s="649">
        <f>IFERROR(INDEX(Sheep!$R$324:$R$331,EP45,1),0)</f>
        <v>44167</v>
      </c>
      <c r="EQ46" s="649">
        <f>IFERROR(INDEX(Sheep!$R$324:$R$331,EQ45,1),0)</f>
        <v>44167</v>
      </c>
      <c r="ER46" s="649">
        <f>IFERROR(INDEX(Sheep!$R$324:$R$331,ER45,1),0)</f>
        <v>44167</v>
      </c>
      <c r="ES46" s="649">
        <f>IFERROR(INDEX(Sheep!$R$324:$R$331,ES45,1),0)</f>
        <v>44167</v>
      </c>
      <c r="ET46" s="649">
        <f>IFERROR(INDEX(Sheep!$R$324:$R$331,ET45,1),0)</f>
        <v>44167</v>
      </c>
      <c r="EU46" s="649">
        <f>IFERROR(INDEX(Sheep!$R$324:$R$331,EU45,1),0)</f>
        <v>44167</v>
      </c>
      <c r="EV46" s="649">
        <f>IFERROR(INDEX(Sheep!$R$324:$R$331,EV45,1),0)</f>
        <v>44167</v>
      </c>
      <c r="EW46" s="649">
        <f>IFERROR(INDEX(Sheep!$R$324:$R$331,EW45,1),0)</f>
        <v>44167</v>
      </c>
      <c r="EX46" s="649">
        <f>IFERROR(INDEX(Sheep!$R$324:$R$331,EX45,1),0)</f>
        <v>44167</v>
      </c>
      <c r="EY46" s="649">
        <f>IFERROR(INDEX(Sheep!$R$324:$R$331,EY45,1),0)</f>
        <v>44167</v>
      </c>
      <c r="EZ46" s="649">
        <f>IFERROR(INDEX(Sheep!$R$324:$R$331,EZ45,1),0)</f>
        <v>44167</v>
      </c>
      <c r="FA46" s="649">
        <f>IFERROR(INDEX(Sheep!$R$324:$R$331,FA45,1),0)</f>
        <v>44167</v>
      </c>
      <c r="FB46" s="649">
        <f>IFERROR(INDEX(Sheep!$R$324:$R$331,FB45,1),0)</f>
        <v>44167</v>
      </c>
      <c r="FC46" s="649">
        <f>IFERROR(INDEX(Sheep!$R$324:$R$331,FC45,1),0)</f>
        <v>44167</v>
      </c>
      <c r="FD46" s="649">
        <f>IFERROR(INDEX(Sheep!$R$324:$R$331,FD45,1),0)</f>
        <v>44167</v>
      </c>
      <c r="FE46" s="649">
        <f>IFERROR(INDEX(Sheep!$R$324:$R$331,FE45,1),0)</f>
        <v>44167</v>
      </c>
      <c r="FF46" s="649">
        <f>IFERROR(INDEX(Sheep!$R$324:$R$331,FF45,1),0)</f>
        <v>44532</v>
      </c>
      <c r="FG46" s="649">
        <f>IFERROR(INDEX(Sheep!$R$324:$R$331,FG45,1),0)</f>
        <v>44532</v>
      </c>
      <c r="FH46" s="649">
        <f>IFERROR(INDEX(Sheep!$R$324:$R$331,FH45,1),0)</f>
        <v>44532</v>
      </c>
      <c r="FI46" s="649">
        <f>IFERROR(INDEX(Sheep!$R$324:$R$331,FI45,1),0)</f>
        <v>44532</v>
      </c>
      <c r="FJ46" s="649">
        <f>IFERROR(INDEX(Sheep!$R$324:$R$331,FJ45,1),0)</f>
        <v>44532</v>
      </c>
      <c r="FK46" s="649">
        <f>IFERROR(INDEX(Sheep!$R$324:$R$331,FK45,1),0)</f>
        <v>44532</v>
      </c>
      <c r="FL46" s="649">
        <f>IFERROR(INDEX(Sheep!$R$324:$R$331,FL45,1),0)</f>
        <v>44532</v>
      </c>
      <c r="FM46" s="649">
        <f>IFERROR(INDEX(Sheep!$R$324:$R$331,FM45,1),0)</f>
        <v>44532</v>
      </c>
      <c r="FN46" s="649">
        <f>IFERROR(INDEX(Sheep!$R$324:$R$331,FN45,1),0)</f>
        <v>44532</v>
      </c>
      <c r="FO46" s="649">
        <f>IFERROR(INDEX(Sheep!$R$324:$R$331,FO45,1),0)</f>
        <v>44532</v>
      </c>
      <c r="FP46" s="649">
        <f>IFERROR(INDEX(Sheep!$R$324:$R$331,FP45,1),0)</f>
        <v>44532</v>
      </c>
      <c r="FQ46" s="649">
        <f>IFERROR(INDEX(Sheep!$R$324:$R$331,FQ45,1),0)</f>
        <v>44532</v>
      </c>
      <c r="FR46" s="649">
        <f>IFERROR(INDEX(Sheep!$R$324:$R$331,FR45,1),0)</f>
        <v>44532</v>
      </c>
      <c r="FS46" s="649">
        <f>IFERROR(INDEX(Sheep!$R$324:$R$331,FS45,1),0)</f>
        <v>44532</v>
      </c>
      <c r="FT46" s="649">
        <f>IFERROR(INDEX(Sheep!$R$324:$R$331,FT45,1),0)</f>
        <v>44532</v>
      </c>
      <c r="FU46" s="649">
        <f>IFERROR(INDEX(Sheep!$R$324:$R$331,FU45,1),0)</f>
        <v>44532</v>
      </c>
      <c r="FV46" s="649">
        <f>IFERROR(INDEX(Sheep!$R$324:$R$331,FV45,1),0)</f>
        <v>44532</v>
      </c>
      <c r="FW46" s="649">
        <f>IFERROR(INDEX(Sheep!$R$324:$R$331,FW45,1),0)</f>
        <v>44532</v>
      </c>
      <c r="FX46" s="649">
        <f>IFERROR(INDEX(Sheep!$R$324:$R$331,FX45,1),0)</f>
        <v>44532</v>
      </c>
      <c r="FY46" s="649">
        <f>IFERROR(INDEX(Sheep!$R$324:$R$331,FY45,1),0)</f>
        <v>44532</v>
      </c>
      <c r="FZ46" s="649">
        <f>IFERROR(INDEX(Sheep!$R$324:$R$331,FZ45,1),0)</f>
        <v>44532</v>
      </c>
      <c r="GA46" s="649">
        <f>IFERROR(INDEX(Sheep!$R$324:$R$331,GA45,1),0)</f>
        <v>44532</v>
      </c>
      <c r="GB46" s="649">
        <f>IFERROR(INDEX(Sheep!$R$324:$R$331,GB45,1),0)</f>
        <v>44532</v>
      </c>
      <c r="GC46" s="649">
        <f>IFERROR(INDEX(Sheep!$R$324:$R$331,GC45,1),0)</f>
        <v>44532</v>
      </c>
      <c r="GD46" s="649">
        <f>IFERROR(INDEX(Sheep!$R$324:$R$331,GD45,1),0)</f>
        <v>44532</v>
      </c>
      <c r="GE46" s="649">
        <f>IFERROR(INDEX(Sheep!$R$324:$R$331,GE45,1),0)</f>
        <v>44532</v>
      </c>
      <c r="GF46" s="649">
        <f>IFERROR(INDEX(Sheep!$R$324:$R$331,GF45,1),0)</f>
        <v>44532</v>
      </c>
      <c r="GG46" s="649">
        <f>IFERROR(INDEX(Sheep!$R$324:$R$331,GG45,1),0)</f>
        <v>44532</v>
      </c>
      <c r="GH46" s="649">
        <f>IFERROR(INDEX(Sheep!$R$324:$R$331,GH45,1),0)</f>
        <v>44532</v>
      </c>
      <c r="GI46" s="649">
        <f>IFERROR(INDEX(Sheep!$R$324:$R$331,GI45,1),0)</f>
        <v>44532</v>
      </c>
      <c r="GJ46" s="649">
        <f>IFERROR(INDEX(Sheep!$R$324:$R$331,GJ45,1),0)</f>
        <v>44532</v>
      </c>
      <c r="GK46" s="649">
        <f>IFERROR(INDEX(Sheep!$R$324:$R$331,GK45,1),0)</f>
        <v>44532</v>
      </c>
      <c r="GL46" s="649">
        <f>IFERROR(INDEX(Sheep!$R$324:$R$331,GL45,1),0)</f>
        <v>44532</v>
      </c>
      <c r="GM46" s="649">
        <f>IFERROR(INDEX(Sheep!$R$324:$R$331,GM45,1),0)</f>
        <v>44532</v>
      </c>
      <c r="GN46" s="649">
        <f>IFERROR(INDEX(Sheep!$R$324:$R$331,GN45,1),0)</f>
        <v>44532</v>
      </c>
      <c r="GO46" s="649">
        <f>IFERROR(INDEX(Sheep!$R$324:$R$331,GO45,1),0)</f>
        <v>44532</v>
      </c>
      <c r="GP46" s="649">
        <f>IFERROR(INDEX(Sheep!$R$324:$R$331,GP45,1),0)</f>
        <v>44532</v>
      </c>
      <c r="GQ46" s="649">
        <f>IFERROR(INDEX(Sheep!$R$324:$R$331,GQ45,1),0)</f>
        <v>44532</v>
      </c>
      <c r="GR46" s="649">
        <f>IFERROR(INDEX(Sheep!$R$324:$R$331,GR45,1),0)</f>
        <v>44532</v>
      </c>
      <c r="GS46" s="649">
        <f>IFERROR(INDEX(Sheep!$R$324:$R$331,GS45,1),0)</f>
        <v>44532</v>
      </c>
      <c r="GT46" s="649">
        <f>IFERROR(INDEX(Sheep!$R$324:$R$331,GT45,1),0)</f>
        <v>44532</v>
      </c>
      <c r="GU46" s="649">
        <f>IFERROR(INDEX(Sheep!$R$324:$R$331,GU45,1),0)</f>
        <v>44532</v>
      </c>
      <c r="GV46" s="649">
        <f>IFERROR(INDEX(Sheep!$R$324:$R$331,GV45,1),0)</f>
        <v>44532</v>
      </c>
      <c r="GW46" s="649">
        <f>IFERROR(INDEX(Sheep!$R$324:$R$331,GW45,1),0)</f>
        <v>44532</v>
      </c>
      <c r="GX46" s="649">
        <f>IFERROR(INDEX(Sheep!$R$324:$R$331,GX45,1),0)</f>
        <v>44532</v>
      </c>
      <c r="GY46" s="649">
        <f>IFERROR(INDEX(Sheep!$R$324:$R$331,GY45,1),0)</f>
        <v>44532</v>
      </c>
      <c r="GZ46" s="649">
        <f>IFERROR(INDEX(Sheep!$R$324:$R$331,GZ45,1),0)</f>
        <v>44532</v>
      </c>
      <c r="HA46" s="649">
        <f>IFERROR(INDEX(Sheep!$R$324:$R$331,HA45,1),0)</f>
        <v>44532</v>
      </c>
      <c r="HB46" s="649">
        <f>IFERROR(INDEX(Sheep!$R$324:$R$331,HB45,1),0)</f>
        <v>44532</v>
      </c>
      <c r="HC46" s="649">
        <f>IFERROR(INDEX(Sheep!$R$324:$R$331,HC45,1),0)</f>
        <v>44532</v>
      </c>
      <c r="HD46" s="649">
        <f>IFERROR(INDEX(Sheep!$R$324:$R$331,HD45,1),0)</f>
        <v>44532</v>
      </c>
      <c r="HE46" s="649">
        <f>IFERROR(INDEX(Sheep!$R$324:$R$331,HE45,1),0)</f>
        <v>44532</v>
      </c>
      <c r="HF46" s="649">
        <f>IFERROR(INDEX(Sheep!$R$324:$R$331,HF45,1),0)</f>
        <v>44897</v>
      </c>
      <c r="HG46" s="649">
        <f>IFERROR(INDEX(Sheep!$R$324:$R$331,HG45,1),0)</f>
        <v>44897</v>
      </c>
      <c r="HH46" s="649">
        <f>IFERROR(INDEX(Sheep!$R$324:$R$331,HH45,1),0)</f>
        <v>44897</v>
      </c>
      <c r="HI46" s="649">
        <f>IFERROR(INDEX(Sheep!$R$324:$R$331,HI45,1),0)</f>
        <v>44897</v>
      </c>
      <c r="HJ46" s="649">
        <f>IFERROR(INDEX(Sheep!$R$324:$R$331,HJ45,1),0)</f>
        <v>44897</v>
      </c>
      <c r="HK46" s="649">
        <f>IFERROR(INDEX(Sheep!$R$324:$R$331,HK45,1),0)</f>
        <v>44897</v>
      </c>
      <c r="HL46" s="649">
        <f>IFERROR(INDEX(Sheep!$R$324:$R$331,HL45,1),0)</f>
        <v>44897</v>
      </c>
      <c r="HM46" s="649">
        <f>IFERROR(INDEX(Sheep!$R$324:$R$331,HM45,1),0)</f>
        <v>44897</v>
      </c>
      <c r="HN46" s="649">
        <f>IFERROR(INDEX(Sheep!$R$324:$R$331,HN45,1),0)</f>
        <v>44897</v>
      </c>
      <c r="HO46" s="649">
        <f>IFERROR(INDEX(Sheep!$R$324:$R$331,HO45,1),0)</f>
        <v>44897</v>
      </c>
      <c r="HP46" s="649">
        <f>IFERROR(INDEX(Sheep!$R$324:$R$331,HP45,1),0)</f>
        <v>44897</v>
      </c>
      <c r="HQ46" s="649">
        <f>IFERROR(INDEX(Sheep!$R$324:$R$331,HQ45,1),0)</f>
        <v>44897</v>
      </c>
      <c r="HR46" s="649">
        <f>IFERROR(INDEX(Sheep!$R$324:$R$331,HR45,1),0)</f>
        <v>44897</v>
      </c>
      <c r="HS46" s="649">
        <f>IFERROR(INDEX(Sheep!$R$324:$R$331,HS45,1),0)</f>
        <v>44897</v>
      </c>
      <c r="HT46" s="649">
        <f>IFERROR(INDEX(Sheep!$R$324:$R$331,HT45,1),0)</f>
        <v>44897</v>
      </c>
      <c r="HU46" s="649">
        <f>IFERROR(INDEX(Sheep!$R$324:$R$331,HU45,1),0)</f>
        <v>44897</v>
      </c>
      <c r="HV46" s="649">
        <f>IFERROR(INDEX(Sheep!$R$324:$R$331,HV45,1),0)</f>
        <v>44897</v>
      </c>
      <c r="HW46" s="649">
        <f>IFERROR(INDEX(Sheep!$R$324:$R$331,HW45,1),0)</f>
        <v>44897</v>
      </c>
      <c r="HX46" s="649">
        <f>IFERROR(INDEX(Sheep!$R$324:$R$331,HX45,1),0)</f>
        <v>44897</v>
      </c>
      <c r="HY46" s="649">
        <f>IFERROR(INDEX(Sheep!$R$324:$R$331,HY45,1),0)</f>
        <v>44897</v>
      </c>
      <c r="HZ46" s="649">
        <f>IFERROR(INDEX(Sheep!$R$324:$R$331,HZ45,1),0)</f>
        <v>44897</v>
      </c>
      <c r="IA46" s="649">
        <f>IFERROR(INDEX(Sheep!$R$324:$R$331,IA45,1),0)</f>
        <v>44897</v>
      </c>
      <c r="IB46" s="649">
        <f>IFERROR(INDEX(Sheep!$R$324:$R$331,IB45,1),0)</f>
        <v>44897</v>
      </c>
      <c r="IC46" s="649">
        <f>IFERROR(INDEX(Sheep!$R$324:$R$331,IC45,1),0)</f>
        <v>44897</v>
      </c>
      <c r="ID46" s="649">
        <f>IFERROR(INDEX(Sheep!$R$324:$R$331,ID45,1),0)</f>
        <v>44897</v>
      </c>
      <c r="IE46" s="649">
        <f>IFERROR(INDEX(Sheep!$R$324:$R$331,IE45,1),0)</f>
        <v>44897</v>
      </c>
      <c r="IF46" s="649">
        <f>IFERROR(INDEX(Sheep!$R$324:$R$331,IF45,1),0)</f>
        <v>44897</v>
      </c>
      <c r="IG46" s="649">
        <f>IFERROR(INDEX(Sheep!$R$324:$R$331,IG45,1),0)</f>
        <v>44897</v>
      </c>
      <c r="IH46" s="649">
        <f>IFERROR(INDEX(Sheep!$R$324:$R$331,IH45,1),0)</f>
        <v>44897</v>
      </c>
      <c r="II46" s="649">
        <f>IFERROR(INDEX(Sheep!$R$324:$R$331,II45,1),0)</f>
        <v>44897</v>
      </c>
      <c r="IJ46" s="649">
        <f>IFERROR(INDEX(Sheep!$R$324:$R$331,IJ45,1),0)</f>
        <v>44897</v>
      </c>
      <c r="IK46" s="649">
        <f>IFERROR(INDEX(Sheep!$R$324:$R$331,IK45,1),0)</f>
        <v>44897</v>
      </c>
      <c r="IL46" s="649">
        <f>IFERROR(INDEX(Sheep!$R$324:$R$331,IL45,1),0)</f>
        <v>44897</v>
      </c>
      <c r="IM46" s="649">
        <f>IFERROR(INDEX(Sheep!$R$324:$R$331,IM45,1),0)</f>
        <v>44897</v>
      </c>
      <c r="IN46" s="649">
        <f>IFERROR(INDEX(Sheep!$R$324:$R$331,IN45,1),0)</f>
        <v>44897</v>
      </c>
      <c r="IO46" s="649">
        <f>IFERROR(INDEX(Sheep!$R$324:$R$331,IO45,1),0)</f>
        <v>44897</v>
      </c>
      <c r="IP46" s="649">
        <f>IFERROR(INDEX(Sheep!$R$324:$R$331,IP45,1),0)</f>
        <v>44897</v>
      </c>
      <c r="IQ46" s="649">
        <f>IFERROR(INDEX(Sheep!$R$324:$R$331,IQ45,1),0)</f>
        <v>44897</v>
      </c>
      <c r="IR46" s="649">
        <f>IFERROR(INDEX(Sheep!$R$324:$R$331,IR45,1),0)</f>
        <v>44897</v>
      </c>
      <c r="IS46" s="649">
        <f>IFERROR(INDEX(Sheep!$R$324:$R$331,IS45,1),0)</f>
        <v>44897</v>
      </c>
      <c r="IT46" s="649">
        <f>IFERROR(INDEX(Sheep!$R$324:$R$331,IT45,1),0)</f>
        <v>44897</v>
      </c>
      <c r="IU46" s="649">
        <f>IFERROR(INDEX(Sheep!$R$324:$R$331,IU45,1),0)</f>
        <v>44897</v>
      </c>
      <c r="IV46" s="649">
        <f>IFERROR(INDEX(Sheep!$R$324:$R$331,IV45,1),0)</f>
        <v>44897</v>
      </c>
      <c r="IW46" s="649">
        <f>IFERROR(INDEX(Sheep!$R$324:$R$331,IW45,1),0)</f>
        <v>44897</v>
      </c>
      <c r="IX46" s="649">
        <f>IFERROR(INDEX(Sheep!$R$324:$R$331,IX45,1),0)</f>
        <v>44897</v>
      </c>
      <c r="IY46" s="649">
        <f>IFERROR(INDEX(Sheep!$R$324:$R$331,IY45,1),0)</f>
        <v>44897</v>
      </c>
      <c r="IZ46" s="649">
        <f>IFERROR(INDEX(Sheep!$R$324:$R$331,IZ45,1),0)</f>
        <v>44897</v>
      </c>
      <c r="JA46" s="649">
        <f>IFERROR(INDEX(Sheep!$R$324:$R$331,JA45,1),0)</f>
        <v>44897</v>
      </c>
      <c r="JB46" s="649">
        <f>IFERROR(INDEX(Sheep!$R$324:$R$331,JB45,1),0)</f>
        <v>44897</v>
      </c>
      <c r="JC46" s="649">
        <f>IFERROR(INDEX(Sheep!$R$324:$R$331,JC45,1),0)</f>
        <v>44897</v>
      </c>
      <c r="JD46" s="649">
        <f>IFERROR(INDEX(Sheep!$R$324:$R$331,JD45,1),0)</f>
        <v>44897</v>
      </c>
      <c r="JE46" s="649">
        <f>IFERROR(INDEX(Sheep!$R$324:$R$331,JE45,1),0)</f>
        <v>44897</v>
      </c>
      <c r="JF46" s="649">
        <f>IFERROR(INDEX(Sheep!$R$324:$R$331,JF45,1),0)</f>
        <v>45263</v>
      </c>
      <c r="JG46" s="649">
        <f>IFERROR(INDEX(Sheep!$R$324:$R$331,JG45,1),0)</f>
        <v>45263</v>
      </c>
      <c r="JH46" s="649">
        <f>IFERROR(INDEX(Sheep!$R$324:$R$331,JH45,1),0)</f>
        <v>45263</v>
      </c>
      <c r="JI46" s="649">
        <f>IFERROR(INDEX(Sheep!$R$324:$R$331,JI45,1),0)</f>
        <v>45263</v>
      </c>
      <c r="JJ46" s="649">
        <f>IFERROR(INDEX(Sheep!$R$324:$R$331,JJ45,1),0)</f>
        <v>45263</v>
      </c>
      <c r="JK46" s="649">
        <f>IFERROR(INDEX(Sheep!$R$324:$R$331,JK45,1),0)</f>
        <v>45263</v>
      </c>
      <c r="JL46" s="649">
        <f>IFERROR(INDEX(Sheep!$R$324:$R$331,JL45,1),0)</f>
        <v>45263</v>
      </c>
      <c r="JM46" s="649">
        <f>IFERROR(INDEX(Sheep!$R$324:$R$331,JM45,1),0)</f>
        <v>45263</v>
      </c>
      <c r="JN46" s="649">
        <f>IFERROR(INDEX(Sheep!$R$324:$R$331,JN45,1),0)</f>
        <v>45263</v>
      </c>
      <c r="JO46" s="649">
        <f>IFERROR(INDEX(Sheep!$R$324:$R$331,JO45,1),0)</f>
        <v>45263</v>
      </c>
      <c r="JP46" s="649">
        <f>IFERROR(INDEX(Sheep!$R$324:$R$331,JP45,1),0)</f>
        <v>45263</v>
      </c>
      <c r="JQ46" s="649">
        <f>IFERROR(INDEX(Sheep!$R$324:$R$331,JQ45,1),0)</f>
        <v>45263</v>
      </c>
      <c r="JR46" s="649">
        <f>IFERROR(INDEX(Sheep!$R$324:$R$331,JR45,1),0)</f>
        <v>45263</v>
      </c>
      <c r="JS46" s="649">
        <f>IFERROR(INDEX(Sheep!$R$324:$R$331,JS45,1),0)</f>
        <v>45263</v>
      </c>
      <c r="JT46" s="649">
        <f>IFERROR(INDEX(Sheep!$R$324:$R$331,JT45,1),0)</f>
        <v>45263</v>
      </c>
      <c r="JU46" s="649">
        <f>IFERROR(INDEX(Sheep!$R$324:$R$331,JU45,1),0)</f>
        <v>45263</v>
      </c>
      <c r="JV46" s="649">
        <f>IFERROR(INDEX(Sheep!$R$324:$R$331,JV45,1),0)</f>
        <v>45263</v>
      </c>
      <c r="JW46" s="649">
        <f>IFERROR(INDEX(Sheep!$R$324:$R$331,JW45,1),0)</f>
        <v>45263</v>
      </c>
      <c r="JX46" s="649">
        <f>IFERROR(INDEX(Sheep!$R$324:$R$331,JX45,1),0)</f>
        <v>45263</v>
      </c>
      <c r="JY46" s="649">
        <f>IFERROR(INDEX(Sheep!$R$324:$R$331,JY45,1),0)</f>
        <v>45263</v>
      </c>
      <c r="JZ46" s="649">
        <f>IFERROR(INDEX(Sheep!$R$324:$R$331,JZ45,1),0)</f>
        <v>45263</v>
      </c>
      <c r="KA46" s="649">
        <f>IFERROR(INDEX(Sheep!$R$324:$R$331,KA45,1),0)</f>
        <v>45263</v>
      </c>
      <c r="KB46" s="649">
        <f>IFERROR(INDEX(Sheep!$R$324:$R$331,KB45,1),0)</f>
        <v>45263</v>
      </c>
      <c r="KC46" s="649">
        <f>IFERROR(INDEX(Sheep!$R$324:$R$331,KC45,1),0)</f>
        <v>45263</v>
      </c>
      <c r="KD46" s="649">
        <f>IFERROR(INDEX(Sheep!$R$324:$R$331,KD45,1),0)</f>
        <v>45263</v>
      </c>
      <c r="KE46" s="649">
        <f>IFERROR(INDEX(Sheep!$R$324:$R$331,KE45,1),0)</f>
        <v>45263</v>
      </c>
      <c r="KF46" s="649">
        <f>IFERROR(INDEX(Sheep!$R$324:$R$331,KF45,1),0)</f>
        <v>45263</v>
      </c>
      <c r="KG46" s="649">
        <f>IFERROR(INDEX(Sheep!$R$324:$R$331,KG45,1),0)</f>
        <v>45263</v>
      </c>
      <c r="KH46" s="649">
        <f>IFERROR(INDEX(Sheep!$R$324:$R$331,KH45,1),0)</f>
        <v>45263</v>
      </c>
      <c r="KI46" s="649">
        <f>IFERROR(INDEX(Sheep!$R$324:$R$331,KI45,1),0)</f>
        <v>45263</v>
      </c>
      <c r="KJ46" s="649">
        <f>IFERROR(INDEX(Sheep!$R$324:$R$331,KJ45,1),0)</f>
        <v>45263</v>
      </c>
      <c r="KK46" s="649">
        <f>IFERROR(INDEX(Sheep!$R$324:$R$331,KK45,1),0)</f>
        <v>45263</v>
      </c>
      <c r="KL46" s="649">
        <f>IFERROR(INDEX(Sheep!$R$324:$R$331,KL45,1),0)</f>
        <v>45263</v>
      </c>
      <c r="KM46" s="649">
        <f>IFERROR(INDEX(Sheep!$R$324:$R$331,KM45,1),0)</f>
        <v>45263</v>
      </c>
      <c r="KN46" s="649">
        <f>IFERROR(INDEX(Sheep!$R$324:$R$331,KN45,1),0)</f>
        <v>45263</v>
      </c>
      <c r="KO46" s="649">
        <f>IFERROR(INDEX(Sheep!$R$324:$R$331,KO45,1),0)</f>
        <v>45263</v>
      </c>
      <c r="KP46" s="649">
        <f>IFERROR(INDEX(Sheep!$R$324:$R$331,KP45,1),0)</f>
        <v>45263</v>
      </c>
      <c r="KQ46" s="649">
        <f>IFERROR(INDEX(Sheep!$R$324:$R$331,KQ45,1),0)</f>
        <v>45263</v>
      </c>
      <c r="KR46" s="649">
        <f>IFERROR(INDEX(Sheep!$R$324:$R$331,KR45,1),0)</f>
        <v>45263</v>
      </c>
      <c r="KS46" s="649">
        <f>IFERROR(INDEX(Sheep!$R$324:$R$331,KS45,1),0)</f>
        <v>45263</v>
      </c>
      <c r="KT46" s="649">
        <f>IFERROR(INDEX(Sheep!$R$324:$R$331,KT45,1),0)</f>
        <v>45263</v>
      </c>
      <c r="KU46" s="649">
        <f>IFERROR(INDEX(Sheep!$R$324:$R$331,KU45,1),0)</f>
        <v>45263</v>
      </c>
      <c r="KV46" s="649">
        <f>IFERROR(INDEX(Sheep!$R$324:$R$331,KV45,1),0)</f>
        <v>45263</v>
      </c>
      <c r="KW46" s="649">
        <f>IFERROR(INDEX(Sheep!$R$324:$R$331,KW45,1),0)</f>
        <v>45263</v>
      </c>
      <c r="KX46" s="649">
        <f>IFERROR(INDEX(Sheep!$R$324:$R$331,KX45,1),0)</f>
        <v>45263</v>
      </c>
      <c r="KY46" s="649">
        <f>IFERROR(INDEX(Sheep!$R$324:$R$331,KY45,1),0)</f>
        <v>45263</v>
      </c>
      <c r="KZ46" s="649">
        <f>IFERROR(INDEX(Sheep!$R$324:$R$331,KZ45,1),0)</f>
        <v>45263</v>
      </c>
      <c r="LA46" s="649">
        <f>IFERROR(INDEX(Sheep!$R$324:$R$331,LA45,1),0)</f>
        <v>45263</v>
      </c>
      <c r="LB46" s="649">
        <f>IFERROR(INDEX(Sheep!$R$324:$R$331,LB45,1),0)</f>
        <v>45263</v>
      </c>
      <c r="LC46" s="649">
        <f>IFERROR(INDEX(Sheep!$R$324:$R$331,LC45,1),0)</f>
        <v>45263</v>
      </c>
      <c r="LD46" s="649">
        <f>IFERROR(INDEX(Sheep!$R$324:$R$331,LD45,1),0)</f>
        <v>45263</v>
      </c>
      <c r="LE46" s="649">
        <f>IFERROR(INDEX(Sheep!$R$324:$R$331,LE45,1),0)</f>
        <v>45263</v>
      </c>
      <c r="LF46" s="649">
        <f>IFERROR(INDEX(Sheep!$R$324:$R$331,LF45,1),0)</f>
        <v>45628</v>
      </c>
      <c r="LG46" s="649">
        <f>IFERROR(INDEX(Sheep!$R$324:$R$331,LG45,1),0)</f>
        <v>45628</v>
      </c>
      <c r="LH46" s="649">
        <f>IFERROR(INDEX(Sheep!$R$324:$R$331,LH45,1),0)</f>
        <v>45628</v>
      </c>
      <c r="LI46" s="649">
        <f>IFERROR(INDEX(Sheep!$R$324:$R$331,LI45,1),0)</f>
        <v>45628</v>
      </c>
      <c r="LJ46" s="649">
        <f>IFERROR(INDEX(Sheep!$R$324:$R$331,LJ45,1),0)</f>
        <v>45628</v>
      </c>
      <c r="LK46" s="649">
        <f>IFERROR(INDEX(Sheep!$R$324:$R$331,LK45,1),0)</f>
        <v>45628</v>
      </c>
      <c r="LL46" s="649">
        <f>IFERROR(INDEX(Sheep!$R$324:$R$331,LL45,1),0)</f>
        <v>45628</v>
      </c>
      <c r="LM46" s="649">
        <f>IFERROR(INDEX(Sheep!$R$324:$R$331,LM45,1),0)</f>
        <v>45628</v>
      </c>
      <c r="LN46" s="649">
        <f>IFERROR(INDEX(Sheep!$R$324:$R$331,LN45,1),0)</f>
        <v>45628</v>
      </c>
      <c r="LO46" s="649">
        <f>IFERROR(INDEX(Sheep!$R$324:$R$331,LO45,1),0)</f>
        <v>45628</v>
      </c>
      <c r="LP46" s="649">
        <f>IFERROR(INDEX(Sheep!$R$324:$R$331,LP45,1),0)</f>
        <v>45628</v>
      </c>
      <c r="LQ46" s="649">
        <f>IFERROR(INDEX(Sheep!$R$324:$R$331,LQ45,1),0)</f>
        <v>45628</v>
      </c>
      <c r="LR46" s="649">
        <f>IFERROR(INDEX(Sheep!$R$324:$R$331,LR45,1),0)</f>
        <v>45628</v>
      </c>
      <c r="LS46" s="649">
        <f>IFERROR(INDEX(Sheep!$R$324:$R$331,LS45,1),0)</f>
        <v>45628</v>
      </c>
      <c r="LT46" s="649">
        <f>IFERROR(INDEX(Sheep!$R$324:$R$331,LT45,1),0)</f>
        <v>45628</v>
      </c>
      <c r="LU46" s="649">
        <f>IFERROR(INDEX(Sheep!$R$324:$R$331,LU45,1),0)</f>
        <v>45628</v>
      </c>
      <c r="LV46" s="649">
        <f>IFERROR(INDEX(Sheep!$R$324:$R$331,LV45,1),0)</f>
        <v>45628</v>
      </c>
      <c r="LW46" s="649">
        <f>IFERROR(INDEX(Sheep!$R$324:$R$331,LW45,1),0)</f>
        <v>45628</v>
      </c>
      <c r="LX46" s="649">
        <f>IFERROR(INDEX(Sheep!$R$324:$R$331,LX45,1),0)</f>
        <v>45628</v>
      </c>
      <c r="LY46" s="649">
        <f>IFERROR(INDEX(Sheep!$R$324:$R$331,LY45,1),0)</f>
        <v>45628</v>
      </c>
      <c r="LZ46" s="649">
        <f>IFERROR(INDEX(Sheep!$R$324:$R$331,LZ45,1),0)</f>
        <v>45628</v>
      </c>
      <c r="MA46" s="649">
        <f>IFERROR(INDEX(Sheep!$R$324:$R$331,MA45,1),0)</f>
        <v>45628</v>
      </c>
      <c r="MB46" s="649">
        <f>IFERROR(INDEX(Sheep!$R$324:$R$331,MB45,1),0)</f>
        <v>45628</v>
      </c>
      <c r="MC46" s="649">
        <f>IFERROR(INDEX(Sheep!$R$324:$R$331,MC45,1),0)</f>
        <v>45628</v>
      </c>
      <c r="MD46" s="649">
        <f>IFERROR(INDEX(Sheep!$R$324:$R$331,MD45,1),0)</f>
        <v>45628</v>
      </c>
      <c r="ME46" s="649">
        <f>IFERROR(INDEX(Sheep!$R$324:$R$331,ME45,1),0)</f>
        <v>45628</v>
      </c>
      <c r="MF46" s="649">
        <f>IFERROR(INDEX(Sheep!$R$324:$R$331,MF45,1),0)</f>
        <v>45628</v>
      </c>
      <c r="MG46" s="649">
        <f>IFERROR(INDEX(Sheep!$R$324:$R$331,MG45,1),0)</f>
        <v>45628</v>
      </c>
      <c r="MH46" s="649">
        <f>IFERROR(INDEX(Sheep!$R$324:$R$331,MH45,1),0)</f>
        <v>45628</v>
      </c>
      <c r="MI46" s="649">
        <f>IFERROR(INDEX(Sheep!$R$324:$R$331,MI45,1),0)</f>
        <v>45628</v>
      </c>
      <c r="MJ46" s="649">
        <f>IFERROR(INDEX(Sheep!$R$324:$R$331,MJ45,1),0)</f>
        <v>45628</v>
      </c>
      <c r="MK46" s="649">
        <f>IFERROR(INDEX(Sheep!$R$324:$R$331,MK45,1),0)</f>
        <v>45628</v>
      </c>
      <c r="ML46" s="649">
        <f>IFERROR(INDEX(Sheep!$R$324:$R$331,ML45,1),0)</f>
        <v>45628</v>
      </c>
      <c r="MM46" s="649">
        <f>IFERROR(INDEX(Sheep!$R$324:$R$331,MM45,1),0)</f>
        <v>45628</v>
      </c>
      <c r="MN46" s="649">
        <f>IFERROR(INDEX(Sheep!$R$324:$R$331,MN45,1),0)</f>
        <v>45628</v>
      </c>
      <c r="MO46" s="649">
        <f>IFERROR(INDEX(Sheep!$R$324:$R$331,MO45,1),0)</f>
        <v>45628</v>
      </c>
      <c r="MP46" s="649">
        <f>IFERROR(INDEX(Sheep!$R$324:$R$331,MP45,1),0)</f>
        <v>45628</v>
      </c>
      <c r="MQ46" s="649">
        <f>IFERROR(INDEX(Sheep!$R$324:$R$331,MQ45,1),0)</f>
        <v>45628</v>
      </c>
      <c r="MR46" s="649">
        <f>IFERROR(INDEX(Sheep!$R$324:$R$331,MR45,1),0)</f>
        <v>45628</v>
      </c>
      <c r="MS46" s="649">
        <f>IFERROR(INDEX(Sheep!$R$324:$R$331,MS45,1),0)</f>
        <v>45628</v>
      </c>
      <c r="MT46" s="649">
        <f>IFERROR(INDEX(Sheep!$R$324:$R$331,MT45,1),0)</f>
        <v>45628</v>
      </c>
      <c r="MU46" s="649">
        <f>IFERROR(INDEX(Sheep!$R$324:$R$331,MU45,1),0)</f>
        <v>45628</v>
      </c>
      <c r="MV46" s="649">
        <f>IFERROR(INDEX(Sheep!$R$324:$R$331,MV45,1),0)</f>
        <v>45628</v>
      </c>
      <c r="MW46" s="649">
        <f>IFERROR(INDEX(Sheep!$R$324:$R$331,MW45,1),0)</f>
        <v>45628</v>
      </c>
      <c r="MX46" s="649">
        <f>IFERROR(INDEX(Sheep!$R$324:$R$331,MX45,1),0)</f>
        <v>45628</v>
      </c>
      <c r="MY46" s="649">
        <f>IFERROR(INDEX(Sheep!$R$324:$R$331,MY45,1),0)</f>
        <v>45628</v>
      </c>
      <c r="MZ46" s="649">
        <f>IFERROR(INDEX(Sheep!$R$324:$R$331,MZ45,1),0)</f>
        <v>45628</v>
      </c>
      <c r="NA46" s="649">
        <f>IFERROR(INDEX(Sheep!$R$324:$R$331,NA45,1),0)</f>
        <v>45628</v>
      </c>
      <c r="NB46" s="649">
        <f>IFERROR(INDEX(Sheep!$R$324:$R$331,NB45,1),0)</f>
        <v>45628</v>
      </c>
      <c r="NC46" s="649">
        <f>IFERROR(INDEX(Sheep!$R$324:$R$331,NC45,1),0)</f>
        <v>45628</v>
      </c>
      <c r="ND46" s="649">
        <f>IFERROR(INDEX(Sheep!$R$324:$R$331,ND45,1),0)</f>
        <v>45628</v>
      </c>
      <c r="NE46" s="649">
        <f>IFERROR(INDEX(Sheep!$R$324:$R$331,NE45,1),0)</f>
        <v>45628</v>
      </c>
      <c r="NF46" s="649">
        <f>IFERROR(INDEX(Sheep!$R$324:$R$331,NF45,1),0)</f>
        <v>45993</v>
      </c>
      <c r="NG46" s="649">
        <f>IFERROR(INDEX(Sheep!$R$324:$R$331,NG45,1),0)</f>
        <v>45993</v>
      </c>
      <c r="NH46" s="649">
        <f>IFERROR(INDEX(Sheep!$R$324:$R$331,NH45,1),0)</f>
        <v>45993</v>
      </c>
      <c r="NI46" s="649">
        <f>IFERROR(INDEX(Sheep!$R$324:$R$331,NI45,1),0)</f>
        <v>45993</v>
      </c>
      <c r="NJ46" s="649">
        <f>IFERROR(INDEX(Sheep!$R$324:$R$331,NJ45,1),0)</f>
        <v>45993</v>
      </c>
      <c r="NK46" s="649">
        <f>IFERROR(INDEX(Sheep!$R$324:$R$331,NK45,1),0)</f>
        <v>45993</v>
      </c>
      <c r="NL46" s="649">
        <f>IFERROR(INDEX(Sheep!$R$324:$R$331,NL45,1),0)</f>
        <v>45993</v>
      </c>
      <c r="NM46" s="649">
        <f>IFERROR(INDEX(Sheep!$R$324:$R$331,NM45,1),0)</f>
        <v>45993</v>
      </c>
      <c r="NN46" s="649">
        <f>IFERROR(INDEX(Sheep!$R$324:$R$331,NN45,1),0)</f>
        <v>45993</v>
      </c>
      <c r="NO46" s="649">
        <f>IFERROR(INDEX(Sheep!$R$324:$R$331,NO45,1),0)</f>
        <v>45993</v>
      </c>
      <c r="NP46" s="649">
        <f>IFERROR(INDEX(Sheep!$R$324:$R$331,NP45,1),0)</f>
        <v>45993</v>
      </c>
      <c r="NQ46" s="649">
        <f>IFERROR(INDEX(Sheep!$R$324:$R$331,NQ45,1),0)</f>
        <v>45993</v>
      </c>
      <c r="NR46" s="649">
        <f>IFERROR(INDEX(Sheep!$R$324:$R$331,NR45,1),0)</f>
        <v>45993</v>
      </c>
      <c r="NS46" s="649">
        <f>IFERROR(INDEX(Sheep!$R$324:$R$331,NS45,1),0)</f>
        <v>45993</v>
      </c>
      <c r="NT46" s="649">
        <f>IFERROR(INDEX(Sheep!$R$324:$R$331,NT45,1),0)</f>
        <v>45993</v>
      </c>
      <c r="NU46" s="649">
        <f>IFERROR(INDEX(Sheep!$R$324:$R$331,NU45,1),0)</f>
        <v>45993</v>
      </c>
      <c r="NV46" s="649">
        <f>IFERROR(INDEX(Sheep!$R$324:$R$331,NV45,1),0)</f>
        <v>45993</v>
      </c>
      <c r="NW46" s="649">
        <f>IFERROR(INDEX(Sheep!$R$324:$R$331,NW45,1),0)</f>
        <v>45993</v>
      </c>
      <c r="NX46" s="649">
        <f>IFERROR(INDEX(Sheep!$R$324:$R$331,NX45,1),0)</f>
        <v>45993</v>
      </c>
      <c r="NY46" s="649">
        <f>IFERROR(INDEX(Sheep!$R$324:$R$331,NY45,1),0)</f>
        <v>45993</v>
      </c>
      <c r="NZ46" s="649">
        <f>IFERROR(INDEX(Sheep!$R$324:$R$331,NZ45,1),0)</f>
        <v>45993</v>
      </c>
      <c r="OA46" s="649">
        <f>IFERROR(INDEX(Sheep!$R$324:$R$331,OA45,1),0)</f>
        <v>45993</v>
      </c>
      <c r="OB46" s="649">
        <f>IFERROR(INDEX(Sheep!$R$324:$R$331,OB45,1),0)</f>
        <v>45993</v>
      </c>
      <c r="OC46" s="649">
        <f>IFERROR(INDEX(Sheep!$R$324:$R$331,OC45,1),0)</f>
        <v>45993</v>
      </c>
      <c r="OD46" s="649">
        <f>IFERROR(INDEX(Sheep!$R$324:$R$331,OD45,1),0)</f>
        <v>45993</v>
      </c>
      <c r="OE46" s="649">
        <f>IFERROR(INDEX(Sheep!$R$324:$R$331,OE45,1),0)</f>
        <v>45993</v>
      </c>
      <c r="OF46" s="649">
        <f>IFERROR(INDEX(Sheep!$R$324:$R$331,OF45,1),0)</f>
        <v>45993</v>
      </c>
      <c r="OG46" s="649">
        <f>IFERROR(INDEX(Sheep!$R$324:$R$331,OG45,1),0)</f>
        <v>45993</v>
      </c>
      <c r="OH46" s="649">
        <f>IFERROR(INDEX(Sheep!$R$324:$R$331,OH45,1),0)</f>
        <v>45993</v>
      </c>
      <c r="OI46" s="649">
        <f>IFERROR(INDEX(Sheep!$R$324:$R$331,OI45,1),0)</f>
        <v>45993</v>
      </c>
      <c r="OJ46" s="649">
        <f>IFERROR(INDEX(Sheep!$R$324:$R$331,OJ45,1),0)</f>
        <v>45993</v>
      </c>
      <c r="OK46" s="649">
        <f>IFERROR(INDEX(Sheep!$R$324:$R$331,OK45,1),0)</f>
        <v>45993</v>
      </c>
      <c r="OL46" s="649">
        <f>IFERROR(INDEX(Sheep!$R$324:$R$331,OL45,1),0)</f>
        <v>45993</v>
      </c>
      <c r="OM46" s="649">
        <f>IFERROR(INDEX(Sheep!$R$324:$R$331,OM45,1),0)</f>
        <v>45993</v>
      </c>
      <c r="ON46" s="649">
        <f>IFERROR(INDEX(Sheep!$R$324:$R$331,ON45,1),0)</f>
        <v>45993</v>
      </c>
      <c r="OO46" s="649">
        <f>IFERROR(INDEX(Sheep!$R$324:$R$331,OO45,1),0)</f>
        <v>45993</v>
      </c>
      <c r="OP46" s="649">
        <f>IFERROR(INDEX(Sheep!$R$324:$R$331,OP45,1),0)</f>
        <v>45993</v>
      </c>
      <c r="OQ46" s="649">
        <f>IFERROR(INDEX(Sheep!$R$324:$R$331,OQ45,1),0)</f>
        <v>45993</v>
      </c>
      <c r="OR46" s="649">
        <f>IFERROR(INDEX(Sheep!$R$324:$R$331,OR45,1),0)</f>
        <v>45993</v>
      </c>
      <c r="OS46" s="649">
        <f>IFERROR(INDEX(Sheep!$R$324:$R$331,OS45,1),0)</f>
        <v>45993</v>
      </c>
      <c r="OT46" s="649">
        <f>IFERROR(INDEX(Sheep!$R$324:$R$331,OT45,1),0)</f>
        <v>45993</v>
      </c>
      <c r="OU46" s="649">
        <f>IFERROR(INDEX(Sheep!$R$324:$R$331,OU45,1),0)</f>
        <v>45993</v>
      </c>
      <c r="OV46" s="649">
        <f>IFERROR(INDEX(Sheep!$R$324:$R$331,OV45,1),0)</f>
        <v>45993</v>
      </c>
      <c r="OW46" s="649">
        <f>IFERROR(INDEX(Sheep!$R$324:$R$331,OW45,1),0)</f>
        <v>45993</v>
      </c>
      <c r="OX46" s="649">
        <f>IFERROR(INDEX(Sheep!$R$324:$R$331,OX45,1),0)</f>
        <v>45993</v>
      </c>
      <c r="OY46" s="649">
        <f>IFERROR(INDEX(Sheep!$R$324:$R$331,OY45,1),0)</f>
        <v>45993</v>
      </c>
      <c r="OZ46" s="649">
        <f>IFERROR(INDEX(Sheep!$R$324:$R$331,OZ45,1),0)</f>
        <v>45993</v>
      </c>
      <c r="PA46" s="649">
        <f>IFERROR(INDEX(Sheep!$R$324:$R$331,PA45,1),0)</f>
        <v>45993</v>
      </c>
      <c r="PB46" s="649">
        <f>IFERROR(INDEX(Sheep!$R$324:$R$331,PB45,1),0)</f>
        <v>45993</v>
      </c>
      <c r="PC46" s="649">
        <f>IFERROR(INDEX(Sheep!$R$324:$R$331,PC45,1),0)</f>
        <v>45993</v>
      </c>
      <c r="PD46" s="649">
        <f>IFERROR(INDEX(Sheep!$R$324:$R$331,PD45,1),0)</f>
        <v>45993</v>
      </c>
      <c r="PE46" s="649">
        <f>IFERROR(INDEX(Sheep!$R$324:$R$331,PE45,1),0)</f>
        <v>45993</v>
      </c>
      <c r="PF46" s="649">
        <f>IFERROR(INDEX(Sheep!$R$324:$R$331,PF45,1),0)</f>
        <v>46358</v>
      </c>
      <c r="PG46" s="649">
        <f>IFERROR(INDEX(Sheep!$R$324:$R$331,PG45,1),0)</f>
        <v>46358</v>
      </c>
      <c r="PH46" s="649">
        <f>IFERROR(INDEX(Sheep!$R$324:$R$331,PH45,1),0)</f>
        <v>46358</v>
      </c>
      <c r="PI46" s="649">
        <f>IFERROR(INDEX(Sheep!$R$324:$R$331,PI45,1),0)</f>
        <v>46358</v>
      </c>
      <c r="PJ46" s="649">
        <f>IFERROR(INDEX(Sheep!$R$324:$R$331,PJ45,1),0)</f>
        <v>46358</v>
      </c>
      <c r="PK46" s="649">
        <f>IFERROR(INDEX(Sheep!$R$324:$R$331,PK45,1),0)</f>
        <v>46358</v>
      </c>
      <c r="PL46" s="649">
        <f>IFERROR(INDEX(Sheep!$R$324:$R$331,PL45,1),0)</f>
        <v>46358</v>
      </c>
      <c r="PM46" s="649">
        <f>IFERROR(INDEX(Sheep!$R$324:$R$331,PM45,1),0)</f>
        <v>46358</v>
      </c>
      <c r="PN46" s="649">
        <f>IFERROR(INDEX(Sheep!$R$324:$R$331,PN45,1),0)</f>
        <v>46358</v>
      </c>
      <c r="PO46" s="649">
        <f>IFERROR(INDEX(Sheep!$R$324:$R$331,PO45,1),0)</f>
        <v>46358</v>
      </c>
      <c r="PP46" s="649">
        <f>IFERROR(INDEX(Sheep!$R$324:$R$331,PP45,1),0)</f>
        <v>46358</v>
      </c>
      <c r="PQ46" s="649">
        <f>IFERROR(INDEX(Sheep!$R$324:$R$331,PQ45,1),0)</f>
        <v>46358</v>
      </c>
      <c r="PR46" s="649">
        <f>IFERROR(INDEX(Sheep!$R$324:$R$331,PR45,1),0)</f>
        <v>46358</v>
      </c>
      <c r="PS46" s="649">
        <f>IFERROR(INDEX(Sheep!$R$324:$R$331,PS45,1),0)</f>
        <v>46358</v>
      </c>
      <c r="PT46" s="649">
        <f>IFERROR(INDEX(Sheep!$R$324:$R$331,PT45,1),0)</f>
        <v>46358</v>
      </c>
      <c r="PU46" s="649">
        <f>IFERROR(INDEX(Sheep!$R$324:$R$331,PU45,1),0)</f>
        <v>46358</v>
      </c>
      <c r="PV46" s="649">
        <f>IFERROR(INDEX(Sheep!$R$324:$R$331,PV45,1),0)</f>
        <v>46358</v>
      </c>
      <c r="PW46" s="649">
        <f>IFERROR(INDEX(Sheep!$R$324:$R$331,PW45,1),0)</f>
        <v>46358</v>
      </c>
      <c r="PX46" s="649">
        <f>IFERROR(INDEX(Sheep!$R$324:$R$331,PX45,1),0)</f>
        <v>46358</v>
      </c>
      <c r="PY46" s="649">
        <f>IFERROR(INDEX(Sheep!$R$324:$R$331,PY45,1),0)</f>
        <v>46358</v>
      </c>
      <c r="PZ46" s="649">
        <f>IFERROR(INDEX(Sheep!$R$324:$R$331,PZ45,1),0)</f>
        <v>46358</v>
      </c>
      <c r="QA46" s="649">
        <f>IFERROR(INDEX(Sheep!$R$324:$R$331,QA45,1),0)</f>
        <v>46358</v>
      </c>
      <c r="QB46" s="649">
        <f>IFERROR(INDEX(Sheep!$R$324:$R$331,QB45,1),0)</f>
        <v>46358</v>
      </c>
      <c r="QC46" s="649">
        <f>IFERROR(INDEX(Sheep!$R$324:$R$331,QC45,1),0)</f>
        <v>46358</v>
      </c>
      <c r="QD46" s="649">
        <f>IFERROR(INDEX(Sheep!$R$324:$R$331,QD45,1),0)</f>
        <v>46358</v>
      </c>
      <c r="QE46" s="649">
        <f>IFERROR(INDEX(Sheep!$R$324:$R$331,QE45,1),0)</f>
        <v>46358</v>
      </c>
      <c r="QF46" s="649">
        <f>IFERROR(INDEX(Sheep!$R$324:$R$331,QF45,1),0)</f>
        <v>46358</v>
      </c>
      <c r="QG46" s="649">
        <f>IFERROR(INDEX(Sheep!$R$324:$R$331,QG45,1),0)</f>
        <v>46358</v>
      </c>
      <c r="QH46" s="649">
        <f>IFERROR(INDEX(Sheep!$R$324:$R$331,QH45,1),0)</f>
        <v>46358</v>
      </c>
      <c r="QI46" s="649">
        <f>IFERROR(INDEX(Sheep!$R$324:$R$331,QI45,1),0)</f>
        <v>46358</v>
      </c>
      <c r="QJ46" s="649">
        <f>IFERROR(INDEX(Sheep!$R$324:$R$331,QJ45,1),0)</f>
        <v>46358</v>
      </c>
      <c r="QK46" s="649">
        <f>IFERROR(INDEX(Sheep!$R$324:$R$331,QK45,1),0)</f>
        <v>46358</v>
      </c>
      <c r="QL46" s="649">
        <f>IFERROR(INDEX(Sheep!$R$324:$R$331,QL45,1),0)</f>
        <v>46358</v>
      </c>
      <c r="QM46" s="649">
        <f>IFERROR(INDEX(Sheep!$R$324:$R$331,QM45,1),0)</f>
        <v>46358</v>
      </c>
      <c r="QN46" s="649">
        <f>IFERROR(INDEX(Sheep!$R$324:$R$331,QN45,1),0)</f>
        <v>46358</v>
      </c>
      <c r="QO46" s="649">
        <f>IFERROR(INDEX(Sheep!$R$324:$R$331,QO45,1),0)</f>
        <v>46358</v>
      </c>
      <c r="QP46" s="649">
        <f>IFERROR(INDEX(Sheep!$R$324:$R$331,QP45,1),0)</f>
        <v>46358</v>
      </c>
      <c r="QQ46" s="649">
        <f>IFERROR(INDEX(Sheep!$R$324:$R$331,QQ45,1),0)</f>
        <v>46358</v>
      </c>
      <c r="QR46" s="649">
        <f>IFERROR(INDEX(Sheep!$R$324:$R$331,QR45,1),0)</f>
        <v>46358</v>
      </c>
      <c r="QS46" s="649">
        <f>IFERROR(INDEX(Sheep!$R$324:$R$331,QS45,1),0)</f>
        <v>46358</v>
      </c>
      <c r="QT46" s="649">
        <f>IFERROR(INDEX(Sheep!$R$324:$R$331,QT45,1),0)</f>
        <v>46358</v>
      </c>
      <c r="QU46" s="649">
        <f>IFERROR(INDEX(Sheep!$R$324:$R$331,QU45,1),0)</f>
        <v>46358</v>
      </c>
      <c r="QV46" s="649">
        <f>IFERROR(INDEX(Sheep!$R$324:$R$331,QV45,1),0)</f>
        <v>46358</v>
      </c>
      <c r="QW46" s="649">
        <f>IFERROR(INDEX(Sheep!$R$324:$R$331,QW45,1),0)</f>
        <v>46358</v>
      </c>
      <c r="QX46" s="649">
        <f>IFERROR(INDEX(Sheep!$R$324:$R$331,QX45,1),0)</f>
        <v>46358</v>
      </c>
      <c r="QY46" s="649">
        <f>IFERROR(INDEX(Sheep!$R$324:$R$331,QY45,1),0)</f>
        <v>46358</v>
      </c>
      <c r="QZ46" s="649">
        <f>IFERROR(INDEX(Sheep!$R$324:$R$331,QZ45,1),0)</f>
        <v>46358</v>
      </c>
      <c r="RA46" s="649">
        <f>IFERROR(INDEX(Sheep!$R$324:$R$331,RA45,1),0)</f>
        <v>46358</v>
      </c>
      <c r="RB46" s="649">
        <f>IFERROR(INDEX(Sheep!$R$324:$R$331,RB45,1),0)</f>
        <v>46358</v>
      </c>
      <c r="RC46" s="649">
        <f>IFERROR(INDEX(Sheep!$R$324:$R$331,RC45,1),0)</f>
        <v>46358</v>
      </c>
      <c r="RD46" s="649">
        <f>IFERROR(INDEX(Sheep!$R$324:$R$331,RD45,1),0)</f>
        <v>46358</v>
      </c>
      <c r="RE46" s="649">
        <f>IFERROR(INDEX(Sheep!$R$324:$R$331,RE45,1),0)</f>
        <v>46358</v>
      </c>
      <c r="RF46" s="649">
        <f>IFERROR(INDEX(Sheep!$R$324:$R$331,RF45,1),0)</f>
        <v>46358</v>
      </c>
      <c r="RG46" s="649">
        <f>IFERROR(INDEX(Sheep!$R$324:$R$331,RG45,1),0)</f>
        <v>46358</v>
      </c>
      <c r="RH46" s="649">
        <f>IFERROR(INDEX(Sheep!$R$324:$R$331,RH45,1),0)</f>
        <v>46358</v>
      </c>
      <c r="RI46" s="649">
        <f>IFERROR(INDEX(Sheep!$R$324:$R$331,RI45,1),0)</f>
        <v>46358</v>
      </c>
      <c r="RJ46" s="649">
        <f>IFERROR(INDEX(Sheep!$R$324:$R$331,RJ45,1),0)</f>
        <v>46358</v>
      </c>
      <c r="RK46" s="649">
        <f>IFERROR(INDEX(Sheep!$R$324:$R$331,RK45,1),0)</f>
        <v>46358</v>
      </c>
      <c r="RL46" s="649">
        <f>IFERROR(INDEX(Sheep!$R$324:$R$331,RL45,1),0)</f>
        <v>46358</v>
      </c>
      <c r="RM46" s="649">
        <f>IFERROR(INDEX(Sheep!$R$324:$R$331,RM45,1),0)</f>
        <v>46358</v>
      </c>
      <c r="RN46" s="649">
        <f>IFERROR(INDEX(Sheep!$R$324:$R$331,RN45,1),0)</f>
        <v>46358</v>
      </c>
      <c r="RO46" s="649">
        <f>IFERROR(INDEX(Sheep!$R$324:$R$331,RO45,1),0)</f>
        <v>46358</v>
      </c>
      <c r="RP46" s="649">
        <f>IFERROR(INDEX(Sheep!$R$324:$R$331,RP45,1),0)</f>
        <v>46358</v>
      </c>
      <c r="RQ46" s="649">
        <f>IFERROR(INDEX(Sheep!$R$324:$R$331,RQ45,1),0)</f>
        <v>46358</v>
      </c>
      <c r="RR46" s="649">
        <f>IFERROR(INDEX(Sheep!$R$324:$R$331,RR45,1),0)</f>
        <v>46358</v>
      </c>
      <c r="RS46" s="649">
        <f>IFERROR(INDEX(Sheep!$R$324:$R$331,RS45,1),0)</f>
        <v>46358</v>
      </c>
      <c r="RT46" s="649">
        <f>IFERROR(INDEX(Sheep!$R$324:$R$331,RT45,1),0)</f>
        <v>46358</v>
      </c>
      <c r="RU46" s="649">
        <f>IFERROR(INDEX(Sheep!$R$324:$R$331,RU45,1),0)</f>
        <v>46358</v>
      </c>
      <c r="RV46" s="649">
        <f>IFERROR(INDEX(Sheep!$R$324:$R$331,RV45,1),0)</f>
        <v>46358</v>
      </c>
      <c r="RW46" s="649">
        <f>IFERROR(INDEX(Sheep!$R$324:$R$331,RW45,1),0)</f>
        <v>46358</v>
      </c>
      <c r="RX46" s="649">
        <f>IFERROR(INDEX(Sheep!$R$324:$R$331,RX45,1),0)</f>
        <v>46358</v>
      </c>
      <c r="RY46" s="649">
        <f>IFERROR(INDEX(Sheep!$R$324:$R$331,RY45,1),0)</f>
        <v>46358</v>
      </c>
      <c r="RZ46" s="649">
        <f>IFERROR(INDEX(Sheep!$R$324:$R$331,RZ45,1),0)</f>
        <v>46358</v>
      </c>
      <c r="SA46" s="649">
        <f>IFERROR(INDEX(Sheep!$R$324:$R$331,SA45,1),0)</f>
        <v>46358</v>
      </c>
      <c r="SB46" s="649">
        <f>IFERROR(INDEX(Sheep!$R$324:$R$331,SB45,1),0)</f>
        <v>46358</v>
      </c>
      <c r="SC46" s="649">
        <f>IFERROR(INDEX(Sheep!$R$324:$R$331,SC45,1),0)</f>
        <v>46358</v>
      </c>
      <c r="SD46" s="649">
        <f>IFERROR(INDEX(Sheep!$R$324:$R$331,SD45,1),0)</f>
        <v>46358</v>
      </c>
      <c r="SE46" s="649">
        <f>IFERROR(INDEX(Sheep!$R$324:$R$331,SE45,1),0)</f>
        <v>46358</v>
      </c>
      <c r="SF46" s="649">
        <f>IFERROR(INDEX(Sheep!$R$324:$R$331,SF45,1),0)</f>
        <v>46358</v>
      </c>
      <c r="SG46" s="649">
        <f>IFERROR(INDEX(Sheep!$R$324:$R$331,SG45,1),0)</f>
        <v>46358</v>
      </c>
      <c r="SH46" s="649">
        <f>IFERROR(INDEX(Sheep!$R$324:$R$331,SH45,1),0)</f>
        <v>46358</v>
      </c>
      <c r="SI46" s="649">
        <f>IFERROR(INDEX(Sheep!$R$324:$R$331,SI45,1),0)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Sheep!$H261</f>
        <v>Aut</v>
      </c>
      <c r="K47" s="400"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0"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0"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0"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0"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0"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0"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0"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0"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0"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0"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0"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0"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0"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0"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0"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0"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0"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0"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0"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0"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0"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0"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0"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0"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0"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0"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0"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0"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0"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0"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0"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0"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0"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0"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0"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0"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0"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0"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0"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0"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0"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0"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0"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0"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0"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0"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0"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0"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0"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0"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0"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0"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0"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0"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0"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0"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0"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0"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0"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0"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0"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0"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0"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0"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0"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0"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0"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0"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0"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0"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0"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0"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0"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0"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0"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0"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0"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0"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0"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0"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0"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0"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0"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0"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0"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0"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0"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0"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0"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0"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0"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0"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0"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0"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0"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0"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0"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0"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0"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0"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0"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0"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0"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0"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0"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0"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0"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0"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0"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0"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0"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0"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0"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0"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0"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0"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0"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0"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0"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0"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0"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0"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0"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0"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0"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0"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0"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0"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0"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0"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0"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0"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0"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0"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0"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0"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0"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0"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0"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0"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0"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0"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0"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0"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0"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0"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0"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0"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0"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0"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0"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0"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0"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0"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0"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0"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0"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0"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0"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0"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0"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0"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0"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0"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0"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0"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0"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0"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0"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0"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0"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0"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0"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0"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0"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0"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0"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0"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0"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0"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0"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0"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0"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0"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0"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0"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0"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0"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0"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0"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0"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0"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0"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0"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0"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0"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0"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0"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0"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0"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0"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0"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0"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0"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0"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0"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0"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0"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0"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0"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0"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0"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0"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0"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0"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0"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0"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0"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0"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0"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0"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0"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0"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0"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0"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0"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0"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0"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0"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0"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0"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0"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0"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0"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0"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0"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0"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0"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0"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0"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0"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0"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0"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0"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0"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0"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0"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0"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0"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0"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0"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0"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0"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0"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0"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0"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0"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0"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0"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0"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0"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0"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0"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0"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0"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0"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0"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0"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0"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0"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0"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0"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0"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0"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0"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0"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0"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0"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0"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0"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0"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0"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0"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0"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0"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0"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0"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0"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0"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0"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0"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0"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0"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0"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0"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0"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0"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0"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0"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0"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0"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0"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0"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0"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0"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0"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0"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0"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0"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0"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0"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0"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0"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0"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0"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0"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0"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0"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0"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0"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0"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0"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0"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0"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0"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0"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0"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0"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0"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0"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0"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0"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0"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0"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0"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0"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0"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0"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0"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0"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0"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0"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0"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0"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0"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0"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0"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0"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0"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0"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0"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0"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0"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0"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0"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0"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0"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0"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0"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0"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0"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0"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0"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0"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0"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0"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0"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0"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0"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0"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0"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0"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0"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0"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0"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0"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0"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0"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0"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0"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0"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0"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0"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0"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0"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0"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0"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0"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0"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0"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0"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0"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0"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0"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0"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0"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0"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0"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0"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0"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0"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0"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0"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0"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0"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0"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0"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0"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0"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0"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0"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0"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0"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0"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0"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0"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0"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0"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0"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0"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0"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0"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0"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0"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0"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0"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0"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0"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0"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0"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0"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0"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0"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0"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0"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0"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0"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0"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0"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0"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0"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0"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0"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0"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0"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0"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0"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0"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0"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0"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0"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0"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0"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0"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0"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0"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0"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0"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0"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0"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0"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0"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0"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0"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0"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0"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0"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0"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0"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0"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0"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0"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0"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0"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0"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0"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0"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0"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0"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0"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0"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0"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0"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0"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0"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0"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0"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0"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0"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0"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0"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0"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IFERROR(MATCH(L$44,Sheep!$R$332:$R$339,1),0)</f>
        <v>0</v>
      </c>
      <c r="L48" s="588">
        <f>IFERROR(MATCH(M$44,Sheep!$R$332:$R$339,1),0)</f>
        <v>0</v>
      </c>
      <c r="M48" s="588">
        <f>IFERROR(MATCH(N$44,Sheep!$R$332:$R$339,1),0)</f>
        <v>0</v>
      </c>
      <c r="N48" s="588">
        <f>IFERROR(MATCH(O$44,Sheep!$R$332:$R$339,1),0)</f>
        <v>0</v>
      </c>
      <c r="O48" s="588">
        <f>IFERROR(MATCH(P$44,Sheep!$R$332:$R$339,1),0)</f>
        <v>0</v>
      </c>
      <c r="P48" s="588">
        <f>IFERROR(MATCH(Q$44,Sheep!$R$332:$R$339,1),0)</f>
        <v>0</v>
      </c>
      <c r="Q48" s="588">
        <f>IFERROR(MATCH(R$44,Sheep!$R$332:$R$339,1),0)</f>
        <v>0</v>
      </c>
      <c r="R48" s="588">
        <f>IFERROR(MATCH(S$44,Sheep!$R$332:$R$339,1),0)</f>
        <v>0</v>
      </c>
      <c r="S48" s="588">
        <f>IFERROR(MATCH(T$44,Sheep!$R$332:$R$339,1),0)</f>
        <v>0</v>
      </c>
      <c r="T48" s="588">
        <f>IFERROR(MATCH(U$44,Sheep!$R$332:$R$339,1),0)</f>
        <v>0</v>
      </c>
      <c r="U48" s="588">
        <f>IFERROR(MATCH(V$44,Sheep!$R$332:$R$339,1),0)</f>
        <v>0</v>
      </c>
      <c r="V48" s="588">
        <f>IFERROR(MATCH(W$44,Sheep!$R$332:$R$339,1),0)</f>
        <v>0</v>
      </c>
      <c r="W48" s="588">
        <f>IFERROR(MATCH(X$44,Sheep!$R$332:$R$339,1),0)</f>
        <v>0</v>
      </c>
      <c r="X48" s="588">
        <f>IFERROR(MATCH(Y$44,Sheep!$R$332:$R$339,1),0)</f>
        <v>0</v>
      </c>
      <c r="Y48" s="588">
        <f>IFERROR(MATCH(Z$44,Sheep!$R$332:$R$339,1),0)</f>
        <v>0</v>
      </c>
      <c r="Z48" s="588">
        <f>IFERROR(MATCH(AA$44,Sheep!$R$332:$R$339,1),0)</f>
        <v>0</v>
      </c>
      <c r="AA48" s="588">
        <f>IFERROR(MATCH(AB$44,Sheep!$R$332:$R$339,1),0)</f>
        <v>0</v>
      </c>
      <c r="AB48" s="588">
        <f>IFERROR(MATCH(AC$44,Sheep!$R$332:$R$339,1),0)</f>
        <v>0</v>
      </c>
      <c r="AC48" s="588">
        <f>IFERROR(MATCH(AD$44,Sheep!$R$332:$R$339,1),0)</f>
        <v>0</v>
      </c>
      <c r="AD48" s="588">
        <f>IFERROR(MATCH(AE$44,Sheep!$R$332:$R$339,1),0)</f>
        <v>0</v>
      </c>
      <c r="AE48" s="588">
        <f>IFERROR(MATCH(AF$44,Sheep!$R$332:$R$339,1),0)</f>
        <v>0</v>
      </c>
      <c r="AF48" s="588">
        <f>IFERROR(MATCH(AG$44,Sheep!$R$332:$R$339,1),0)</f>
        <v>0</v>
      </c>
      <c r="AG48" s="588">
        <f>IFERROR(MATCH(AH$44,Sheep!$R$332:$R$339,1),0)</f>
        <v>0</v>
      </c>
      <c r="AH48" s="588">
        <f>IFERROR(MATCH(AI$44,Sheep!$R$332:$R$339,1),0)</f>
        <v>0</v>
      </c>
      <c r="AI48" s="588">
        <f>IFERROR(MATCH(AJ$44,Sheep!$R$332:$R$339,1),0)</f>
        <v>0</v>
      </c>
      <c r="AJ48" s="588">
        <f>IFERROR(MATCH(AK$44,Sheep!$R$332:$R$339,1),0)</f>
        <v>0</v>
      </c>
      <c r="AK48" s="588">
        <f>IFERROR(MATCH(AL$44,Sheep!$R$332:$R$339,1),0)</f>
        <v>0</v>
      </c>
      <c r="AL48" s="588">
        <f>IFERROR(MATCH(AM$44,Sheep!$R$332:$R$339,1),0)</f>
        <v>0</v>
      </c>
      <c r="AM48" s="588">
        <f>IFERROR(MATCH(AN$44,Sheep!$R$332:$R$339,1),0)</f>
        <v>0</v>
      </c>
      <c r="AN48" s="588">
        <f>IFERROR(MATCH(AO$44,Sheep!$R$332:$R$339,1),0)</f>
        <v>0</v>
      </c>
      <c r="AO48" s="588">
        <f>IFERROR(MATCH(AP$44,Sheep!$R$332:$R$339,1),0)</f>
        <v>0</v>
      </c>
      <c r="AP48" s="588">
        <f>IFERROR(MATCH(AQ$44,Sheep!$R$332:$R$339,1),0)</f>
        <v>0</v>
      </c>
      <c r="AQ48" s="588">
        <f>IFERROR(MATCH(AR$44,Sheep!$R$332:$R$339,1),0)</f>
        <v>0</v>
      </c>
      <c r="AR48" s="588">
        <f>IFERROR(MATCH(AS$44,Sheep!$R$332:$R$339,1),0)</f>
        <v>0</v>
      </c>
      <c r="AS48" s="588">
        <f>IFERROR(MATCH(AT$44,Sheep!$R$332:$R$339,1),0)</f>
        <v>0</v>
      </c>
      <c r="AT48" s="588">
        <f>IFERROR(MATCH(AU$44,Sheep!$R$332:$R$339,1),0)</f>
        <v>0</v>
      </c>
      <c r="AU48" s="588">
        <f>IFERROR(MATCH(AV$44,Sheep!$R$332:$R$339,1),0)</f>
        <v>0</v>
      </c>
      <c r="AV48" s="588">
        <f>IFERROR(MATCH(AW$44,Sheep!$R$332:$R$339,1),0)</f>
        <v>0</v>
      </c>
      <c r="AW48" s="588">
        <f>IFERROR(MATCH(AX$44,Sheep!$R$332:$R$339,1),0)</f>
        <v>0</v>
      </c>
      <c r="AX48" s="588">
        <f>IFERROR(MATCH(AY$44,Sheep!$R$332:$R$339,1),0)</f>
        <v>0</v>
      </c>
      <c r="AY48" s="588">
        <f>IFERROR(MATCH(AZ$44,Sheep!$R$332:$R$339,1),0)</f>
        <v>0</v>
      </c>
      <c r="AZ48" s="588">
        <f>IFERROR(MATCH(BA$44,Sheep!$R$332:$R$339,1),0)</f>
        <v>0</v>
      </c>
      <c r="BA48" s="588">
        <f>IFERROR(MATCH(BB$44,Sheep!$R$332:$R$339,1),0)</f>
        <v>0</v>
      </c>
      <c r="BB48" s="588">
        <f>IFERROR(MATCH(BC$44,Sheep!$R$332:$R$339,1),0)</f>
        <v>0</v>
      </c>
      <c r="BC48" s="588">
        <f>IFERROR(MATCH(BD$44,Sheep!$R$332:$R$339,1),0)</f>
        <v>0</v>
      </c>
      <c r="BD48" s="588">
        <f>IFERROR(MATCH(BE$44,Sheep!$R$332:$R$339,1),0)</f>
        <v>0</v>
      </c>
      <c r="BE48" s="588">
        <f>IFERROR(MATCH(BF$44,Sheep!$R$332:$R$339,1),0)</f>
        <v>0</v>
      </c>
      <c r="BF48" s="588">
        <f>IFERROR(MATCH(BG$44,Sheep!$R$332:$R$339,1),0)</f>
        <v>0</v>
      </c>
      <c r="BG48" s="588">
        <f>IFERROR(MATCH(BH$44,Sheep!$R$332:$R$339,1),0)</f>
        <v>0</v>
      </c>
      <c r="BH48" s="588">
        <f>IFERROR(MATCH(BI$44,Sheep!$R$332:$R$339,1),0)</f>
        <v>0</v>
      </c>
      <c r="BI48" s="588">
        <f>IFERROR(MATCH(BJ$44,Sheep!$R$332:$R$339,1),0)</f>
        <v>0</v>
      </c>
      <c r="BJ48" s="588">
        <f>IFERROR(MATCH(BK$44,Sheep!$R$332:$R$339,1),0)</f>
        <v>0</v>
      </c>
      <c r="BK48" s="588">
        <f>IFERROR(MATCH(BL$44,Sheep!$R$332:$R$339,1),0)</f>
        <v>1</v>
      </c>
      <c r="BL48" s="588">
        <f>IFERROR(MATCH(BM$44,Sheep!$R$332:$R$339,1),0)</f>
        <v>1</v>
      </c>
      <c r="BM48" s="588">
        <f>IFERROR(MATCH(BN$44,Sheep!$R$332:$R$339,1),0)</f>
        <v>1</v>
      </c>
      <c r="BN48" s="588">
        <f>IFERROR(MATCH(BO$44,Sheep!$R$332:$R$339,1),0)</f>
        <v>1</v>
      </c>
      <c r="BO48" s="588">
        <f>IFERROR(MATCH(BP$44,Sheep!$R$332:$R$339,1),0)</f>
        <v>1</v>
      </c>
      <c r="BP48" s="588">
        <f>IFERROR(MATCH(BQ$44,Sheep!$R$332:$R$339,1),0)</f>
        <v>1</v>
      </c>
      <c r="BQ48" s="588">
        <f>IFERROR(MATCH(BR$44,Sheep!$R$332:$R$339,1),0)</f>
        <v>1</v>
      </c>
      <c r="BR48" s="588">
        <f>IFERROR(MATCH(BS$44,Sheep!$R$332:$R$339,1),0)</f>
        <v>1</v>
      </c>
      <c r="BS48" s="588">
        <f>IFERROR(MATCH(BT$44,Sheep!$R$332:$R$339,1),0)</f>
        <v>1</v>
      </c>
      <c r="BT48" s="588">
        <f>IFERROR(MATCH(BU$44,Sheep!$R$332:$R$339,1),0)</f>
        <v>1</v>
      </c>
      <c r="BU48" s="588">
        <f>IFERROR(MATCH(BV$44,Sheep!$R$332:$R$339,1),0)</f>
        <v>1</v>
      </c>
      <c r="BV48" s="588">
        <f>IFERROR(MATCH(BW$44,Sheep!$R$332:$R$339,1),0)</f>
        <v>1</v>
      </c>
      <c r="BW48" s="588">
        <f>IFERROR(MATCH(BX$44,Sheep!$R$332:$R$339,1),0)</f>
        <v>1</v>
      </c>
      <c r="BX48" s="588">
        <f>IFERROR(MATCH(BY$44,Sheep!$R$332:$R$339,1),0)</f>
        <v>1</v>
      </c>
      <c r="BY48" s="588">
        <f>IFERROR(MATCH(BZ$44,Sheep!$R$332:$R$339,1),0)</f>
        <v>1</v>
      </c>
      <c r="BZ48" s="588">
        <f>IFERROR(MATCH(CA$44,Sheep!$R$332:$R$339,1),0)</f>
        <v>1</v>
      </c>
      <c r="CA48" s="588">
        <f>IFERROR(MATCH(CB$44,Sheep!$R$332:$R$339,1),0)</f>
        <v>1</v>
      </c>
      <c r="CB48" s="588">
        <f>IFERROR(MATCH(CC$44,Sheep!$R$332:$R$339,1),0)</f>
        <v>1</v>
      </c>
      <c r="CC48" s="588">
        <f>IFERROR(MATCH(CD$44,Sheep!$R$332:$R$339,1),0)</f>
        <v>1</v>
      </c>
      <c r="CD48" s="588">
        <f>IFERROR(MATCH(CE$44,Sheep!$R$332:$R$339,1),0)</f>
        <v>1</v>
      </c>
      <c r="CE48" s="588">
        <f>IFERROR(MATCH(CF$44,Sheep!$R$332:$R$339,1),0)</f>
        <v>1</v>
      </c>
      <c r="CF48" s="588">
        <f>IFERROR(MATCH(CG$44,Sheep!$R$332:$R$339,1),0)</f>
        <v>1</v>
      </c>
      <c r="CG48" s="588">
        <f>IFERROR(MATCH(CH$44,Sheep!$R$332:$R$339,1),0)</f>
        <v>1</v>
      </c>
      <c r="CH48" s="588">
        <f>IFERROR(MATCH(CI$44,Sheep!$R$332:$R$339,1),0)</f>
        <v>1</v>
      </c>
      <c r="CI48" s="588">
        <f>IFERROR(MATCH(CJ$44,Sheep!$R$332:$R$339,1),0)</f>
        <v>1</v>
      </c>
      <c r="CJ48" s="588">
        <f>IFERROR(MATCH(CK$44,Sheep!$R$332:$R$339,1),0)</f>
        <v>1</v>
      </c>
      <c r="CK48" s="588">
        <f>IFERROR(MATCH(CL$44,Sheep!$R$332:$R$339,1),0)</f>
        <v>1</v>
      </c>
      <c r="CL48" s="588">
        <f>IFERROR(MATCH(CM$44,Sheep!$R$332:$R$339,1),0)</f>
        <v>1</v>
      </c>
      <c r="CM48" s="588">
        <f>IFERROR(MATCH(CN$44,Sheep!$R$332:$R$339,1),0)</f>
        <v>1</v>
      </c>
      <c r="CN48" s="588">
        <f>IFERROR(MATCH(CO$44,Sheep!$R$332:$R$339,1),0)</f>
        <v>1</v>
      </c>
      <c r="CO48" s="588">
        <f>IFERROR(MATCH(CP$44,Sheep!$R$332:$R$339,1),0)</f>
        <v>1</v>
      </c>
      <c r="CP48" s="588">
        <f>IFERROR(MATCH(CQ$44,Sheep!$R$332:$R$339,1),0)</f>
        <v>1</v>
      </c>
      <c r="CQ48" s="588">
        <f>IFERROR(MATCH(CR$44,Sheep!$R$332:$R$339,1),0)</f>
        <v>1</v>
      </c>
      <c r="CR48" s="588">
        <f>IFERROR(MATCH(CS$44,Sheep!$R$332:$R$339,1),0)</f>
        <v>1</v>
      </c>
      <c r="CS48" s="588">
        <f>IFERROR(MATCH(CT$44,Sheep!$R$332:$R$339,1),0)</f>
        <v>1</v>
      </c>
      <c r="CT48" s="588">
        <f>IFERROR(MATCH(CU$44,Sheep!$R$332:$R$339,1),0)</f>
        <v>1</v>
      </c>
      <c r="CU48" s="588">
        <f>IFERROR(MATCH(CV$44,Sheep!$R$332:$R$339,1),0)</f>
        <v>1</v>
      </c>
      <c r="CV48" s="588">
        <f>IFERROR(MATCH(CW$44,Sheep!$R$332:$R$339,1),0)</f>
        <v>1</v>
      </c>
      <c r="CW48" s="588">
        <f>IFERROR(MATCH(CX$44,Sheep!$R$332:$R$339,1),0)</f>
        <v>1</v>
      </c>
      <c r="CX48" s="588">
        <f>IFERROR(MATCH(CY$44,Sheep!$R$332:$R$339,1),0)</f>
        <v>1</v>
      </c>
      <c r="CY48" s="588">
        <f>IFERROR(MATCH(CZ$44,Sheep!$R$332:$R$339,1),0)</f>
        <v>1</v>
      </c>
      <c r="CZ48" s="588">
        <f>IFERROR(MATCH(DA$44,Sheep!$R$332:$R$339,1),0)</f>
        <v>1</v>
      </c>
      <c r="DA48" s="588">
        <f>IFERROR(MATCH(DB$44,Sheep!$R$332:$R$339,1),0)</f>
        <v>1</v>
      </c>
      <c r="DB48" s="588">
        <f>IFERROR(MATCH(DC$44,Sheep!$R$332:$R$339,1),0)</f>
        <v>1</v>
      </c>
      <c r="DC48" s="588">
        <f>IFERROR(MATCH(DD$44,Sheep!$R$332:$R$339,1),0)</f>
        <v>1</v>
      </c>
      <c r="DD48" s="588">
        <f>IFERROR(MATCH(DE$44,Sheep!$R$332:$R$339,1),0)</f>
        <v>1</v>
      </c>
      <c r="DE48" s="588">
        <f>IFERROR(MATCH(DF$44,Sheep!$R$332:$R$339,1),0)</f>
        <v>1</v>
      </c>
      <c r="DF48" s="588">
        <f>IFERROR(MATCH(DG$44,Sheep!$R$332:$R$339,1),0)</f>
        <v>1</v>
      </c>
      <c r="DG48" s="588">
        <f>IFERROR(MATCH(DH$44,Sheep!$R$332:$R$339,1),0)</f>
        <v>1</v>
      </c>
      <c r="DH48" s="588">
        <f>IFERROR(MATCH(DI$44,Sheep!$R$332:$R$339,1),0)</f>
        <v>1</v>
      </c>
      <c r="DI48" s="588">
        <f>IFERROR(MATCH(DJ$44,Sheep!$R$332:$R$339,1),0)</f>
        <v>1</v>
      </c>
      <c r="DJ48" s="588">
        <f>IFERROR(MATCH(DK$44,Sheep!$R$332:$R$339,1),0)</f>
        <v>1</v>
      </c>
      <c r="DK48" s="588">
        <f>IFERROR(MATCH(DL$44,Sheep!$R$332:$R$339,1),0)</f>
        <v>2</v>
      </c>
      <c r="DL48" s="588">
        <f>IFERROR(MATCH(DM$44,Sheep!$R$332:$R$339,1),0)</f>
        <v>2</v>
      </c>
      <c r="DM48" s="588">
        <f>IFERROR(MATCH(DN$44,Sheep!$R$332:$R$339,1),0)</f>
        <v>2</v>
      </c>
      <c r="DN48" s="588">
        <f>IFERROR(MATCH(DO$44,Sheep!$R$332:$R$339,1),0)</f>
        <v>2</v>
      </c>
      <c r="DO48" s="588">
        <f>IFERROR(MATCH(DP$44,Sheep!$R$332:$R$339,1),0)</f>
        <v>2</v>
      </c>
      <c r="DP48" s="588">
        <f>IFERROR(MATCH(DQ$44,Sheep!$R$332:$R$339,1),0)</f>
        <v>2</v>
      </c>
      <c r="DQ48" s="588">
        <f>IFERROR(MATCH(DR$44,Sheep!$R$332:$R$339,1),0)</f>
        <v>2</v>
      </c>
      <c r="DR48" s="588">
        <f>IFERROR(MATCH(DS$44,Sheep!$R$332:$R$339,1),0)</f>
        <v>2</v>
      </c>
      <c r="DS48" s="588">
        <f>IFERROR(MATCH(DT$44,Sheep!$R$332:$R$339,1),0)</f>
        <v>2</v>
      </c>
      <c r="DT48" s="588">
        <f>IFERROR(MATCH(DU$44,Sheep!$R$332:$R$339,1),0)</f>
        <v>2</v>
      </c>
      <c r="DU48" s="588">
        <f>IFERROR(MATCH(DV$44,Sheep!$R$332:$R$339,1),0)</f>
        <v>2</v>
      </c>
      <c r="DV48" s="588">
        <f>IFERROR(MATCH(DW$44,Sheep!$R$332:$R$339,1),0)</f>
        <v>2</v>
      </c>
      <c r="DW48" s="588">
        <f>IFERROR(MATCH(DX$44,Sheep!$R$332:$R$339,1),0)</f>
        <v>2</v>
      </c>
      <c r="DX48" s="588">
        <f>IFERROR(MATCH(DY$44,Sheep!$R$332:$R$339,1),0)</f>
        <v>2</v>
      </c>
      <c r="DY48" s="588">
        <f>IFERROR(MATCH(DZ$44,Sheep!$R$332:$R$339,1),0)</f>
        <v>2</v>
      </c>
      <c r="DZ48" s="588">
        <f>IFERROR(MATCH(EA$44,Sheep!$R$332:$R$339,1),0)</f>
        <v>2</v>
      </c>
      <c r="EA48" s="588">
        <f>IFERROR(MATCH(EB$44,Sheep!$R$332:$R$339,1),0)</f>
        <v>2</v>
      </c>
      <c r="EB48" s="588">
        <f>IFERROR(MATCH(EC$44,Sheep!$R$332:$R$339,1),0)</f>
        <v>2</v>
      </c>
      <c r="EC48" s="588">
        <f>IFERROR(MATCH(ED$44,Sheep!$R$332:$R$339,1),0)</f>
        <v>2</v>
      </c>
      <c r="ED48" s="588">
        <f>IFERROR(MATCH(EE$44,Sheep!$R$332:$R$339,1),0)</f>
        <v>2</v>
      </c>
      <c r="EE48" s="588">
        <f>IFERROR(MATCH(EF$44,Sheep!$R$332:$R$339,1),0)</f>
        <v>2</v>
      </c>
      <c r="EF48" s="588">
        <f>IFERROR(MATCH(EG$44,Sheep!$R$332:$R$339,1),0)</f>
        <v>2</v>
      </c>
      <c r="EG48" s="588">
        <f>IFERROR(MATCH(EH$44,Sheep!$R$332:$R$339,1),0)</f>
        <v>2</v>
      </c>
      <c r="EH48" s="588">
        <f>IFERROR(MATCH(EI$44,Sheep!$R$332:$R$339,1),0)</f>
        <v>2</v>
      </c>
      <c r="EI48" s="588">
        <f>IFERROR(MATCH(EJ$44,Sheep!$R$332:$R$339,1),0)</f>
        <v>2</v>
      </c>
      <c r="EJ48" s="588">
        <f>IFERROR(MATCH(EK$44,Sheep!$R$332:$R$339,1),0)</f>
        <v>2</v>
      </c>
      <c r="EK48" s="588">
        <f>IFERROR(MATCH(EL$44,Sheep!$R$332:$R$339,1),0)</f>
        <v>2</v>
      </c>
      <c r="EL48" s="588">
        <f>IFERROR(MATCH(EM$44,Sheep!$R$332:$R$339,1),0)</f>
        <v>2</v>
      </c>
      <c r="EM48" s="588">
        <f>IFERROR(MATCH(EN$44,Sheep!$R$332:$R$339,1),0)</f>
        <v>2</v>
      </c>
      <c r="EN48" s="588">
        <f>IFERROR(MATCH(EO$44,Sheep!$R$332:$R$339,1),0)</f>
        <v>2</v>
      </c>
      <c r="EO48" s="588">
        <f>IFERROR(MATCH(EP$44,Sheep!$R$332:$R$339,1),0)</f>
        <v>2</v>
      </c>
      <c r="EP48" s="588">
        <f>IFERROR(MATCH(EQ$44,Sheep!$R$332:$R$339,1),0)</f>
        <v>2</v>
      </c>
      <c r="EQ48" s="588">
        <f>IFERROR(MATCH(ER$44,Sheep!$R$332:$R$339,1),0)</f>
        <v>2</v>
      </c>
      <c r="ER48" s="588">
        <f>IFERROR(MATCH(ES$44,Sheep!$R$332:$R$339,1),0)</f>
        <v>2</v>
      </c>
      <c r="ES48" s="588">
        <f>IFERROR(MATCH(ET$44,Sheep!$R$332:$R$339,1),0)</f>
        <v>2</v>
      </c>
      <c r="ET48" s="588">
        <f>IFERROR(MATCH(EU$44,Sheep!$R$332:$R$339,1),0)</f>
        <v>2</v>
      </c>
      <c r="EU48" s="588">
        <f>IFERROR(MATCH(EV$44,Sheep!$R$332:$R$339,1),0)</f>
        <v>2</v>
      </c>
      <c r="EV48" s="588">
        <f>IFERROR(MATCH(EW$44,Sheep!$R$332:$R$339,1),0)</f>
        <v>2</v>
      </c>
      <c r="EW48" s="588">
        <f>IFERROR(MATCH(EX$44,Sheep!$R$332:$R$339,1),0)</f>
        <v>2</v>
      </c>
      <c r="EX48" s="588">
        <f>IFERROR(MATCH(EY$44,Sheep!$R$332:$R$339,1),0)</f>
        <v>2</v>
      </c>
      <c r="EY48" s="588">
        <f>IFERROR(MATCH(EZ$44,Sheep!$R$332:$R$339,1),0)</f>
        <v>2</v>
      </c>
      <c r="EZ48" s="588">
        <f>IFERROR(MATCH(FA$44,Sheep!$R$332:$R$339,1),0)</f>
        <v>2</v>
      </c>
      <c r="FA48" s="588">
        <f>IFERROR(MATCH(FB$44,Sheep!$R$332:$R$339,1),0)</f>
        <v>2</v>
      </c>
      <c r="FB48" s="588">
        <f>IFERROR(MATCH(FC$44,Sheep!$R$332:$R$339,1),0)</f>
        <v>2</v>
      </c>
      <c r="FC48" s="588">
        <f>IFERROR(MATCH(FD$44,Sheep!$R$332:$R$339,1),0)</f>
        <v>2</v>
      </c>
      <c r="FD48" s="588">
        <f>IFERROR(MATCH(FE$44,Sheep!$R$332:$R$339,1),0)</f>
        <v>2</v>
      </c>
      <c r="FE48" s="588">
        <f>IFERROR(MATCH(FF$44,Sheep!$R$332:$R$339,1),0)</f>
        <v>2</v>
      </c>
      <c r="FF48" s="588">
        <f>IFERROR(MATCH(FG$44,Sheep!$R$332:$R$339,1),0)</f>
        <v>2</v>
      </c>
      <c r="FG48" s="588">
        <f>IFERROR(MATCH(FH$44,Sheep!$R$332:$R$339,1),0)</f>
        <v>2</v>
      </c>
      <c r="FH48" s="588">
        <f>IFERROR(MATCH(FI$44,Sheep!$R$332:$R$339,1),0)</f>
        <v>2</v>
      </c>
      <c r="FI48" s="588">
        <f>IFERROR(MATCH(FJ$44,Sheep!$R$332:$R$339,1),0)</f>
        <v>2</v>
      </c>
      <c r="FJ48" s="588">
        <f>IFERROR(MATCH(FK$44,Sheep!$R$332:$R$339,1),0)</f>
        <v>2</v>
      </c>
      <c r="FK48" s="588">
        <f>IFERROR(MATCH(FL$44,Sheep!$R$332:$R$339,1),0)</f>
        <v>3</v>
      </c>
      <c r="FL48" s="588">
        <f>IFERROR(MATCH(FM$44,Sheep!$R$332:$R$339,1),0)</f>
        <v>3</v>
      </c>
      <c r="FM48" s="588">
        <f>IFERROR(MATCH(FN$44,Sheep!$R$332:$R$339,1),0)</f>
        <v>3</v>
      </c>
      <c r="FN48" s="588">
        <f>IFERROR(MATCH(FO$44,Sheep!$R$332:$R$339,1),0)</f>
        <v>3</v>
      </c>
      <c r="FO48" s="588">
        <f>IFERROR(MATCH(FP$44,Sheep!$R$332:$R$339,1),0)</f>
        <v>3</v>
      </c>
      <c r="FP48" s="588">
        <f>IFERROR(MATCH(FQ$44,Sheep!$R$332:$R$339,1),0)</f>
        <v>3</v>
      </c>
      <c r="FQ48" s="588">
        <f>IFERROR(MATCH(FR$44,Sheep!$R$332:$R$339,1),0)</f>
        <v>3</v>
      </c>
      <c r="FR48" s="588">
        <f>IFERROR(MATCH(FS$44,Sheep!$R$332:$R$339,1),0)</f>
        <v>3</v>
      </c>
      <c r="FS48" s="588">
        <f>IFERROR(MATCH(FT$44,Sheep!$R$332:$R$339,1),0)</f>
        <v>3</v>
      </c>
      <c r="FT48" s="588">
        <f>IFERROR(MATCH(FU$44,Sheep!$R$332:$R$339,1),0)</f>
        <v>3</v>
      </c>
      <c r="FU48" s="588">
        <f>IFERROR(MATCH(FV$44,Sheep!$R$332:$R$339,1),0)</f>
        <v>3</v>
      </c>
      <c r="FV48" s="588">
        <f>IFERROR(MATCH(FW$44,Sheep!$R$332:$R$339,1),0)</f>
        <v>3</v>
      </c>
      <c r="FW48" s="588">
        <f>IFERROR(MATCH(FX$44,Sheep!$R$332:$R$339,1),0)</f>
        <v>3</v>
      </c>
      <c r="FX48" s="588">
        <f>IFERROR(MATCH(FY$44,Sheep!$R$332:$R$339,1),0)</f>
        <v>3</v>
      </c>
      <c r="FY48" s="588">
        <f>IFERROR(MATCH(FZ$44,Sheep!$R$332:$R$339,1),0)</f>
        <v>3</v>
      </c>
      <c r="FZ48" s="588">
        <f>IFERROR(MATCH(GA$44,Sheep!$R$332:$R$339,1),0)</f>
        <v>3</v>
      </c>
      <c r="GA48" s="588">
        <f>IFERROR(MATCH(GB$44,Sheep!$R$332:$R$339,1),0)</f>
        <v>3</v>
      </c>
      <c r="GB48" s="588">
        <f>IFERROR(MATCH(GC$44,Sheep!$R$332:$R$339,1),0)</f>
        <v>3</v>
      </c>
      <c r="GC48" s="588">
        <f>IFERROR(MATCH(GD$44,Sheep!$R$332:$R$339,1),0)</f>
        <v>3</v>
      </c>
      <c r="GD48" s="588">
        <f>IFERROR(MATCH(GE$44,Sheep!$R$332:$R$339,1),0)</f>
        <v>3</v>
      </c>
      <c r="GE48" s="588">
        <f>IFERROR(MATCH(GF$44,Sheep!$R$332:$R$339,1),0)</f>
        <v>3</v>
      </c>
      <c r="GF48" s="588">
        <f>IFERROR(MATCH(GG$44,Sheep!$R$332:$R$339,1),0)</f>
        <v>3</v>
      </c>
      <c r="GG48" s="588">
        <f>IFERROR(MATCH(GH$44,Sheep!$R$332:$R$339,1),0)</f>
        <v>3</v>
      </c>
      <c r="GH48" s="588">
        <f>IFERROR(MATCH(GI$44,Sheep!$R$332:$R$339,1),0)</f>
        <v>3</v>
      </c>
      <c r="GI48" s="588">
        <f>IFERROR(MATCH(GJ$44,Sheep!$R$332:$R$339,1),0)</f>
        <v>3</v>
      </c>
      <c r="GJ48" s="588">
        <f>IFERROR(MATCH(GK$44,Sheep!$R$332:$R$339,1),0)</f>
        <v>3</v>
      </c>
      <c r="GK48" s="588">
        <f>IFERROR(MATCH(GL$44,Sheep!$R$332:$R$339,1),0)</f>
        <v>3</v>
      </c>
      <c r="GL48" s="588">
        <f>IFERROR(MATCH(GM$44,Sheep!$R$332:$R$339,1),0)</f>
        <v>3</v>
      </c>
      <c r="GM48" s="588">
        <f>IFERROR(MATCH(GN$44,Sheep!$R$332:$R$339,1),0)</f>
        <v>3</v>
      </c>
      <c r="GN48" s="588">
        <f>IFERROR(MATCH(GO$44,Sheep!$R$332:$R$339,1),0)</f>
        <v>3</v>
      </c>
      <c r="GO48" s="588">
        <f>IFERROR(MATCH(GP$44,Sheep!$R$332:$R$339,1),0)</f>
        <v>3</v>
      </c>
      <c r="GP48" s="588">
        <f>IFERROR(MATCH(GQ$44,Sheep!$R$332:$R$339,1),0)</f>
        <v>3</v>
      </c>
      <c r="GQ48" s="588">
        <f>IFERROR(MATCH(GR$44,Sheep!$R$332:$R$339,1),0)</f>
        <v>3</v>
      </c>
      <c r="GR48" s="588">
        <f>IFERROR(MATCH(GS$44,Sheep!$R$332:$R$339,1),0)</f>
        <v>3</v>
      </c>
      <c r="GS48" s="588">
        <f>IFERROR(MATCH(GT$44,Sheep!$R$332:$R$339,1),0)</f>
        <v>3</v>
      </c>
      <c r="GT48" s="588">
        <f>IFERROR(MATCH(GU$44,Sheep!$R$332:$R$339,1),0)</f>
        <v>3</v>
      </c>
      <c r="GU48" s="588">
        <f>IFERROR(MATCH(GV$44,Sheep!$R$332:$R$339,1),0)</f>
        <v>3</v>
      </c>
      <c r="GV48" s="588">
        <f>IFERROR(MATCH(GW$44,Sheep!$R$332:$R$339,1),0)</f>
        <v>3</v>
      </c>
      <c r="GW48" s="588">
        <f>IFERROR(MATCH(GX$44,Sheep!$R$332:$R$339,1),0)</f>
        <v>3</v>
      </c>
      <c r="GX48" s="588">
        <f>IFERROR(MATCH(GY$44,Sheep!$R$332:$R$339,1),0)</f>
        <v>3</v>
      </c>
      <c r="GY48" s="588">
        <f>IFERROR(MATCH(GZ$44,Sheep!$R$332:$R$339,1),0)</f>
        <v>3</v>
      </c>
      <c r="GZ48" s="588">
        <f>IFERROR(MATCH(HA$44,Sheep!$R$332:$R$339,1),0)</f>
        <v>3</v>
      </c>
      <c r="HA48" s="588">
        <f>IFERROR(MATCH(HB$44,Sheep!$R$332:$R$339,1),0)</f>
        <v>3</v>
      </c>
      <c r="HB48" s="588">
        <f>IFERROR(MATCH(HC$44,Sheep!$R$332:$R$339,1),0)</f>
        <v>3</v>
      </c>
      <c r="HC48" s="588">
        <f>IFERROR(MATCH(HD$44,Sheep!$R$332:$R$339,1),0)</f>
        <v>3</v>
      </c>
      <c r="HD48" s="588">
        <f>IFERROR(MATCH(HE$44,Sheep!$R$332:$R$339,1),0)</f>
        <v>3</v>
      </c>
      <c r="HE48" s="588">
        <f>IFERROR(MATCH(HF$44,Sheep!$R$332:$R$339,1),0)</f>
        <v>3</v>
      </c>
      <c r="HF48" s="588">
        <f>IFERROR(MATCH(HG$44,Sheep!$R$332:$R$339,1),0)</f>
        <v>3</v>
      </c>
      <c r="HG48" s="588">
        <f>IFERROR(MATCH(HH$44,Sheep!$R$332:$R$339,1),0)</f>
        <v>3</v>
      </c>
      <c r="HH48" s="588">
        <f>IFERROR(MATCH(HI$44,Sheep!$R$332:$R$339,1),0)</f>
        <v>3</v>
      </c>
      <c r="HI48" s="588">
        <f>IFERROR(MATCH(HJ$44,Sheep!$R$332:$R$339,1),0)</f>
        <v>3</v>
      </c>
      <c r="HJ48" s="588">
        <f>IFERROR(MATCH(HK$44,Sheep!$R$332:$R$339,1),0)</f>
        <v>3</v>
      </c>
      <c r="HK48" s="588">
        <f>IFERROR(MATCH(HL$44,Sheep!$R$332:$R$339,1),0)</f>
        <v>4</v>
      </c>
      <c r="HL48" s="588">
        <f>IFERROR(MATCH(HM$44,Sheep!$R$332:$R$339,1),0)</f>
        <v>4</v>
      </c>
      <c r="HM48" s="588">
        <f>IFERROR(MATCH(HN$44,Sheep!$R$332:$R$339,1),0)</f>
        <v>4</v>
      </c>
      <c r="HN48" s="588">
        <f>IFERROR(MATCH(HO$44,Sheep!$R$332:$R$339,1),0)</f>
        <v>4</v>
      </c>
      <c r="HO48" s="588">
        <f>IFERROR(MATCH(HP$44,Sheep!$R$332:$R$339,1),0)</f>
        <v>4</v>
      </c>
      <c r="HP48" s="588">
        <f>IFERROR(MATCH(HQ$44,Sheep!$R$332:$R$339,1),0)</f>
        <v>4</v>
      </c>
      <c r="HQ48" s="588">
        <f>IFERROR(MATCH(HR$44,Sheep!$R$332:$R$339,1),0)</f>
        <v>4</v>
      </c>
      <c r="HR48" s="588">
        <f>IFERROR(MATCH(HS$44,Sheep!$R$332:$R$339,1),0)</f>
        <v>4</v>
      </c>
      <c r="HS48" s="588">
        <f>IFERROR(MATCH(HT$44,Sheep!$R$332:$R$339,1),0)</f>
        <v>4</v>
      </c>
      <c r="HT48" s="588">
        <f>IFERROR(MATCH(HU$44,Sheep!$R$332:$R$339,1),0)</f>
        <v>4</v>
      </c>
      <c r="HU48" s="588">
        <f>IFERROR(MATCH(HV$44,Sheep!$R$332:$R$339,1),0)</f>
        <v>4</v>
      </c>
      <c r="HV48" s="588">
        <f>IFERROR(MATCH(HW$44,Sheep!$R$332:$R$339,1),0)</f>
        <v>4</v>
      </c>
      <c r="HW48" s="588">
        <f>IFERROR(MATCH(HX$44,Sheep!$R$332:$R$339,1),0)</f>
        <v>4</v>
      </c>
      <c r="HX48" s="588">
        <f>IFERROR(MATCH(HY$44,Sheep!$R$332:$R$339,1),0)</f>
        <v>4</v>
      </c>
      <c r="HY48" s="588">
        <f>IFERROR(MATCH(HZ$44,Sheep!$R$332:$R$339,1),0)</f>
        <v>4</v>
      </c>
      <c r="HZ48" s="588">
        <f>IFERROR(MATCH(IA$44,Sheep!$R$332:$R$339,1),0)</f>
        <v>4</v>
      </c>
      <c r="IA48" s="588">
        <f>IFERROR(MATCH(IB$44,Sheep!$R$332:$R$339,1),0)</f>
        <v>4</v>
      </c>
      <c r="IB48" s="588">
        <f>IFERROR(MATCH(IC$44,Sheep!$R$332:$R$339,1),0)</f>
        <v>4</v>
      </c>
      <c r="IC48" s="588">
        <f>IFERROR(MATCH(ID$44,Sheep!$R$332:$R$339,1),0)</f>
        <v>4</v>
      </c>
      <c r="ID48" s="588">
        <f>IFERROR(MATCH(IE$44,Sheep!$R$332:$R$339,1),0)</f>
        <v>4</v>
      </c>
      <c r="IE48" s="588">
        <f>IFERROR(MATCH(IF$44,Sheep!$R$332:$R$339,1),0)</f>
        <v>4</v>
      </c>
      <c r="IF48" s="588">
        <f>IFERROR(MATCH(IG$44,Sheep!$R$332:$R$339,1),0)</f>
        <v>4</v>
      </c>
      <c r="IG48" s="588">
        <f>IFERROR(MATCH(IH$44,Sheep!$R$332:$R$339,1),0)</f>
        <v>4</v>
      </c>
      <c r="IH48" s="588">
        <f>IFERROR(MATCH(II$44,Sheep!$R$332:$R$339,1),0)</f>
        <v>4</v>
      </c>
      <c r="II48" s="588">
        <f>IFERROR(MATCH(IJ$44,Sheep!$R$332:$R$339,1),0)</f>
        <v>4</v>
      </c>
      <c r="IJ48" s="588">
        <f>IFERROR(MATCH(IK$44,Sheep!$R$332:$R$339,1),0)</f>
        <v>4</v>
      </c>
      <c r="IK48" s="588">
        <f>IFERROR(MATCH(IL$44,Sheep!$R$332:$R$339,1),0)</f>
        <v>4</v>
      </c>
      <c r="IL48" s="588">
        <f>IFERROR(MATCH(IM$44,Sheep!$R$332:$R$339,1),0)</f>
        <v>4</v>
      </c>
      <c r="IM48" s="588">
        <f>IFERROR(MATCH(IN$44,Sheep!$R$332:$R$339,1),0)</f>
        <v>4</v>
      </c>
      <c r="IN48" s="588">
        <f>IFERROR(MATCH(IO$44,Sheep!$R$332:$R$339,1),0)</f>
        <v>4</v>
      </c>
      <c r="IO48" s="588">
        <f>IFERROR(MATCH(IP$44,Sheep!$R$332:$R$339,1),0)</f>
        <v>4</v>
      </c>
      <c r="IP48" s="588">
        <f>IFERROR(MATCH(IQ$44,Sheep!$R$332:$R$339,1),0)</f>
        <v>4</v>
      </c>
      <c r="IQ48" s="588">
        <f>IFERROR(MATCH(IR$44,Sheep!$R$332:$R$339,1),0)</f>
        <v>4</v>
      </c>
      <c r="IR48" s="588">
        <f>IFERROR(MATCH(IS$44,Sheep!$R$332:$R$339,1),0)</f>
        <v>4</v>
      </c>
      <c r="IS48" s="588">
        <f>IFERROR(MATCH(IT$44,Sheep!$R$332:$R$339,1),0)</f>
        <v>4</v>
      </c>
      <c r="IT48" s="588">
        <f>IFERROR(MATCH(IU$44,Sheep!$R$332:$R$339,1),0)</f>
        <v>4</v>
      </c>
      <c r="IU48" s="588">
        <f>IFERROR(MATCH(IV$44,Sheep!$R$332:$R$339,1),0)</f>
        <v>4</v>
      </c>
      <c r="IV48" s="588">
        <f>IFERROR(MATCH(IW$44,Sheep!$R$332:$R$339,1),0)</f>
        <v>4</v>
      </c>
      <c r="IW48" s="588">
        <f>IFERROR(MATCH(IX$44,Sheep!$R$332:$R$339,1),0)</f>
        <v>4</v>
      </c>
      <c r="IX48" s="588">
        <f>IFERROR(MATCH(IY$44,Sheep!$R$332:$R$339,1),0)</f>
        <v>4</v>
      </c>
      <c r="IY48" s="588">
        <f>IFERROR(MATCH(IZ$44,Sheep!$R$332:$R$339,1),0)</f>
        <v>4</v>
      </c>
      <c r="IZ48" s="588">
        <f>IFERROR(MATCH(JA$44,Sheep!$R$332:$R$339,1),0)</f>
        <v>4</v>
      </c>
      <c r="JA48" s="588">
        <f>IFERROR(MATCH(JB$44,Sheep!$R$332:$R$339,1),0)</f>
        <v>4</v>
      </c>
      <c r="JB48" s="588">
        <f>IFERROR(MATCH(JC$44,Sheep!$R$332:$R$339,1),0)</f>
        <v>4</v>
      </c>
      <c r="JC48" s="588">
        <f>IFERROR(MATCH(JD$44,Sheep!$R$332:$R$339,1),0)</f>
        <v>4</v>
      </c>
      <c r="JD48" s="588">
        <f>IFERROR(MATCH(JE$44,Sheep!$R$332:$R$339,1),0)</f>
        <v>4</v>
      </c>
      <c r="JE48" s="588">
        <f>IFERROR(MATCH(JF$44,Sheep!$R$332:$R$339,1),0)</f>
        <v>4</v>
      </c>
      <c r="JF48" s="588">
        <f>IFERROR(MATCH(JG$44,Sheep!$R$332:$R$339,1),0)</f>
        <v>4</v>
      </c>
      <c r="JG48" s="588">
        <f>IFERROR(MATCH(JH$44,Sheep!$R$332:$R$339,1),0)</f>
        <v>4</v>
      </c>
      <c r="JH48" s="588">
        <f>IFERROR(MATCH(JI$44,Sheep!$R$332:$R$339,1),0)</f>
        <v>4</v>
      </c>
      <c r="JI48" s="588">
        <f>IFERROR(MATCH(JJ$44,Sheep!$R$332:$R$339,1),0)</f>
        <v>4</v>
      </c>
      <c r="JJ48" s="588">
        <f>IFERROR(MATCH(JK$44,Sheep!$R$332:$R$339,1),0)</f>
        <v>4</v>
      </c>
      <c r="JK48" s="588">
        <f>IFERROR(MATCH(JL$44,Sheep!$R$332:$R$339,1),0)</f>
        <v>5</v>
      </c>
      <c r="JL48" s="588">
        <f>IFERROR(MATCH(JM$44,Sheep!$R$332:$R$339,1),0)</f>
        <v>5</v>
      </c>
      <c r="JM48" s="588">
        <f>IFERROR(MATCH(JN$44,Sheep!$R$332:$R$339,1),0)</f>
        <v>5</v>
      </c>
      <c r="JN48" s="588">
        <f>IFERROR(MATCH(JO$44,Sheep!$R$332:$R$339,1),0)</f>
        <v>5</v>
      </c>
      <c r="JO48" s="588">
        <f>IFERROR(MATCH(JP$44,Sheep!$R$332:$R$339,1),0)</f>
        <v>5</v>
      </c>
      <c r="JP48" s="588">
        <f>IFERROR(MATCH(JQ$44,Sheep!$R$332:$R$339,1),0)</f>
        <v>5</v>
      </c>
      <c r="JQ48" s="588">
        <f>IFERROR(MATCH(JR$44,Sheep!$R$332:$R$339,1),0)</f>
        <v>5</v>
      </c>
      <c r="JR48" s="588">
        <f>IFERROR(MATCH(JS$44,Sheep!$R$332:$R$339,1),0)</f>
        <v>5</v>
      </c>
      <c r="JS48" s="588">
        <f>IFERROR(MATCH(JT$44,Sheep!$R$332:$R$339,1),0)</f>
        <v>5</v>
      </c>
      <c r="JT48" s="588">
        <f>IFERROR(MATCH(JU$44,Sheep!$R$332:$R$339,1),0)</f>
        <v>5</v>
      </c>
      <c r="JU48" s="588">
        <f>IFERROR(MATCH(JV$44,Sheep!$R$332:$R$339,1),0)</f>
        <v>5</v>
      </c>
      <c r="JV48" s="588">
        <f>IFERROR(MATCH(JW$44,Sheep!$R$332:$R$339,1),0)</f>
        <v>5</v>
      </c>
      <c r="JW48" s="588">
        <f>IFERROR(MATCH(JX$44,Sheep!$R$332:$R$339,1),0)</f>
        <v>5</v>
      </c>
      <c r="JX48" s="588">
        <f>IFERROR(MATCH(JY$44,Sheep!$R$332:$R$339,1),0)</f>
        <v>5</v>
      </c>
      <c r="JY48" s="588">
        <f>IFERROR(MATCH(JZ$44,Sheep!$R$332:$R$339,1),0)</f>
        <v>5</v>
      </c>
      <c r="JZ48" s="588">
        <f>IFERROR(MATCH(KA$44,Sheep!$R$332:$R$339,1),0)</f>
        <v>5</v>
      </c>
      <c r="KA48" s="588">
        <f>IFERROR(MATCH(KB$44,Sheep!$R$332:$R$339,1),0)</f>
        <v>5</v>
      </c>
      <c r="KB48" s="588">
        <f>IFERROR(MATCH(KC$44,Sheep!$R$332:$R$339,1),0)</f>
        <v>5</v>
      </c>
      <c r="KC48" s="588">
        <f>IFERROR(MATCH(KD$44,Sheep!$R$332:$R$339,1),0)</f>
        <v>5</v>
      </c>
      <c r="KD48" s="588">
        <f>IFERROR(MATCH(KE$44,Sheep!$R$332:$R$339,1),0)</f>
        <v>5</v>
      </c>
      <c r="KE48" s="588">
        <f>IFERROR(MATCH(KF$44,Sheep!$R$332:$R$339,1),0)</f>
        <v>5</v>
      </c>
      <c r="KF48" s="588">
        <f>IFERROR(MATCH(KG$44,Sheep!$R$332:$R$339,1),0)</f>
        <v>5</v>
      </c>
      <c r="KG48" s="588">
        <f>IFERROR(MATCH(KH$44,Sheep!$R$332:$R$339,1),0)</f>
        <v>5</v>
      </c>
      <c r="KH48" s="588">
        <f>IFERROR(MATCH(KI$44,Sheep!$R$332:$R$339,1),0)</f>
        <v>5</v>
      </c>
      <c r="KI48" s="588">
        <f>IFERROR(MATCH(KJ$44,Sheep!$R$332:$R$339,1),0)</f>
        <v>5</v>
      </c>
      <c r="KJ48" s="588">
        <f>IFERROR(MATCH(KK$44,Sheep!$R$332:$R$339,1),0)</f>
        <v>5</v>
      </c>
      <c r="KK48" s="588">
        <f>IFERROR(MATCH(KL$44,Sheep!$R$332:$R$339,1),0)</f>
        <v>5</v>
      </c>
      <c r="KL48" s="588">
        <f>IFERROR(MATCH(KM$44,Sheep!$R$332:$R$339,1),0)</f>
        <v>5</v>
      </c>
      <c r="KM48" s="588">
        <f>IFERROR(MATCH(KN$44,Sheep!$R$332:$R$339,1),0)</f>
        <v>5</v>
      </c>
      <c r="KN48" s="588">
        <f>IFERROR(MATCH(KO$44,Sheep!$R$332:$R$339,1),0)</f>
        <v>5</v>
      </c>
      <c r="KO48" s="588">
        <f>IFERROR(MATCH(KP$44,Sheep!$R$332:$R$339,1),0)</f>
        <v>5</v>
      </c>
      <c r="KP48" s="588">
        <f>IFERROR(MATCH(KQ$44,Sheep!$R$332:$R$339,1),0)</f>
        <v>5</v>
      </c>
      <c r="KQ48" s="588">
        <f>IFERROR(MATCH(KR$44,Sheep!$R$332:$R$339,1),0)</f>
        <v>5</v>
      </c>
      <c r="KR48" s="588">
        <f>IFERROR(MATCH(KS$44,Sheep!$R$332:$R$339,1),0)</f>
        <v>5</v>
      </c>
      <c r="KS48" s="588">
        <f>IFERROR(MATCH(KT$44,Sheep!$R$332:$R$339,1),0)</f>
        <v>5</v>
      </c>
      <c r="KT48" s="588">
        <f>IFERROR(MATCH(KU$44,Sheep!$R$332:$R$339,1),0)</f>
        <v>5</v>
      </c>
      <c r="KU48" s="588">
        <f>IFERROR(MATCH(KV$44,Sheep!$R$332:$R$339,1),0)</f>
        <v>5</v>
      </c>
      <c r="KV48" s="588">
        <f>IFERROR(MATCH(KW$44,Sheep!$R$332:$R$339,1),0)</f>
        <v>5</v>
      </c>
      <c r="KW48" s="588">
        <f>IFERROR(MATCH(KX$44,Sheep!$R$332:$R$339,1),0)</f>
        <v>5</v>
      </c>
      <c r="KX48" s="588">
        <f>IFERROR(MATCH(KY$44,Sheep!$R$332:$R$339,1),0)</f>
        <v>5</v>
      </c>
      <c r="KY48" s="588">
        <f>IFERROR(MATCH(KZ$44,Sheep!$R$332:$R$339,1),0)</f>
        <v>5</v>
      </c>
      <c r="KZ48" s="588">
        <f>IFERROR(MATCH(LA$44,Sheep!$R$332:$R$339,1),0)</f>
        <v>5</v>
      </c>
      <c r="LA48" s="588">
        <f>IFERROR(MATCH(LB$44,Sheep!$R$332:$R$339,1),0)</f>
        <v>5</v>
      </c>
      <c r="LB48" s="588">
        <f>IFERROR(MATCH(LC$44,Sheep!$R$332:$R$339,1),0)</f>
        <v>5</v>
      </c>
      <c r="LC48" s="588">
        <f>IFERROR(MATCH(LD$44,Sheep!$R$332:$R$339,1),0)</f>
        <v>5</v>
      </c>
      <c r="LD48" s="588">
        <f>IFERROR(MATCH(LE$44,Sheep!$R$332:$R$339,1),0)</f>
        <v>5</v>
      </c>
      <c r="LE48" s="588">
        <f>IFERROR(MATCH(LF$44,Sheep!$R$332:$R$339,1),0)</f>
        <v>5</v>
      </c>
      <c r="LF48" s="588">
        <f>IFERROR(MATCH(LG$44,Sheep!$R$332:$R$339,1),0)</f>
        <v>5</v>
      </c>
      <c r="LG48" s="588">
        <f>IFERROR(MATCH(LH$44,Sheep!$R$332:$R$339,1),0)</f>
        <v>5</v>
      </c>
      <c r="LH48" s="588">
        <f>IFERROR(MATCH(LI$44,Sheep!$R$332:$R$339,1),0)</f>
        <v>5</v>
      </c>
      <c r="LI48" s="588">
        <f>IFERROR(MATCH(LJ$44,Sheep!$R$332:$R$339,1),0)</f>
        <v>5</v>
      </c>
      <c r="LJ48" s="588">
        <f>IFERROR(MATCH(LK$44,Sheep!$R$332:$R$339,1),0)</f>
        <v>5</v>
      </c>
      <c r="LK48" s="588">
        <f>IFERROR(MATCH(LL$44,Sheep!$R$332:$R$339,1),0)</f>
        <v>6</v>
      </c>
      <c r="LL48" s="588">
        <f>IFERROR(MATCH(LM$44,Sheep!$R$332:$R$339,1),0)</f>
        <v>6</v>
      </c>
      <c r="LM48" s="588">
        <f>IFERROR(MATCH(LN$44,Sheep!$R$332:$R$339,1),0)</f>
        <v>6</v>
      </c>
      <c r="LN48" s="588">
        <f>IFERROR(MATCH(LO$44,Sheep!$R$332:$R$339,1),0)</f>
        <v>6</v>
      </c>
      <c r="LO48" s="588">
        <f>IFERROR(MATCH(LP$44,Sheep!$R$332:$R$339,1),0)</f>
        <v>6</v>
      </c>
      <c r="LP48" s="588">
        <f>IFERROR(MATCH(LQ$44,Sheep!$R$332:$R$339,1),0)</f>
        <v>6</v>
      </c>
      <c r="LQ48" s="588">
        <f>IFERROR(MATCH(LR$44,Sheep!$R$332:$R$339,1),0)</f>
        <v>6</v>
      </c>
      <c r="LR48" s="588">
        <f>IFERROR(MATCH(LS$44,Sheep!$R$332:$R$339,1),0)</f>
        <v>6</v>
      </c>
      <c r="LS48" s="588">
        <f>IFERROR(MATCH(LT$44,Sheep!$R$332:$R$339,1),0)</f>
        <v>6</v>
      </c>
      <c r="LT48" s="588">
        <f>IFERROR(MATCH(LU$44,Sheep!$R$332:$R$339,1),0)</f>
        <v>6</v>
      </c>
      <c r="LU48" s="588">
        <f>IFERROR(MATCH(LV$44,Sheep!$R$332:$R$339,1),0)</f>
        <v>6</v>
      </c>
      <c r="LV48" s="588">
        <f>IFERROR(MATCH(LW$44,Sheep!$R$332:$R$339,1),0)</f>
        <v>6</v>
      </c>
      <c r="LW48" s="588">
        <f>IFERROR(MATCH(LX$44,Sheep!$R$332:$R$339,1),0)</f>
        <v>6</v>
      </c>
      <c r="LX48" s="588">
        <f>IFERROR(MATCH(LY$44,Sheep!$R$332:$R$339,1),0)</f>
        <v>6</v>
      </c>
      <c r="LY48" s="588">
        <f>IFERROR(MATCH(LZ$44,Sheep!$R$332:$R$339,1),0)</f>
        <v>6</v>
      </c>
      <c r="LZ48" s="588">
        <f>IFERROR(MATCH(MA$44,Sheep!$R$332:$R$339,1),0)</f>
        <v>6</v>
      </c>
      <c r="MA48" s="588">
        <f>IFERROR(MATCH(MB$44,Sheep!$R$332:$R$339,1),0)</f>
        <v>6</v>
      </c>
      <c r="MB48" s="588">
        <f>IFERROR(MATCH(MC$44,Sheep!$R$332:$R$339,1),0)</f>
        <v>6</v>
      </c>
      <c r="MC48" s="588">
        <f>IFERROR(MATCH(MD$44,Sheep!$R$332:$R$339,1),0)</f>
        <v>6</v>
      </c>
      <c r="MD48" s="588">
        <f>IFERROR(MATCH(ME$44,Sheep!$R$332:$R$339,1),0)</f>
        <v>6</v>
      </c>
      <c r="ME48" s="588">
        <f>IFERROR(MATCH(MF$44,Sheep!$R$332:$R$339,1),0)</f>
        <v>6</v>
      </c>
      <c r="MF48" s="588">
        <f>IFERROR(MATCH(MG$44,Sheep!$R$332:$R$339,1),0)</f>
        <v>6</v>
      </c>
      <c r="MG48" s="588">
        <f>IFERROR(MATCH(MH$44,Sheep!$R$332:$R$339,1),0)</f>
        <v>6</v>
      </c>
      <c r="MH48" s="588">
        <f>IFERROR(MATCH(MI$44,Sheep!$R$332:$R$339,1),0)</f>
        <v>6</v>
      </c>
      <c r="MI48" s="588">
        <f>IFERROR(MATCH(MJ$44,Sheep!$R$332:$R$339,1),0)</f>
        <v>6</v>
      </c>
      <c r="MJ48" s="588">
        <f>IFERROR(MATCH(MK$44,Sheep!$R$332:$R$339,1),0)</f>
        <v>6</v>
      </c>
      <c r="MK48" s="588">
        <f>IFERROR(MATCH(ML$44,Sheep!$R$332:$R$339,1),0)</f>
        <v>6</v>
      </c>
      <c r="ML48" s="588">
        <f>IFERROR(MATCH(MM$44,Sheep!$R$332:$R$339,1),0)</f>
        <v>6</v>
      </c>
      <c r="MM48" s="588">
        <f>IFERROR(MATCH(MN$44,Sheep!$R$332:$R$339,1),0)</f>
        <v>6</v>
      </c>
      <c r="MN48" s="588">
        <f>IFERROR(MATCH(MO$44,Sheep!$R$332:$R$339,1),0)</f>
        <v>6</v>
      </c>
      <c r="MO48" s="588">
        <f>IFERROR(MATCH(MP$44,Sheep!$R$332:$R$339,1),0)</f>
        <v>6</v>
      </c>
      <c r="MP48" s="588">
        <f>IFERROR(MATCH(MQ$44,Sheep!$R$332:$R$339,1),0)</f>
        <v>6</v>
      </c>
      <c r="MQ48" s="588">
        <f>IFERROR(MATCH(MR$44,Sheep!$R$332:$R$339,1),0)</f>
        <v>6</v>
      </c>
      <c r="MR48" s="588">
        <f>IFERROR(MATCH(MS$44,Sheep!$R$332:$R$339,1),0)</f>
        <v>6</v>
      </c>
      <c r="MS48" s="588">
        <f>IFERROR(MATCH(MT$44,Sheep!$R$332:$R$339,1),0)</f>
        <v>6</v>
      </c>
      <c r="MT48" s="588">
        <f>IFERROR(MATCH(MU$44,Sheep!$R$332:$R$339,1),0)</f>
        <v>6</v>
      </c>
      <c r="MU48" s="588">
        <f>IFERROR(MATCH(MV$44,Sheep!$R$332:$R$339,1),0)</f>
        <v>6</v>
      </c>
      <c r="MV48" s="588">
        <f>IFERROR(MATCH(MW$44,Sheep!$R$332:$R$339,1),0)</f>
        <v>6</v>
      </c>
      <c r="MW48" s="588">
        <f>IFERROR(MATCH(MX$44,Sheep!$R$332:$R$339,1),0)</f>
        <v>6</v>
      </c>
      <c r="MX48" s="588">
        <f>IFERROR(MATCH(MY$44,Sheep!$R$332:$R$339,1),0)</f>
        <v>6</v>
      </c>
      <c r="MY48" s="588">
        <f>IFERROR(MATCH(MZ$44,Sheep!$R$332:$R$339,1),0)</f>
        <v>6</v>
      </c>
      <c r="MZ48" s="588">
        <f>IFERROR(MATCH(NA$44,Sheep!$R$332:$R$339,1),0)</f>
        <v>6</v>
      </c>
      <c r="NA48" s="588">
        <f>IFERROR(MATCH(NB$44,Sheep!$R$332:$R$339,1),0)</f>
        <v>6</v>
      </c>
      <c r="NB48" s="588">
        <f>IFERROR(MATCH(NC$44,Sheep!$R$332:$R$339,1),0)</f>
        <v>6</v>
      </c>
      <c r="NC48" s="588">
        <f>IFERROR(MATCH(ND$44,Sheep!$R$332:$R$339,1),0)</f>
        <v>6</v>
      </c>
      <c r="ND48" s="588">
        <f>IFERROR(MATCH(NE$44,Sheep!$R$332:$R$339,1),0)</f>
        <v>6</v>
      </c>
      <c r="NE48" s="588">
        <f>IFERROR(MATCH(NF$44,Sheep!$R$332:$R$339,1),0)</f>
        <v>6</v>
      </c>
      <c r="NF48" s="588">
        <f>IFERROR(MATCH(NG$44,Sheep!$R$332:$R$339,1),0)</f>
        <v>6</v>
      </c>
      <c r="NG48" s="588">
        <f>IFERROR(MATCH(NH$44,Sheep!$R$332:$R$339,1),0)</f>
        <v>6</v>
      </c>
      <c r="NH48" s="588">
        <f>IFERROR(MATCH(NI$44,Sheep!$R$332:$R$339,1),0)</f>
        <v>6</v>
      </c>
      <c r="NI48" s="588">
        <f>IFERROR(MATCH(NJ$44,Sheep!$R$332:$R$339,1),0)</f>
        <v>6</v>
      </c>
      <c r="NJ48" s="588">
        <f>IFERROR(MATCH(NK$44,Sheep!$R$332:$R$339,1),0)</f>
        <v>6</v>
      </c>
      <c r="NK48" s="588">
        <f>IFERROR(MATCH(NL$44,Sheep!$R$332:$R$339,1),0)</f>
        <v>7</v>
      </c>
      <c r="NL48" s="588">
        <f>IFERROR(MATCH(NM$44,Sheep!$R$332:$R$339,1),0)</f>
        <v>7</v>
      </c>
      <c r="NM48" s="588">
        <f>IFERROR(MATCH(NN$44,Sheep!$R$332:$R$339,1),0)</f>
        <v>7</v>
      </c>
      <c r="NN48" s="588">
        <f>IFERROR(MATCH(NO$44,Sheep!$R$332:$R$339,1),0)</f>
        <v>7</v>
      </c>
      <c r="NO48" s="588">
        <f>IFERROR(MATCH(NP$44,Sheep!$R$332:$R$339,1),0)</f>
        <v>7</v>
      </c>
      <c r="NP48" s="588">
        <f>IFERROR(MATCH(NQ$44,Sheep!$R$332:$R$339,1),0)</f>
        <v>7</v>
      </c>
      <c r="NQ48" s="588">
        <f>IFERROR(MATCH(NR$44,Sheep!$R$332:$R$339,1),0)</f>
        <v>7</v>
      </c>
      <c r="NR48" s="588">
        <f>IFERROR(MATCH(NS$44,Sheep!$R$332:$R$339,1),0)</f>
        <v>7</v>
      </c>
      <c r="NS48" s="588">
        <f>IFERROR(MATCH(NT$44,Sheep!$R$332:$R$339,1),0)</f>
        <v>7</v>
      </c>
      <c r="NT48" s="588">
        <f>IFERROR(MATCH(NU$44,Sheep!$R$332:$R$339,1),0)</f>
        <v>7</v>
      </c>
      <c r="NU48" s="588">
        <f>IFERROR(MATCH(NV$44,Sheep!$R$332:$R$339,1),0)</f>
        <v>7</v>
      </c>
      <c r="NV48" s="588">
        <f>IFERROR(MATCH(NW$44,Sheep!$R$332:$R$339,1),0)</f>
        <v>7</v>
      </c>
      <c r="NW48" s="588">
        <f>IFERROR(MATCH(NX$44,Sheep!$R$332:$R$339,1),0)</f>
        <v>7</v>
      </c>
      <c r="NX48" s="588">
        <f>IFERROR(MATCH(NY$44,Sheep!$R$332:$R$339,1),0)</f>
        <v>7</v>
      </c>
      <c r="NY48" s="588">
        <f>IFERROR(MATCH(NZ$44,Sheep!$R$332:$R$339,1),0)</f>
        <v>7</v>
      </c>
      <c r="NZ48" s="588">
        <f>IFERROR(MATCH(OA$44,Sheep!$R$332:$R$339,1),0)</f>
        <v>7</v>
      </c>
      <c r="OA48" s="588">
        <f>IFERROR(MATCH(OB$44,Sheep!$R$332:$R$339,1),0)</f>
        <v>7</v>
      </c>
      <c r="OB48" s="588">
        <f>IFERROR(MATCH(OC$44,Sheep!$R$332:$R$339,1),0)</f>
        <v>7</v>
      </c>
      <c r="OC48" s="588">
        <f>IFERROR(MATCH(OD$44,Sheep!$R$332:$R$339,1),0)</f>
        <v>7</v>
      </c>
      <c r="OD48" s="588">
        <f>IFERROR(MATCH(OE$44,Sheep!$R$332:$R$339,1),0)</f>
        <v>7</v>
      </c>
      <c r="OE48" s="588">
        <f>IFERROR(MATCH(OF$44,Sheep!$R$332:$R$339,1),0)</f>
        <v>7</v>
      </c>
      <c r="OF48" s="588">
        <f>IFERROR(MATCH(OG$44,Sheep!$R$332:$R$339,1),0)</f>
        <v>7</v>
      </c>
      <c r="OG48" s="588">
        <f>IFERROR(MATCH(OH$44,Sheep!$R$332:$R$339,1),0)</f>
        <v>7</v>
      </c>
      <c r="OH48" s="588">
        <f>IFERROR(MATCH(OI$44,Sheep!$R$332:$R$339,1),0)</f>
        <v>7</v>
      </c>
      <c r="OI48" s="588">
        <f>IFERROR(MATCH(OJ$44,Sheep!$R$332:$R$339,1),0)</f>
        <v>7</v>
      </c>
      <c r="OJ48" s="588">
        <f>IFERROR(MATCH(OK$44,Sheep!$R$332:$R$339,1),0)</f>
        <v>7</v>
      </c>
      <c r="OK48" s="588">
        <f>IFERROR(MATCH(OL$44,Sheep!$R$332:$R$339,1),0)</f>
        <v>7</v>
      </c>
      <c r="OL48" s="588">
        <f>IFERROR(MATCH(OM$44,Sheep!$R$332:$R$339,1),0)</f>
        <v>7</v>
      </c>
      <c r="OM48" s="588">
        <f>IFERROR(MATCH(ON$44,Sheep!$R$332:$R$339,1),0)</f>
        <v>7</v>
      </c>
      <c r="ON48" s="588">
        <f>IFERROR(MATCH(OO$44,Sheep!$R$332:$R$339,1),0)</f>
        <v>7</v>
      </c>
      <c r="OO48" s="588">
        <f>IFERROR(MATCH(OP$44,Sheep!$R$332:$R$339,1),0)</f>
        <v>7</v>
      </c>
      <c r="OP48" s="588">
        <f>IFERROR(MATCH(OQ$44,Sheep!$R$332:$R$339,1),0)</f>
        <v>7</v>
      </c>
      <c r="OQ48" s="588">
        <f>IFERROR(MATCH(OR$44,Sheep!$R$332:$R$339,1),0)</f>
        <v>7</v>
      </c>
      <c r="OR48" s="588">
        <f>IFERROR(MATCH(OS$44,Sheep!$R$332:$R$339,1),0)</f>
        <v>7</v>
      </c>
      <c r="OS48" s="588">
        <f>IFERROR(MATCH(OT$44,Sheep!$R$332:$R$339,1),0)</f>
        <v>7</v>
      </c>
      <c r="OT48" s="588">
        <f>IFERROR(MATCH(OU$44,Sheep!$R$332:$R$339,1),0)</f>
        <v>7</v>
      </c>
      <c r="OU48" s="588">
        <f>IFERROR(MATCH(OV$44,Sheep!$R$332:$R$339,1),0)</f>
        <v>7</v>
      </c>
      <c r="OV48" s="588">
        <f>IFERROR(MATCH(OW$44,Sheep!$R$332:$R$339,1),0)</f>
        <v>7</v>
      </c>
      <c r="OW48" s="588">
        <f>IFERROR(MATCH(OX$44,Sheep!$R$332:$R$339,1),0)</f>
        <v>7</v>
      </c>
      <c r="OX48" s="588">
        <f>IFERROR(MATCH(OY$44,Sheep!$R$332:$R$339,1),0)</f>
        <v>7</v>
      </c>
      <c r="OY48" s="588">
        <f>IFERROR(MATCH(OZ$44,Sheep!$R$332:$R$339,1),0)</f>
        <v>7</v>
      </c>
      <c r="OZ48" s="588">
        <f>IFERROR(MATCH(PA$44,Sheep!$R$332:$R$339,1),0)</f>
        <v>7</v>
      </c>
      <c r="PA48" s="588">
        <f>IFERROR(MATCH(PB$44,Sheep!$R$332:$R$339,1),0)</f>
        <v>7</v>
      </c>
      <c r="PB48" s="588">
        <f>IFERROR(MATCH(PC$44,Sheep!$R$332:$R$339,1),0)</f>
        <v>7</v>
      </c>
      <c r="PC48" s="588">
        <f>IFERROR(MATCH(PD$44,Sheep!$R$332:$R$339,1),0)</f>
        <v>7</v>
      </c>
      <c r="PD48" s="588">
        <f>IFERROR(MATCH(PE$44,Sheep!$R$332:$R$339,1),0)</f>
        <v>7</v>
      </c>
      <c r="PE48" s="588">
        <f>IFERROR(MATCH(PF$44,Sheep!$R$332:$R$339,1),0)</f>
        <v>7</v>
      </c>
      <c r="PF48" s="588">
        <f>IFERROR(MATCH(PG$44,Sheep!$R$332:$R$339,1),0)</f>
        <v>7</v>
      </c>
      <c r="PG48" s="588">
        <f>IFERROR(MATCH(PH$44,Sheep!$R$332:$R$339,1),0)</f>
        <v>7</v>
      </c>
      <c r="PH48" s="588">
        <f>IFERROR(MATCH(PI$44,Sheep!$R$332:$R$339,1),0)</f>
        <v>7</v>
      </c>
      <c r="PI48" s="588">
        <f>IFERROR(MATCH(PJ$44,Sheep!$R$332:$R$339,1),0)</f>
        <v>7</v>
      </c>
      <c r="PJ48" s="588">
        <f>IFERROR(MATCH(PK$44,Sheep!$R$332:$R$339,1),0)</f>
        <v>7</v>
      </c>
      <c r="PK48" s="588">
        <f>IFERROR(MATCH(PL$44,Sheep!$R$332:$R$339,1),0)</f>
        <v>8</v>
      </c>
      <c r="PL48" s="588">
        <f>IFERROR(MATCH(PM$44,Sheep!$R$332:$R$339,1),0)</f>
        <v>8</v>
      </c>
      <c r="PM48" s="588">
        <f>IFERROR(MATCH(PN$44,Sheep!$R$332:$R$339,1),0)</f>
        <v>8</v>
      </c>
      <c r="PN48" s="588">
        <f>IFERROR(MATCH(PO$44,Sheep!$R$332:$R$339,1),0)</f>
        <v>8</v>
      </c>
      <c r="PO48" s="588">
        <f>IFERROR(MATCH(PP$44,Sheep!$R$332:$R$339,1),0)</f>
        <v>8</v>
      </c>
      <c r="PP48" s="588">
        <f>IFERROR(MATCH(PQ$44,Sheep!$R$332:$R$339,1),0)</f>
        <v>8</v>
      </c>
      <c r="PQ48" s="588">
        <f>IFERROR(MATCH(PR$44,Sheep!$R$332:$R$339,1),0)</f>
        <v>8</v>
      </c>
      <c r="PR48" s="588">
        <f>IFERROR(MATCH(PS$44,Sheep!$R$332:$R$339,1),0)</f>
        <v>8</v>
      </c>
      <c r="PS48" s="588">
        <f>IFERROR(MATCH(PT$44,Sheep!$R$332:$R$339,1),0)</f>
        <v>8</v>
      </c>
      <c r="PT48" s="588">
        <f>IFERROR(MATCH(PU$44,Sheep!$R$332:$R$339,1),0)</f>
        <v>8</v>
      </c>
      <c r="PU48" s="588">
        <f>IFERROR(MATCH(PV$44,Sheep!$R$332:$R$339,1),0)</f>
        <v>8</v>
      </c>
      <c r="PV48" s="588">
        <f>IFERROR(MATCH(PW$44,Sheep!$R$332:$R$339,1),0)</f>
        <v>8</v>
      </c>
      <c r="PW48" s="588">
        <f>IFERROR(MATCH(PX$44,Sheep!$R$332:$R$339,1),0)</f>
        <v>8</v>
      </c>
      <c r="PX48" s="588">
        <f>IFERROR(MATCH(PY$44,Sheep!$R$332:$R$339,1),0)</f>
        <v>8</v>
      </c>
      <c r="PY48" s="588">
        <f>IFERROR(MATCH(PZ$44,Sheep!$R$332:$R$339,1),0)</f>
        <v>8</v>
      </c>
      <c r="PZ48" s="588">
        <f>IFERROR(MATCH(QA$44,Sheep!$R$332:$R$339,1),0)</f>
        <v>8</v>
      </c>
      <c r="QA48" s="588">
        <f>IFERROR(MATCH(QB$44,Sheep!$R$332:$R$339,1),0)</f>
        <v>8</v>
      </c>
      <c r="QB48" s="588">
        <f>IFERROR(MATCH(QC$44,Sheep!$R$332:$R$339,1),0)</f>
        <v>8</v>
      </c>
      <c r="QC48" s="588">
        <f>IFERROR(MATCH(QD$44,Sheep!$R$332:$R$339,1),0)</f>
        <v>8</v>
      </c>
      <c r="QD48" s="588">
        <f>IFERROR(MATCH(QE$44,Sheep!$R$332:$R$339,1),0)</f>
        <v>8</v>
      </c>
      <c r="QE48" s="588">
        <f>IFERROR(MATCH(QF$44,Sheep!$R$332:$R$339,1),0)</f>
        <v>8</v>
      </c>
      <c r="QF48" s="588">
        <f>IFERROR(MATCH(QG$44,Sheep!$R$332:$R$339,1),0)</f>
        <v>8</v>
      </c>
      <c r="QG48" s="588">
        <f>IFERROR(MATCH(QH$44,Sheep!$R$332:$R$339,1),0)</f>
        <v>8</v>
      </c>
      <c r="QH48" s="588">
        <f>IFERROR(MATCH(QI$44,Sheep!$R$332:$R$339,1),0)</f>
        <v>8</v>
      </c>
      <c r="QI48" s="588">
        <f>IFERROR(MATCH(QJ$44,Sheep!$R$332:$R$339,1),0)</f>
        <v>8</v>
      </c>
      <c r="QJ48" s="588">
        <f>IFERROR(MATCH(QK$44,Sheep!$R$332:$R$339,1),0)</f>
        <v>8</v>
      </c>
      <c r="QK48" s="588">
        <f>IFERROR(MATCH(QL$44,Sheep!$R$332:$R$339,1),0)</f>
        <v>8</v>
      </c>
      <c r="QL48" s="588">
        <f>IFERROR(MATCH(QM$44,Sheep!$R$332:$R$339,1),0)</f>
        <v>8</v>
      </c>
      <c r="QM48" s="588">
        <f>IFERROR(MATCH(QN$44,Sheep!$R$332:$R$339,1),0)</f>
        <v>8</v>
      </c>
      <c r="QN48" s="588">
        <f>IFERROR(MATCH(QO$44,Sheep!$R$332:$R$339,1),0)</f>
        <v>8</v>
      </c>
      <c r="QO48" s="588">
        <f>IFERROR(MATCH(QP$44,Sheep!$R$332:$R$339,1),0)</f>
        <v>8</v>
      </c>
      <c r="QP48" s="588">
        <f>IFERROR(MATCH(QQ$44,Sheep!$R$332:$R$339,1),0)</f>
        <v>8</v>
      </c>
      <c r="QQ48" s="588">
        <f>IFERROR(MATCH(QR$44,Sheep!$R$332:$R$339,1),0)</f>
        <v>8</v>
      </c>
      <c r="QR48" s="588">
        <f>IFERROR(MATCH(QS$44,Sheep!$R$332:$R$339,1),0)</f>
        <v>8</v>
      </c>
      <c r="QS48" s="588">
        <f>IFERROR(MATCH(QT$44,Sheep!$R$332:$R$339,1),0)</f>
        <v>8</v>
      </c>
      <c r="QT48" s="588">
        <f>IFERROR(MATCH(QU$44,Sheep!$R$332:$R$339,1),0)</f>
        <v>8</v>
      </c>
      <c r="QU48" s="588">
        <f>IFERROR(MATCH(QV$44,Sheep!$R$332:$R$339,1),0)</f>
        <v>8</v>
      </c>
      <c r="QV48" s="588">
        <f>IFERROR(MATCH(QW$44,Sheep!$R$332:$R$339,1),0)</f>
        <v>8</v>
      </c>
      <c r="QW48" s="588">
        <f>IFERROR(MATCH(QX$44,Sheep!$R$332:$R$339,1),0)</f>
        <v>8</v>
      </c>
      <c r="QX48" s="588">
        <f>IFERROR(MATCH(QY$44,Sheep!$R$332:$R$339,1),0)</f>
        <v>8</v>
      </c>
      <c r="QY48" s="588">
        <f>IFERROR(MATCH(QZ$44,Sheep!$R$332:$R$339,1),0)</f>
        <v>8</v>
      </c>
      <c r="QZ48" s="588">
        <f>IFERROR(MATCH(RA$44,Sheep!$R$332:$R$339,1),0)</f>
        <v>8</v>
      </c>
      <c r="RA48" s="588">
        <f>IFERROR(MATCH(RB$44,Sheep!$R$332:$R$339,1),0)</f>
        <v>8</v>
      </c>
      <c r="RB48" s="588">
        <f>IFERROR(MATCH(RC$44,Sheep!$R$332:$R$339,1),0)</f>
        <v>8</v>
      </c>
      <c r="RC48" s="588">
        <f>IFERROR(MATCH(RD$44,Sheep!$R$332:$R$339,1),0)</f>
        <v>8</v>
      </c>
      <c r="RD48" s="588">
        <f>IFERROR(MATCH(RE$44,Sheep!$R$332:$R$339,1),0)</f>
        <v>8</v>
      </c>
      <c r="RE48" s="588">
        <f>IFERROR(MATCH(RF$44,Sheep!$R$332:$R$339,1),0)</f>
        <v>8</v>
      </c>
      <c r="RF48" s="588">
        <f>IFERROR(MATCH(RG$44,Sheep!$R$332:$R$339,1),0)</f>
        <v>8</v>
      </c>
      <c r="RG48" s="588">
        <f>IFERROR(MATCH(RH$44,Sheep!$R$332:$R$339,1),0)</f>
        <v>8</v>
      </c>
      <c r="RH48" s="588">
        <f>IFERROR(MATCH(RI$44,Sheep!$R$332:$R$339,1),0)</f>
        <v>8</v>
      </c>
      <c r="RI48" s="588">
        <f>IFERROR(MATCH(RJ$44,Sheep!$R$332:$R$339,1),0)</f>
        <v>8</v>
      </c>
      <c r="RJ48" s="588">
        <f>IFERROR(MATCH(RK$44,Sheep!$R$332:$R$339,1),0)</f>
        <v>8</v>
      </c>
      <c r="RK48" s="588">
        <f>IFERROR(MATCH(RL$44,Sheep!$R$332:$R$339,1),0)</f>
        <v>8</v>
      </c>
      <c r="RL48" s="588">
        <f>IFERROR(MATCH(RM$44,Sheep!$R$332:$R$339,1),0)</f>
        <v>8</v>
      </c>
      <c r="RM48" s="588">
        <f>IFERROR(MATCH(RN$44,Sheep!$R$332:$R$339,1),0)</f>
        <v>8</v>
      </c>
      <c r="RN48" s="588">
        <f>IFERROR(MATCH(RO$44,Sheep!$R$332:$R$339,1),0)</f>
        <v>8</v>
      </c>
      <c r="RO48" s="588">
        <f>IFERROR(MATCH(RP$44,Sheep!$R$332:$R$339,1),0)</f>
        <v>8</v>
      </c>
      <c r="RP48" s="588">
        <f>IFERROR(MATCH(RQ$44,Sheep!$R$332:$R$339,1),0)</f>
        <v>8</v>
      </c>
      <c r="RQ48" s="588">
        <f>IFERROR(MATCH(RR$44,Sheep!$R$332:$R$339,1),0)</f>
        <v>8</v>
      </c>
      <c r="RR48" s="588">
        <f>IFERROR(MATCH(RS$44,Sheep!$R$332:$R$339,1),0)</f>
        <v>8</v>
      </c>
      <c r="RS48" s="588">
        <f>IFERROR(MATCH(RT$44,Sheep!$R$332:$R$339,1),0)</f>
        <v>8</v>
      </c>
      <c r="RT48" s="588">
        <f>IFERROR(MATCH(RU$44,Sheep!$R$332:$R$339,1),0)</f>
        <v>8</v>
      </c>
      <c r="RU48" s="588">
        <f>IFERROR(MATCH(RV$44,Sheep!$R$332:$R$339,1),0)</f>
        <v>8</v>
      </c>
      <c r="RV48" s="588">
        <f>IFERROR(MATCH(RW$44,Sheep!$R$332:$R$339,1),0)</f>
        <v>8</v>
      </c>
      <c r="RW48" s="588">
        <f>IFERROR(MATCH(RX$44,Sheep!$R$332:$R$339,1),0)</f>
        <v>8</v>
      </c>
      <c r="RX48" s="588">
        <f>IFERROR(MATCH(RY$44,Sheep!$R$332:$R$339,1),0)</f>
        <v>8</v>
      </c>
      <c r="RY48" s="588">
        <f>IFERROR(MATCH(RZ$44,Sheep!$R$332:$R$339,1),0)</f>
        <v>8</v>
      </c>
      <c r="RZ48" s="588">
        <f>IFERROR(MATCH(SA$44,Sheep!$R$332:$R$339,1),0)</f>
        <v>8</v>
      </c>
      <c r="SA48" s="588">
        <f>IFERROR(MATCH(SB$44,Sheep!$R$332:$R$339,1),0)</f>
        <v>8</v>
      </c>
      <c r="SB48" s="588">
        <f>IFERROR(MATCH(SC$44,Sheep!$R$332:$R$339,1),0)</f>
        <v>8</v>
      </c>
      <c r="SC48" s="588">
        <f>IFERROR(MATCH(SD$44,Sheep!$R$332:$R$339,1),0)</f>
        <v>8</v>
      </c>
      <c r="SD48" s="588">
        <f>IFERROR(MATCH(SE$44,Sheep!$R$332:$R$339,1),0)</f>
        <v>8</v>
      </c>
      <c r="SE48" s="588">
        <f>IFERROR(MATCH(SF$44,Sheep!$R$332:$R$339,1),0)</f>
        <v>8</v>
      </c>
      <c r="SF48" s="588">
        <f>IFERROR(MATCH(SG$44,Sheep!$R$332:$R$339,1),0)</f>
        <v>8</v>
      </c>
      <c r="SG48" s="588">
        <f>IFERROR(MATCH(SH$44,Sheep!$R$332:$R$339,1),0)</f>
        <v>8</v>
      </c>
      <c r="SH48" s="588">
        <f>IFERROR(MATCH(SI$44,Sheep!$R$332:$R$339,1),0)</f>
        <v>8</v>
      </c>
      <c r="SI48" s="588">
        <f>IFERROR(MATCH(SJ$44,Sheep!$R$332:$R$339,1),0)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IFERROR(INDEX(Sheep!$R$332:$R$339,K48,1),0)</f>
        <v>0</v>
      </c>
      <c r="L49" s="649">
        <f>IFERROR(INDEX(Sheep!$R$332:$R$339,L48,1),0)</f>
        <v>0</v>
      </c>
      <c r="M49" s="649">
        <f>IFERROR(INDEX(Sheep!$R$332:$R$339,M48,1),0)</f>
        <v>0</v>
      </c>
      <c r="N49" s="649">
        <f>IFERROR(INDEX(Sheep!$R$332:$R$339,N48,1),0)</f>
        <v>0</v>
      </c>
      <c r="O49" s="649">
        <f>IFERROR(INDEX(Sheep!$R$332:$R$339,O48,1),0)</f>
        <v>0</v>
      </c>
      <c r="P49" s="649">
        <f>IFERROR(INDEX(Sheep!$R$332:$R$339,P48,1),0)</f>
        <v>0</v>
      </c>
      <c r="Q49" s="649">
        <f>IFERROR(INDEX(Sheep!$R$332:$R$339,Q48,1),0)</f>
        <v>0</v>
      </c>
      <c r="R49" s="649">
        <f>IFERROR(INDEX(Sheep!$R$332:$R$339,R48,1),0)</f>
        <v>0</v>
      </c>
      <c r="S49" s="649">
        <f>IFERROR(INDEX(Sheep!$R$332:$R$339,S48,1),0)</f>
        <v>0</v>
      </c>
      <c r="T49" s="649">
        <f>IFERROR(INDEX(Sheep!$R$332:$R$339,T48,1),0)</f>
        <v>0</v>
      </c>
      <c r="U49" s="649">
        <f>IFERROR(INDEX(Sheep!$R$332:$R$339,U48,1),0)</f>
        <v>0</v>
      </c>
      <c r="V49" s="649">
        <f>IFERROR(INDEX(Sheep!$R$332:$R$339,V48,1),0)</f>
        <v>0</v>
      </c>
      <c r="W49" s="649">
        <f>IFERROR(INDEX(Sheep!$R$332:$R$339,W48,1),0)</f>
        <v>0</v>
      </c>
      <c r="X49" s="649">
        <f>IFERROR(INDEX(Sheep!$R$332:$R$339,X48,1),0)</f>
        <v>0</v>
      </c>
      <c r="Y49" s="649">
        <f>IFERROR(INDEX(Sheep!$R$332:$R$339,Y48,1),0)</f>
        <v>0</v>
      </c>
      <c r="Z49" s="649">
        <f>IFERROR(INDEX(Sheep!$R$332:$R$339,Z48,1),0)</f>
        <v>0</v>
      </c>
      <c r="AA49" s="649">
        <f>IFERROR(INDEX(Sheep!$R$332:$R$339,AA48,1),0)</f>
        <v>0</v>
      </c>
      <c r="AB49" s="649">
        <f>IFERROR(INDEX(Sheep!$R$332:$R$339,AB48,1),0)</f>
        <v>0</v>
      </c>
      <c r="AC49" s="649">
        <f>IFERROR(INDEX(Sheep!$R$332:$R$339,AC48,1),0)</f>
        <v>0</v>
      </c>
      <c r="AD49" s="649">
        <f>IFERROR(INDEX(Sheep!$R$332:$R$339,AD48,1),0)</f>
        <v>0</v>
      </c>
      <c r="AE49" s="649">
        <f>IFERROR(INDEX(Sheep!$R$332:$R$339,AE48,1),0)</f>
        <v>0</v>
      </c>
      <c r="AF49" s="649">
        <f>IFERROR(INDEX(Sheep!$R$332:$R$339,AF48,1),0)</f>
        <v>0</v>
      </c>
      <c r="AG49" s="649">
        <f>IFERROR(INDEX(Sheep!$R$332:$R$339,AG48,1),0)</f>
        <v>0</v>
      </c>
      <c r="AH49" s="649">
        <f>IFERROR(INDEX(Sheep!$R$332:$R$339,AH48,1),0)</f>
        <v>0</v>
      </c>
      <c r="AI49" s="649">
        <f>IFERROR(INDEX(Sheep!$R$332:$R$339,AI48,1),0)</f>
        <v>0</v>
      </c>
      <c r="AJ49" s="649">
        <f>IFERROR(INDEX(Sheep!$R$332:$R$339,AJ48,1),0)</f>
        <v>0</v>
      </c>
      <c r="AK49" s="649">
        <f>IFERROR(INDEX(Sheep!$R$332:$R$339,AK48,1),0)</f>
        <v>0</v>
      </c>
      <c r="AL49" s="649">
        <f>IFERROR(INDEX(Sheep!$R$332:$R$339,AL48,1),0)</f>
        <v>0</v>
      </c>
      <c r="AM49" s="649">
        <f>IFERROR(INDEX(Sheep!$R$332:$R$339,AM48,1),0)</f>
        <v>0</v>
      </c>
      <c r="AN49" s="649">
        <f>IFERROR(INDEX(Sheep!$R$332:$R$339,AN48,1),0)</f>
        <v>0</v>
      </c>
      <c r="AO49" s="649">
        <f>IFERROR(INDEX(Sheep!$R$332:$R$339,AO48,1),0)</f>
        <v>0</v>
      </c>
      <c r="AP49" s="649">
        <f>IFERROR(INDEX(Sheep!$R$332:$R$339,AP48,1),0)</f>
        <v>0</v>
      </c>
      <c r="AQ49" s="649">
        <f>IFERROR(INDEX(Sheep!$R$332:$R$339,AQ48,1),0)</f>
        <v>0</v>
      </c>
      <c r="AR49" s="649">
        <f>IFERROR(INDEX(Sheep!$R$332:$R$339,AR48,1),0)</f>
        <v>0</v>
      </c>
      <c r="AS49" s="649">
        <f>IFERROR(INDEX(Sheep!$R$332:$R$339,AS48,1),0)</f>
        <v>0</v>
      </c>
      <c r="AT49" s="649">
        <f>IFERROR(INDEX(Sheep!$R$332:$R$339,AT48,1),0)</f>
        <v>0</v>
      </c>
      <c r="AU49" s="649">
        <f>IFERROR(INDEX(Sheep!$R$332:$R$339,AU48,1),0)</f>
        <v>0</v>
      </c>
      <c r="AV49" s="649">
        <f>IFERROR(INDEX(Sheep!$R$332:$R$339,AV48,1),0)</f>
        <v>0</v>
      </c>
      <c r="AW49" s="649">
        <f>IFERROR(INDEX(Sheep!$R$332:$R$339,AW48,1),0)</f>
        <v>0</v>
      </c>
      <c r="AX49" s="649">
        <f>IFERROR(INDEX(Sheep!$R$332:$R$339,AX48,1),0)</f>
        <v>0</v>
      </c>
      <c r="AY49" s="649">
        <f>IFERROR(INDEX(Sheep!$R$332:$R$339,AY48,1),0)</f>
        <v>0</v>
      </c>
      <c r="AZ49" s="649">
        <f>IFERROR(INDEX(Sheep!$R$332:$R$339,AZ48,1),0)</f>
        <v>0</v>
      </c>
      <c r="BA49" s="649">
        <f>IFERROR(INDEX(Sheep!$R$332:$R$339,BA48,1),0)</f>
        <v>0</v>
      </c>
      <c r="BB49" s="649">
        <f>IFERROR(INDEX(Sheep!$R$332:$R$339,BB48,1),0)</f>
        <v>0</v>
      </c>
      <c r="BC49" s="649">
        <f>IFERROR(INDEX(Sheep!$R$332:$R$339,BC48,1),0)</f>
        <v>0</v>
      </c>
      <c r="BD49" s="649">
        <f>IFERROR(INDEX(Sheep!$R$332:$R$339,BD48,1),0)</f>
        <v>0</v>
      </c>
      <c r="BE49" s="649">
        <f>IFERROR(INDEX(Sheep!$R$332:$R$339,BE48,1),0)</f>
        <v>0</v>
      </c>
      <c r="BF49" s="649">
        <f>IFERROR(INDEX(Sheep!$R$332:$R$339,BF48,1),0)</f>
        <v>0</v>
      </c>
      <c r="BG49" s="649">
        <f>IFERROR(INDEX(Sheep!$R$332:$R$339,BG48,1),0)</f>
        <v>0</v>
      </c>
      <c r="BH49" s="649">
        <f>IFERROR(INDEX(Sheep!$R$332:$R$339,BH48,1),0)</f>
        <v>0</v>
      </c>
      <c r="BI49" s="649">
        <f>IFERROR(INDEX(Sheep!$R$332:$R$339,BI48,1),0)</f>
        <v>0</v>
      </c>
      <c r="BJ49" s="649">
        <f>IFERROR(INDEX(Sheep!$R$332:$R$339,BJ48,1),0)</f>
        <v>0</v>
      </c>
      <c r="BK49" s="649">
        <f>IFERROR(INDEX(Sheep!$R$332:$R$339,BK48,1),0)</f>
        <v>43836</v>
      </c>
      <c r="BL49" s="649">
        <f>IFERROR(INDEX(Sheep!$R$332:$R$339,BL48,1),0)</f>
        <v>43836</v>
      </c>
      <c r="BM49" s="649">
        <f>IFERROR(INDEX(Sheep!$R$332:$R$339,BM48,1),0)</f>
        <v>43836</v>
      </c>
      <c r="BN49" s="649">
        <f>IFERROR(INDEX(Sheep!$R$332:$R$339,BN48,1),0)</f>
        <v>43836</v>
      </c>
      <c r="BO49" s="649">
        <f>IFERROR(INDEX(Sheep!$R$332:$R$339,BO48,1),0)</f>
        <v>43836</v>
      </c>
      <c r="BP49" s="649">
        <f>IFERROR(INDEX(Sheep!$R$332:$R$339,BP48,1),0)</f>
        <v>43836</v>
      </c>
      <c r="BQ49" s="649">
        <f>IFERROR(INDEX(Sheep!$R$332:$R$339,BQ48,1),0)</f>
        <v>43836</v>
      </c>
      <c r="BR49" s="649">
        <f>IFERROR(INDEX(Sheep!$R$332:$R$339,BR48,1),0)</f>
        <v>43836</v>
      </c>
      <c r="BS49" s="649">
        <f>IFERROR(INDEX(Sheep!$R$332:$R$339,BS48,1),0)</f>
        <v>43836</v>
      </c>
      <c r="BT49" s="649">
        <f>IFERROR(INDEX(Sheep!$R$332:$R$339,BT48,1),0)</f>
        <v>43836</v>
      </c>
      <c r="BU49" s="649">
        <f>IFERROR(INDEX(Sheep!$R$332:$R$339,BU48,1),0)</f>
        <v>43836</v>
      </c>
      <c r="BV49" s="649">
        <f>IFERROR(INDEX(Sheep!$R$332:$R$339,BV48,1),0)</f>
        <v>43836</v>
      </c>
      <c r="BW49" s="649">
        <f>IFERROR(INDEX(Sheep!$R$332:$R$339,BW48,1),0)</f>
        <v>43836</v>
      </c>
      <c r="BX49" s="649">
        <f>IFERROR(INDEX(Sheep!$R$332:$R$339,BX48,1),0)</f>
        <v>43836</v>
      </c>
      <c r="BY49" s="649">
        <f>IFERROR(INDEX(Sheep!$R$332:$R$339,BY48,1),0)</f>
        <v>43836</v>
      </c>
      <c r="BZ49" s="649">
        <f>IFERROR(INDEX(Sheep!$R$332:$R$339,BZ48,1),0)</f>
        <v>43836</v>
      </c>
      <c r="CA49" s="649">
        <f>IFERROR(INDEX(Sheep!$R$332:$R$339,CA48,1),0)</f>
        <v>43836</v>
      </c>
      <c r="CB49" s="649">
        <f>IFERROR(INDEX(Sheep!$R$332:$R$339,CB48,1),0)</f>
        <v>43836</v>
      </c>
      <c r="CC49" s="649">
        <f>IFERROR(INDEX(Sheep!$R$332:$R$339,CC48,1),0)</f>
        <v>43836</v>
      </c>
      <c r="CD49" s="649">
        <f>IFERROR(INDEX(Sheep!$R$332:$R$339,CD48,1),0)</f>
        <v>43836</v>
      </c>
      <c r="CE49" s="649">
        <f>IFERROR(INDEX(Sheep!$R$332:$R$339,CE48,1),0)</f>
        <v>43836</v>
      </c>
      <c r="CF49" s="649">
        <f>IFERROR(INDEX(Sheep!$R$332:$R$339,CF48,1),0)</f>
        <v>43836</v>
      </c>
      <c r="CG49" s="649">
        <f>IFERROR(INDEX(Sheep!$R$332:$R$339,CG48,1),0)</f>
        <v>43836</v>
      </c>
      <c r="CH49" s="649">
        <f>IFERROR(INDEX(Sheep!$R$332:$R$339,CH48,1),0)</f>
        <v>43836</v>
      </c>
      <c r="CI49" s="649">
        <f>IFERROR(INDEX(Sheep!$R$332:$R$339,CI48,1),0)</f>
        <v>43836</v>
      </c>
      <c r="CJ49" s="649">
        <f>IFERROR(INDEX(Sheep!$R$332:$R$339,CJ48,1),0)</f>
        <v>43836</v>
      </c>
      <c r="CK49" s="649">
        <f>IFERROR(INDEX(Sheep!$R$332:$R$339,CK48,1),0)</f>
        <v>43836</v>
      </c>
      <c r="CL49" s="649">
        <f>IFERROR(INDEX(Sheep!$R$332:$R$339,CL48,1),0)</f>
        <v>43836</v>
      </c>
      <c r="CM49" s="649">
        <f>IFERROR(INDEX(Sheep!$R$332:$R$339,CM48,1),0)</f>
        <v>43836</v>
      </c>
      <c r="CN49" s="649">
        <f>IFERROR(INDEX(Sheep!$R$332:$R$339,CN48,1),0)</f>
        <v>43836</v>
      </c>
      <c r="CO49" s="649">
        <f>IFERROR(INDEX(Sheep!$R$332:$R$339,CO48,1),0)</f>
        <v>43836</v>
      </c>
      <c r="CP49" s="649">
        <f>IFERROR(INDEX(Sheep!$R$332:$R$339,CP48,1),0)</f>
        <v>43836</v>
      </c>
      <c r="CQ49" s="649">
        <f>IFERROR(INDEX(Sheep!$R$332:$R$339,CQ48,1),0)</f>
        <v>43836</v>
      </c>
      <c r="CR49" s="649">
        <f>IFERROR(INDEX(Sheep!$R$332:$R$339,CR48,1),0)</f>
        <v>43836</v>
      </c>
      <c r="CS49" s="649">
        <f>IFERROR(INDEX(Sheep!$R$332:$R$339,CS48,1),0)</f>
        <v>43836</v>
      </c>
      <c r="CT49" s="649">
        <f>IFERROR(INDEX(Sheep!$R$332:$R$339,CT48,1),0)</f>
        <v>43836</v>
      </c>
      <c r="CU49" s="649">
        <f>IFERROR(INDEX(Sheep!$R$332:$R$339,CU48,1),0)</f>
        <v>43836</v>
      </c>
      <c r="CV49" s="649">
        <f>IFERROR(INDEX(Sheep!$R$332:$R$339,CV48,1),0)</f>
        <v>43836</v>
      </c>
      <c r="CW49" s="649">
        <f>IFERROR(INDEX(Sheep!$R$332:$R$339,CW48,1),0)</f>
        <v>43836</v>
      </c>
      <c r="CX49" s="649">
        <f>IFERROR(INDEX(Sheep!$R$332:$R$339,CX48,1),0)</f>
        <v>43836</v>
      </c>
      <c r="CY49" s="649">
        <f>IFERROR(INDEX(Sheep!$R$332:$R$339,CY48,1),0)</f>
        <v>43836</v>
      </c>
      <c r="CZ49" s="649">
        <f>IFERROR(INDEX(Sheep!$R$332:$R$339,CZ48,1),0)</f>
        <v>43836</v>
      </c>
      <c r="DA49" s="649">
        <f>IFERROR(INDEX(Sheep!$R$332:$R$339,DA48,1),0)</f>
        <v>43836</v>
      </c>
      <c r="DB49" s="649">
        <f>IFERROR(INDEX(Sheep!$R$332:$R$339,DB48,1),0)</f>
        <v>43836</v>
      </c>
      <c r="DC49" s="649">
        <f>IFERROR(INDEX(Sheep!$R$332:$R$339,DC48,1),0)</f>
        <v>43836</v>
      </c>
      <c r="DD49" s="649">
        <f>IFERROR(INDEX(Sheep!$R$332:$R$339,DD48,1),0)</f>
        <v>43836</v>
      </c>
      <c r="DE49" s="649">
        <f>IFERROR(INDEX(Sheep!$R$332:$R$339,DE48,1),0)</f>
        <v>43836</v>
      </c>
      <c r="DF49" s="649">
        <f>IFERROR(INDEX(Sheep!$R$332:$R$339,DF48,1),0)</f>
        <v>43836</v>
      </c>
      <c r="DG49" s="649">
        <f>IFERROR(INDEX(Sheep!$R$332:$R$339,DG48,1),0)</f>
        <v>43836</v>
      </c>
      <c r="DH49" s="649">
        <f>IFERROR(INDEX(Sheep!$R$332:$R$339,DH48,1),0)</f>
        <v>43836</v>
      </c>
      <c r="DI49" s="649">
        <f>IFERROR(INDEX(Sheep!$R$332:$R$339,DI48,1),0)</f>
        <v>43836</v>
      </c>
      <c r="DJ49" s="649">
        <f>IFERROR(INDEX(Sheep!$R$332:$R$339,DJ48,1),0)</f>
        <v>43836</v>
      </c>
      <c r="DK49" s="649">
        <f>IFERROR(INDEX(Sheep!$R$332:$R$339,DK48,1),0)</f>
        <v>44201</v>
      </c>
      <c r="DL49" s="649">
        <f>IFERROR(INDEX(Sheep!$R$332:$R$339,DL48,1),0)</f>
        <v>44201</v>
      </c>
      <c r="DM49" s="649">
        <f>IFERROR(INDEX(Sheep!$R$332:$R$339,DM48,1),0)</f>
        <v>44201</v>
      </c>
      <c r="DN49" s="649">
        <f>IFERROR(INDEX(Sheep!$R$332:$R$339,DN48,1),0)</f>
        <v>44201</v>
      </c>
      <c r="DO49" s="649">
        <f>IFERROR(INDEX(Sheep!$R$332:$R$339,DO48,1),0)</f>
        <v>44201</v>
      </c>
      <c r="DP49" s="649">
        <f>IFERROR(INDEX(Sheep!$R$332:$R$339,DP48,1),0)</f>
        <v>44201</v>
      </c>
      <c r="DQ49" s="649">
        <f>IFERROR(INDEX(Sheep!$R$332:$R$339,DQ48,1),0)</f>
        <v>44201</v>
      </c>
      <c r="DR49" s="649">
        <f>IFERROR(INDEX(Sheep!$R$332:$R$339,DR48,1),0)</f>
        <v>44201</v>
      </c>
      <c r="DS49" s="649">
        <f>IFERROR(INDEX(Sheep!$R$332:$R$339,DS48,1),0)</f>
        <v>44201</v>
      </c>
      <c r="DT49" s="649">
        <f>IFERROR(INDEX(Sheep!$R$332:$R$339,DT48,1),0)</f>
        <v>44201</v>
      </c>
      <c r="DU49" s="649">
        <f>IFERROR(INDEX(Sheep!$R$332:$R$339,DU48,1),0)</f>
        <v>44201</v>
      </c>
      <c r="DV49" s="649">
        <f>IFERROR(INDEX(Sheep!$R$332:$R$339,DV48,1),0)</f>
        <v>44201</v>
      </c>
      <c r="DW49" s="649">
        <f>IFERROR(INDEX(Sheep!$R$332:$R$339,DW48,1),0)</f>
        <v>44201</v>
      </c>
      <c r="DX49" s="649">
        <f>IFERROR(INDEX(Sheep!$R$332:$R$339,DX48,1),0)</f>
        <v>44201</v>
      </c>
      <c r="DY49" s="649">
        <f>IFERROR(INDEX(Sheep!$R$332:$R$339,DY48,1),0)</f>
        <v>44201</v>
      </c>
      <c r="DZ49" s="649">
        <f>IFERROR(INDEX(Sheep!$R$332:$R$339,DZ48,1),0)</f>
        <v>44201</v>
      </c>
      <c r="EA49" s="649">
        <f>IFERROR(INDEX(Sheep!$R$332:$R$339,EA48,1),0)</f>
        <v>44201</v>
      </c>
      <c r="EB49" s="649">
        <f>IFERROR(INDEX(Sheep!$R$332:$R$339,EB48,1),0)</f>
        <v>44201</v>
      </c>
      <c r="EC49" s="649">
        <f>IFERROR(INDEX(Sheep!$R$332:$R$339,EC48,1),0)</f>
        <v>44201</v>
      </c>
      <c r="ED49" s="649">
        <f>IFERROR(INDEX(Sheep!$R$332:$R$339,ED48,1),0)</f>
        <v>44201</v>
      </c>
      <c r="EE49" s="649">
        <f>IFERROR(INDEX(Sheep!$R$332:$R$339,EE48,1),0)</f>
        <v>44201</v>
      </c>
      <c r="EF49" s="649">
        <f>IFERROR(INDEX(Sheep!$R$332:$R$339,EF48,1),0)</f>
        <v>44201</v>
      </c>
      <c r="EG49" s="649">
        <f>IFERROR(INDEX(Sheep!$R$332:$R$339,EG48,1),0)</f>
        <v>44201</v>
      </c>
      <c r="EH49" s="649">
        <f>IFERROR(INDEX(Sheep!$R$332:$R$339,EH48,1),0)</f>
        <v>44201</v>
      </c>
      <c r="EI49" s="649">
        <f>IFERROR(INDEX(Sheep!$R$332:$R$339,EI48,1),0)</f>
        <v>44201</v>
      </c>
      <c r="EJ49" s="649">
        <f>IFERROR(INDEX(Sheep!$R$332:$R$339,EJ48,1),0)</f>
        <v>44201</v>
      </c>
      <c r="EK49" s="649">
        <f>IFERROR(INDEX(Sheep!$R$332:$R$339,EK48,1),0)</f>
        <v>44201</v>
      </c>
      <c r="EL49" s="649">
        <f>IFERROR(INDEX(Sheep!$R$332:$R$339,EL48,1),0)</f>
        <v>44201</v>
      </c>
      <c r="EM49" s="649">
        <f>IFERROR(INDEX(Sheep!$R$332:$R$339,EM48,1),0)</f>
        <v>44201</v>
      </c>
      <c r="EN49" s="649">
        <f>IFERROR(INDEX(Sheep!$R$332:$R$339,EN48,1),0)</f>
        <v>44201</v>
      </c>
      <c r="EO49" s="649">
        <f>IFERROR(INDEX(Sheep!$R$332:$R$339,EO48,1),0)</f>
        <v>44201</v>
      </c>
      <c r="EP49" s="649">
        <f>IFERROR(INDEX(Sheep!$R$332:$R$339,EP48,1),0)</f>
        <v>44201</v>
      </c>
      <c r="EQ49" s="649">
        <f>IFERROR(INDEX(Sheep!$R$332:$R$339,EQ48,1),0)</f>
        <v>44201</v>
      </c>
      <c r="ER49" s="649">
        <f>IFERROR(INDEX(Sheep!$R$332:$R$339,ER48,1),0)</f>
        <v>44201</v>
      </c>
      <c r="ES49" s="649">
        <f>IFERROR(INDEX(Sheep!$R$332:$R$339,ES48,1),0)</f>
        <v>44201</v>
      </c>
      <c r="ET49" s="649">
        <f>IFERROR(INDEX(Sheep!$R$332:$R$339,ET48,1),0)</f>
        <v>44201</v>
      </c>
      <c r="EU49" s="649">
        <f>IFERROR(INDEX(Sheep!$R$332:$R$339,EU48,1),0)</f>
        <v>44201</v>
      </c>
      <c r="EV49" s="649">
        <f>IFERROR(INDEX(Sheep!$R$332:$R$339,EV48,1),0)</f>
        <v>44201</v>
      </c>
      <c r="EW49" s="649">
        <f>IFERROR(INDEX(Sheep!$R$332:$R$339,EW48,1),0)</f>
        <v>44201</v>
      </c>
      <c r="EX49" s="649">
        <f>IFERROR(INDEX(Sheep!$R$332:$R$339,EX48,1),0)</f>
        <v>44201</v>
      </c>
      <c r="EY49" s="649">
        <f>IFERROR(INDEX(Sheep!$R$332:$R$339,EY48,1),0)</f>
        <v>44201</v>
      </c>
      <c r="EZ49" s="649">
        <f>IFERROR(INDEX(Sheep!$R$332:$R$339,EZ48,1),0)</f>
        <v>44201</v>
      </c>
      <c r="FA49" s="649">
        <f>IFERROR(INDEX(Sheep!$R$332:$R$339,FA48,1),0)</f>
        <v>44201</v>
      </c>
      <c r="FB49" s="649">
        <f>IFERROR(INDEX(Sheep!$R$332:$R$339,FB48,1),0)</f>
        <v>44201</v>
      </c>
      <c r="FC49" s="649">
        <f>IFERROR(INDEX(Sheep!$R$332:$R$339,FC48,1),0)</f>
        <v>44201</v>
      </c>
      <c r="FD49" s="649">
        <f>IFERROR(INDEX(Sheep!$R$332:$R$339,FD48,1),0)</f>
        <v>44201</v>
      </c>
      <c r="FE49" s="649">
        <f>IFERROR(INDEX(Sheep!$R$332:$R$339,FE48,1),0)</f>
        <v>44201</v>
      </c>
      <c r="FF49" s="649">
        <f>IFERROR(INDEX(Sheep!$R$332:$R$339,FF48,1),0)</f>
        <v>44201</v>
      </c>
      <c r="FG49" s="649">
        <f>IFERROR(INDEX(Sheep!$R$332:$R$339,FG48,1),0)</f>
        <v>44201</v>
      </c>
      <c r="FH49" s="649">
        <f>IFERROR(INDEX(Sheep!$R$332:$R$339,FH48,1),0)</f>
        <v>44201</v>
      </c>
      <c r="FI49" s="649">
        <f>IFERROR(INDEX(Sheep!$R$332:$R$339,FI48,1),0)</f>
        <v>44201</v>
      </c>
      <c r="FJ49" s="649">
        <f>IFERROR(INDEX(Sheep!$R$332:$R$339,FJ48,1),0)</f>
        <v>44201</v>
      </c>
      <c r="FK49" s="649">
        <f>IFERROR(INDEX(Sheep!$R$332:$R$339,FK48,1),0)</f>
        <v>44566</v>
      </c>
      <c r="FL49" s="649">
        <f>IFERROR(INDEX(Sheep!$R$332:$R$339,FL48,1),0)</f>
        <v>44566</v>
      </c>
      <c r="FM49" s="649">
        <f>IFERROR(INDEX(Sheep!$R$332:$R$339,FM48,1),0)</f>
        <v>44566</v>
      </c>
      <c r="FN49" s="649">
        <f>IFERROR(INDEX(Sheep!$R$332:$R$339,FN48,1),0)</f>
        <v>44566</v>
      </c>
      <c r="FO49" s="649">
        <f>IFERROR(INDEX(Sheep!$R$332:$R$339,FO48,1),0)</f>
        <v>44566</v>
      </c>
      <c r="FP49" s="649">
        <f>IFERROR(INDEX(Sheep!$R$332:$R$339,FP48,1),0)</f>
        <v>44566</v>
      </c>
      <c r="FQ49" s="649">
        <f>IFERROR(INDEX(Sheep!$R$332:$R$339,FQ48,1),0)</f>
        <v>44566</v>
      </c>
      <c r="FR49" s="649">
        <f>IFERROR(INDEX(Sheep!$R$332:$R$339,FR48,1),0)</f>
        <v>44566</v>
      </c>
      <c r="FS49" s="649">
        <f>IFERROR(INDEX(Sheep!$R$332:$R$339,FS48,1),0)</f>
        <v>44566</v>
      </c>
      <c r="FT49" s="649">
        <f>IFERROR(INDEX(Sheep!$R$332:$R$339,FT48,1),0)</f>
        <v>44566</v>
      </c>
      <c r="FU49" s="649">
        <f>IFERROR(INDEX(Sheep!$R$332:$R$339,FU48,1),0)</f>
        <v>44566</v>
      </c>
      <c r="FV49" s="649">
        <f>IFERROR(INDEX(Sheep!$R$332:$R$339,FV48,1),0)</f>
        <v>44566</v>
      </c>
      <c r="FW49" s="649">
        <f>IFERROR(INDEX(Sheep!$R$332:$R$339,FW48,1),0)</f>
        <v>44566</v>
      </c>
      <c r="FX49" s="649">
        <f>IFERROR(INDEX(Sheep!$R$332:$R$339,FX48,1),0)</f>
        <v>44566</v>
      </c>
      <c r="FY49" s="649">
        <f>IFERROR(INDEX(Sheep!$R$332:$R$339,FY48,1),0)</f>
        <v>44566</v>
      </c>
      <c r="FZ49" s="649">
        <f>IFERROR(INDEX(Sheep!$R$332:$R$339,FZ48,1),0)</f>
        <v>44566</v>
      </c>
      <c r="GA49" s="649">
        <f>IFERROR(INDEX(Sheep!$R$332:$R$339,GA48,1),0)</f>
        <v>44566</v>
      </c>
      <c r="GB49" s="649">
        <f>IFERROR(INDEX(Sheep!$R$332:$R$339,GB48,1),0)</f>
        <v>44566</v>
      </c>
      <c r="GC49" s="649">
        <f>IFERROR(INDEX(Sheep!$R$332:$R$339,GC48,1),0)</f>
        <v>44566</v>
      </c>
      <c r="GD49" s="649">
        <f>IFERROR(INDEX(Sheep!$R$332:$R$339,GD48,1),0)</f>
        <v>44566</v>
      </c>
      <c r="GE49" s="649">
        <f>IFERROR(INDEX(Sheep!$R$332:$R$339,GE48,1),0)</f>
        <v>44566</v>
      </c>
      <c r="GF49" s="649">
        <f>IFERROR(INDEX(Sheep!$R$332:$R$339,GF48,1),0)</f>
        <v>44566</v>
      </c>
      <c r="GG49" s="649">
        <f>IFERROR(INDEX(Sheep!$R$332:$R$339,GG48,1),0)</f>
        <v>44566</v>
      </c>
      <c r="GH49" s="649">
        <f>IFERROR(INDEX(Sheep!$R$332:$R$339,GH48,1),0)</f>
        <v>44566</v>
      </c>
      <c r="GI49" s="649">
        <f>IFERROR(INDEX(Sheep!$R$332:$R$339,GI48,1),0)</f>
        <v>44566</v>
      </c>
      <c r="GJ49" s="649">
        <f>IFERROR(INDEX(Sheep!$R$332:$R$339,GJ48,1),0)</f>
        <v>44566</v>
      </c>
      <c r="GK49" s="649">
        <f>IFERROR(INDEX(Sheep!$R$332:$R$339,GK48,1),0)</f>
        <v>44566</v>
      </c>
      <c r="GL49" s="649">
        <f>IFERROR(INDEX(Sheep!$R$332:$R$339,GL48,1),0)</f>
        <v>44566</v>
      </c>
      <c r="GM49" s="649">
        <f>IFERROR(INDEX(Sheep!$R$332:$R$339,GM48,1),0)</f>
        <v>44566</v>
      </c>
      <c r="GN49" s="649">
        <f>IFERROR(INDEX(Sheep!$R$332:$R$339,GN48,1),0)</f>
        <v>44566</v>
      </c>
      <c r="GO49" s="649">
        <f>IFERROR(INDEX(Sheep!$R$332:$R$339,GO48,1),0)</f>
        <v>44566</v>
      </c>
      <c r="GP49" s="649">
        <f>IFERROR(INDEX(Sheep!$R$332:$R$339,GP48,1),0)</f>
        <v>44566</v>
      </c>
      <c r="GQ49" s="649">
        <f>IFERROR(INDEX(Sheep!$R$332:$R$339,GQ48,1),0)</f>
        <v>44566</v>
      </c>
      <c r="GR49" s="649">
        <f>IFERROR(INDEX(Sheep!$R$332:$R$339,GR48,1),0)</f>
        <v>44566</v>
      </c>
      <c r="GS49" s="649">
        <f>IFERROR(INDEX(Sheep!$R$332:$R$339,GS48,1),0)</f>
        <v>44566</v>
      </c>
      <c r="GT49" s="649">
        <f>IFERROR(INDEX(Sheep!$R$332:$R$339,GT48,1),0)</f>
        <v>44566</v>
      </c>
      <c r="GU49" s="649">
        <f>IFERROR(INDEX(Sheep!$R$332:$R$339,GU48,1),0)</f>
        <v>44566</v>
      </c>
      <c r="GV49" s="649">
        <f>IFERROR(INDEX(Sheep!$R$332:$R$339,GV48,1),0)</f>
        <v>44566</v>
      </c>
      <c r="GW49" s="649">
        <f>IFERROR(INDEX(Sheep!$R$332:$R$339,GW48,1),0)</f>
        <v>44566</v>
      </c>
      <c r="GX49" s="649">
        <f>IFERROR(INDEX(Sheep!$R$332:$R$339,GX48,1),0)</f>
        <v>44566</v>
      </c>
      <c r="GY49" s="649">
        <f>IFERROR(INDEX(Sheep!$R$332:$R$339,GY48,1),0)</f>
        <v>44566</v>
      </c>
      <c r="GZ49" s="649">
        <f>IFERROR(INDEX(Sheep!$R$332:$R$339,GZ48,1),0)</f>
        <v>44566</v>
      </c>
      <c r="HA49" s="649">
        <f>IFERROR(INDEX(Sheep!$R$332:$R$339,HA48,1),0)</f>
        <v>44566</v>
      </c>
      <c r="HB49" s="649">
        <f>IFERROR(INDEX(Sheep!$R$332:$R$339,HB48,1),0)</f>
        <v>44566</v>
      </c>
      <c r="HC49" s="649">
        <f>IFERROR(INDEX(Sheep!$R$332:$R$339,HC48,1),0)</f>
        <v>44566</v>
      </c>
      <c r="HD49" s="649">
        <f>IFERROR(INDEX(Sheep!$R$332:$R$339,HD48,1),0)</f>
        <v>44566</v>
      </c>
      <c r="HE49" s="649">
        <f>IFERROR(INDEX(Sheep!$R$332:$R$339,HE48,1),0)</f>
        <v>44566</v>
      </c>
      <c r="HF49" s="649">
        <f>IFERROR(INDEX(Sheep!$R$332:$R$339,HF48,1),0)</f>
        <v>44566</v>
      </c>
      <c r="HG49" s="649">
        <f>IFERROR(INDEX(Sheep!$R$332:$R$339,HG48,1),0)</f>
        <v>44566</v>
      </c>
      <c r="HH49" s="649">
        <f>IFERROR(INDEX(Sheep!$R$332:$R$339,HH48,1),0)</f>
        <v>44566</v>
      </c>
      <c r="HI49" s="649">
        <f>IFERROR(INDEX(Sheep!$R$332:$R$339,HI48,1),0)</f>
        <v>44566</v>
      </c>
      <c r="HJ49" s="649">
        <f>IFERROR(INDEX(Sheep!$R$332:$R$339,HJ48,1),0)</f>
        <v>44566</v>
      </c>
      <c r="HK49" s="649">
        <f>IFERROR(INDEX(Sheep!$R$332:$R$339,HK48,1),0)</f>
        <v>44931</v>
      </c>
      <c r="HL49" s="649">
        <f>IFERROR(INDEX(Sheep!$R$332:$R$339,HL48,1),0)</f>
        <v>44931</v>
      </c>
      <c r="HM49" s="649">
        <f>IFERROR(INDEX(Sheep!$R$332:$R$339,HM48,1),0)</f>
        <v>44931</v>
      </c>
      <c r="HN49" s="649">
        <f>IFERROR(INDEX(Sheep!$R$332:$R$339,HN48,1),0)</f>
        <v>44931</v>
      </c>
      <c r="HO49" s="649">
        <f>IFERROR(INDEX(Sheep!$R$332:$R$339,HO48,1),0)</f>
        <v>44931</v>
      </c>
      <c r="HP49" s="649">
        <f>IFERROR(INDEX(Sheep!$R$332:$R$339,HP48,1),0)</f>
        <v>44931</v>
      </c>
      <c r="HQ49" s="649">
        <f>IFERROR(INDEX(Sheep!$R$332:$R$339,HQ48,1),0)</f>
        <v>44931</v>
      </c>
      <c r="HR49" s="649">
        <f>IFERROR(INDEX(Sheep!$R$332:$R$339,HR48,1),0)</f>
        <v>44931</v>
      </c>
      <c r="HS49" s="649">
        <f>IFERROR(INDEX(Sheep!$R$332:$R$339,HS48,1),0)</f>
        <v>44931</v>
      </c>
      <c r="HT49" s="649">
        <f>IFERROR(INDEX(Sheep!$R$332:$R$339,HT48,1),0)</f>
        <v>44931</v>
      </c>
      <c r="HU49" s="649">
        <f>IFERROR(INDEX(Sheep!$R$332:$R$339,HU48,1),0)</f>
        <v>44931</v>
      </c>
      <c r="HV49" s="649">
        <f>IFERROR(INDEX(Sheep!$R$332:$R$339,HV48,1),0)</f>
        <v>44931</v>
      </c>
      <c r="HW49" s="649">
        <f>IFERROR(INDEX(Sheep!$R$332:$R$339,HW48,1),0)</f>
        <v>44931</v>
      </c>
      <c r="HX49" s="649">
        <f>IFERROR(INDEX(Sheep!$R$332:$R$339,HX48,1),0)</f>
        <v>44931</v>
      </c>
      <c r="HY49" s="649">
        <f>IFERROR(INDEX(Sheep!$R$332:$R$339,HY48,1),0)</f>
        <v>44931</v>
      </c>
      <c r="HZ49" s="649">
        <f>IFERROR(INDEX(Sheep!$R$332:$R$339,HZ48,1),0)</f>
        <v>44931</v>
      </c>
      <c r="IA49" s="649">
        <f>IFERROR(INDEX(Sheep!$R$332:$R$339,IA48,1),0)</f>
        <v>44931</v>
      </c>
      <c r="IB49" s="649">
        <f>IFERROR(INDEX(Sheep!$R$332:$R$339,IB48,1),0)</f>
        <v>44931</v>
      </c>
      <c r="IC49" s="649">
        <f>IFERROR(INDEX(Sheep!$R$332:$R$339,IC48,1),0)</f>
        <v>44931</v>
      </c>
      <c r="ID49" s="649">
        <f>IFERROR(INDEX(Sheep!$R$332:$R$339,ID48,1),0)</f>
        <v>44931</v>
      </c>
      <c r="IE49" s="649">
        <f>IFERROR(INDEX(Sheep!$R$332:$R$339,IE48,1),0)</f>
        <v>44931</v>
      </c>
      <c r="IF49" s="649">
        <f>IFERROR(INDEX(Sheep!$R$332:$R$339,IF48,1),0)</f>
        <v>44931</v>
      </c>
      <c r="IG49" s="649">
        <f>IFERROR(INDEX(Sheep!$R$332:$R$339,IG48,1),0)</f>
        <v>44931</v>
      </c>
      <c r="IH49" s="649">
        <f>IFERROR(INDEX(Sheep!$R$332:$R$339,IH48,1),0)</f>
        <v>44931</v>
      </c>
      <c r="II49" s="649">
        <f>IFERROR(INDEX(Sheep!$R$332:$R$339,II48,1),0)</f>
        <v>44931</v>
      </c>
      <c r="IJ49" s="649">
        <f>IFERROR(INDEX(Sheep!$R$332:$R$339,IJ48,1),0)</f>
        <v>44931</v>
      </c>
      <c r="IK49" s="649">
        <f>IFERROR(INDEX(Sheep!$R$332:$R$339,IK48,1),0)</f>
        <v>44931</v>
      </c>
      <c r="IL49" s="649">
        <f>IFERROR(INDEX(Sheep!$R$332:$R$339,IL48,1),0)</f>
        <v>44931</v>
      </c>
      <c r="IM49" s="649">
        <f>IFERROR(INDEX(Sheep!$R$332:$R$339,IM48,1),0)</f>
        <v>44931</v>
      </c>
      <c r="IN49" s="649">
        <f>IFERROR(INDEX(Sheep!$R$332:$R$339,IN48,1),0)</f>
        <v>44931</v>
      </c>
      <c r="IO49" s="649">
        <f>IFERROR(INDEX(Sheep!$R$332:$R$339,IO48,1),0)</f>
        <v>44931</v>
      </c>
      <c r="IP49" s="649">
        <f>IFERROR(INDEX(Sheep!$R$332:$R$339,IP48,1),0)</f>
        <v>44931</v>
      </c>
      <c r="IQ49" s="649">
        <f>IFERROR(INDEX(Sheep!$R$332:$R$339,IQ48,1),0)</f>
        <v>44931</v>
      </c>
      <c r="IR49" s="649">
        <f>IFERROR(INDEX(Sheep!$R$332:$R$339,IR48,1),0)</f>
        <v>44931</v>
      </c>
      <c r="IS49" s="649">
        <f>IFERROR(INDEX(Sheep!$R$332:$R$339,IS48,1),0)</f>
        <v>44931</v>
      </c>
      <c r="IT49" s="649">
        <f>IFERROR(INDEX(Sheep!$R$332:$R$339,IT48,1),0)</f>
        <v>44931</v>
      </c>
      <c r="IU49" s="649">
        <f>IFERROR(INDEX(Sheep!$R$332:$R$339,IU48,1),0)</f>
        <v>44931</v>
      </c>
      <c r="IV49" s="649">
        <f>IFERROR(INDEX(Sheep!$R$332:$R$339,IV48,1),0)</f>
        <v>44931</v>
      </c>
      <c r="IW49" s="649">
        <f>IFERROR(INDEX(Sheep!$R$332:$R$339,IW48,1),0)</f>
        <v>44931</v>
      </c>
      <c r="IX49" s="649">
        <f>IFERROR(INDEX(Sheep!$R$332:$R$339,IX48,1),0)</f>
        <v>44931</v>
      </c>
      <c r="IY49" s="649">
        <f>IFERROR(INDEX(Sheep!$R$332:$R$339,IY48,1),0)</f>
        <v>44931</v>
      </c>
      <c r="IZ49" s="649">
        <f>IFERROR(INDEX(Sheep!$R$332:$R$339,IZ48,1),0)</f>
        <v>44931</v>
      </c>
      <c r="JA49" s="649">
        <f>IFERROR(INDEX(Sheep!$R$332:$R$339,JA48,1),0)</f>
        <v>44931</v>
      </c>
      <c r="JB49" s="649">
        <f>IFERROR(INDEX(Sheep!$R$332:$R$339,JB48,1),0)</f>
        <v>44931</v>
      </c>
      <c r="JC49" s="649">
        <f>IFERROR(INDEX(Sheep!$R$332:$R$339,JC48,1),0)</f>
        <v>44931</v>
      </c>
      <c r="JD49" s="649">
        <f>IFERROR(INDEX(Sheep!$R$332:$R$339,JD48,1),0)</f>
        <v>44931</v>
      </c>
      <c r="JE49" s="649">
        <f>IFERROR(INDEX(Sheep!$R$332:$R$339,JE48,1),0)</f>
        <v>44931</v>
      </c>
      <c r="JF49" s="649">
        <f>IFERROR(INDEX(Sheep!$R$332:$R$339,JF48,1),0)</f>
        <v>44931</v>
      </c>
      <c r="JG49" s="649">
        <f>IFERROR(INDEX(Sheep!$R$332:$R$339,JG48,1),0)</f>
        <v>44931</v>
      </c>
      <c r="JH49" s="649">
        <f>IFERROR(INDEX(Sheep!$R$332:$R$339,JH48,1),0)</f>
        <v>44931</v>
      </c>
      <c r="JI49" s="649">
        <f>IFERROR(INDEX(Sheep!$R$332:$R$339,JI48,1),0)</f>
        <v>44931</v>
      </c>
      <c r="JJ49" s="649">
        <f>IFERROR(INDEX(Sheep!$R$332:$R$339,JJ48,1),0)</f>
        <v>44931</v>
      </c>
      <c r="JK49" s="649">
        <f>IFERROR(INDEX(Sheep!$R$332:$R$339,JK48,1),0)</f>
        <v>45297</v>
      </c>
      <c r="JL49" s="649">
        <f>IFERROR(INDEX(Sheep!$R$332:$R$339,JL48,1),0)</f>
        <v>45297</v>
      </c>
      <c r="JM49" s="649">
        <f>IFERROR(INDEX(Sheep!$R$332:$R$339,JM48,1),0)</f>
        <v>45297</v>
      </c>
      <c r="JN49" s="649">
        <f>IFERROR(INDEX(Sheep!$R$332:$R$339,JN48,1),0)</f>
        <v>45297</v>
      </c>
      <c r="JO49" s="649">
        <f>IFERROR(INDEX(Sheep!$R$332:$R$339,JO48,1),0)</f>
        <v>45297</v>
      </c>
      <c r="JP49" s="649">
        <f>IFERROR(INDEX(Sheep!$R$332:$R$339,JP48,1),0)</f>
        <v>45297</v>
      </c>
      <c r="JQ49" s="649">
        <f>IFERROR(INDEX(Sheep!$R$332:$R$339,JQ48,1),0)</f>
        <v>45297</v>
      </c>
      <c r="JR49" s="649">
        <f>IFERROR(INDEX(Sheep!$R$332:$R$339,JR48,1),0)</f>
        <v>45297</v>
      </c>
      <c r="JS49" s="649">
        <f>IFERROR(INDEX(Sheep!$R$332:$R$339,JS48,1),0)</f>
        <v>45297</v>
      </c>
      <c r="JT49" s="649">
        <f>IFERROR(INDEX(Sheep!$R$332:$R$339,JT48,1),0)</f>
        <v>45297</v>
      </c>
      <c r="JU49" s="649">
        <f>IFERROR(INDEX(Sheep!$R$332:$R$339,JU48,1),0)</f>
        <v>45297</v>
      </c>
      <c r="JV49" s="649">
        <f>IFERROR(INDEX(Sheep!$R$332:$R$339,JV48,1),0)</f>
        <v>45297</v>
      </c>
      <c r="JW49" s="649">
        <f>IFERROR(INDEX(Sheep!$R$332:$R$339,JW48,1),0)</f>
        <v>45297</v>
      </c>
      <c r="JX49" s="649">
        <f>IFERROR(INDEX(Sheep!$R$332:$R$339,JX48,1),0)</f>
        <v>45297</v>
      </c>
      <c r="JY49" s="649">
        <f>IFERROR(INDEX(Sheep!$R$332:$R$339,JY48,1),0)</f>
        <v>45297</v>
      </c>
      <c r="JZ49" s="649">
        <f>IFERROR(INDEX(Sheep!$R$332:$R$339,JZ48,1),0)</f>
        <v>45297</v>
      </c>
      <c r="KA49" s="649">
        <f>IFERROR(INDEX(Sheep!$R$332:$R$339,KA48,1),0)</f>
        <v>45297</v>
      </c>
      <c r="KB49" s="649">
        <f>IFERROR(INDEX(Sheep!$R$332:$R$339,KB48,1),0)</f>
        <v>45297</v>
      </c>
      <c r="KC49" s="649">
        <f>IFERROR(INDEX(Sheep!$R$332:$R$339,KC48,1),0)</f>
        <v>45297</v>
      </c>
      <c r="KD49" s="649">
        <f>IFERROR(INDEX(Sheep!$R$332:$R$339,KD48,1),0)</f>
        <v>45297</v>
      </c>
      <c r="KE49" s="649">
        <f>IFERROR(INDEX(Sheep!$R$332:$R$339,KE48,1),0)</f>
        <v>45297</v>
      </c>
      <c r="KF49" s="649">
        <f>IFERROR(INDEX(Sheep!$R$332:$R$339,KF48,1),0)</f>
        <v>45297</v>
      </c>
      <c r="KG49" s="649">
        <f>IFERROR(INDEX(Sheep!$R$332:$R$339,KG48,1),0)</f>
        <v>45297</v>
      </c>
      <c r="KH49" s="649">
        <f>IFERROR(INDEX(Sheep!$R$332:$R$339,KH48,1),0)</f>
        <v>45297</v>
      </c>
      <c r="KI49" s="649">
        <f>IFERROR(INDEX(Sheep!$R$332:$R$339,KI48,1),0)</f>
        <v>45297</v>
      </c>
      <c r="KJ49" s="649">
        <f>IFERROR(INDEX(Sheep!$R$332:$R$339,KJ48,1),0)</f>
        <v>45297</v>
      </c>
      <c r="KK49" s="649">
        <f>IFERROR(INDEX(Sheep!$R$332:$R$339,KK48,1),0)</f>
        <v>45297</v>
      </c>
      <c r="KL49" s="649">
        <f>IFERROR(INDEX(Sheep!$R$332:$R$339,KL48,1),0)</f>
        <v>45297</v>
      </c>
      <c r="KM49" s="649">
        <f>IFERROR(INDEX(Sheep!$R$332:$R$339,KM48,1),0)</f>
        <v>45297</v>
      </c>
      <c r="KN49" s="649">
        <f>IFERROR(INDEX(Sheep!$R$332:$R$339,KN48,1),0)</f>
        <v>45297</v>
      </c>
      <c r="KO49" s="649">
        <f>IFERROR(INDEX(Sheep!$R$332:$R$339,KO48,1),0)</f>
        <v>45297</v>
      </c>
      <c r="KP49" s="649">
        <f>IFERROR(INDEX(Sheep!$R$332:$R$339,KP48,1),0)</f>
        <v>45297</v>
      </c>
      <c r="KQ49" s="649">
        <f>IFERROR(INDEX(Sheep!$R$332:$R$339,KQ48,1),0)</f>
        <v>45297</v>
      </c>
      <c r="KR49" s="649">
        <f>IFERROR(INDEX(Sheep!$R$332:$R$339,KR48,1),0)</f>
        <v>45297</v>
      </c>
      <c r="KS49" s="649">
        <f>IFERROR(INDEX(Sheep!$R$332:$R$339,KS48,1),0)</f>
        <v>45297</v>
      </c>
      <c r="KT49" s="649">
        <f>IFERROR(INDEX(Sheep!$R$332:$R$339,KT48,1),0)</f>
        <v>45297</v>
      </c>
      <c r="KU49" s="649">
        <f>IFERROR(INDEX(Sheep!$R$332:$R$339,KU48,1),0)</f>
        <v>45297</v>
      </c>
      <c r="KV49" s="649">
        <f>IFERROR(INDEX(Sheep!$R$332:$R$339,KV48,1),0)</f>
        <v>45297</v>
      </c>
      <c r="KW49" s="649">
        <f>IFERROR(INDEX(Sheep!$R$332:$R$339,KW48,1),0)</f>
        <v>45297</v>
      </c>
      <c r="KX49" s="649">
        <f>IFERROR(INDEX(Sheep!$R$332:$R$339,KX48,1),0)</f>
        <v>45297</v>
      </c>
      <c r="KY49" s="649">
        <f>IFERROR(INDEX(Sheep!$R$332:$R$339,KY48,1),0)</f>
        <v>45297</v>
      </c>
      <c r="KZ49" s="649">
        <f>IFERROR(INDEX(Sheep!$R$332:$R$339,KZ48,1),0)</f>
        <v>45297</v>
      </c>
      <c r="LA49" s="649">
        <f>IFERROR(INDEX(Sheep!$R$332:$R$339,LA48,1),0)</f>
        <v>45297</v>
      </c>
      <c r="LB49" s="649">
        <f>IFERROR(INDEX(Sheep!$R$332:$R$339,LB48,1),0)</f>
        <v>45297</v>
      </c>
      <c r="LC49" s="649">
        <f>IFERROR(INDEX(Sheep!$R$332:$R$339,LC48,1),0)</f>
        <v>45297</v>
      </c>
      <c r="LD49" s="649">
        <f>IFERROR(INDEX(Sheep!$R$332:$R$339,LD48,1),0)</f>
        <v>45297</v>
      </c>
      <c r="LE49" s="649">
        <f>IFERROR(INDEX(Sheep!$R$332:$R$339,LE48,1),0)</f>
        <v>45297</v>
      </c>
      <c r="LF49" s="649">
        <f>IFERROR(INDEX(Sheep!$R$332:$R$339,LF48,1),0)</f>
        <v>45297</v>
      </c>
      <c r="LG49" s="649">
        <f>IFERROR(INDEX(Sheep!$R$332:$R$339,LG48,1),0)</f>
        <v>45297</v>
      </c>
      <c r="LH49" s="649">
        <f>IFERROR(INDEX(Sheep!$R$332:$R$339,LH48,1),0)</f>
        <v>45297</v>
      </c>
      <c r="LI49" s="649">
        <f>IFERROR(INDEX(Sheep!$R$332:$R$339,LI48,1),0)</f>
        <v>45297</v>
      </c>
      <c r="LJ49" s="649">
        <f>IFERROR(INDEX(Sheep!$R$332:$R$339,LJ48,1),0)</f>
        <v>45297</v>
      </c>
      <c r="LK49" s="649">
        <f>IFERROR(INDEX(Sheep!$R$332:$R$339,LK48,1),0)</f>
        <v>45662</v>
      </c>
      <c r="LL49" s="649">
        <f>IFERROR(INDEX(Sheep!$R$332:$R$339,LL48,1),0)</f>
        <v>45662</v>
      </c>
      <c r="LM49" s="649">
        <f>IFERROR(INDEX(Sheep!$R$332:$R$339,LM48,1),0)</f>
        <v>45662</v>
      </c>
      <c r="LN49" s="649">
        <f>IFERROR(INDEX(Sheep!$R$332:$R$339,LN48,1),0)</f>
        <v>45662</v>
      </c>
      <c r="LO49" s="649">
        <f>IFERROR(INDEX(Sheep!$R$332:$R$339,LO48,1),0)</f>
        <v>45662</v>
      </c>
      <c r="LP49" s="649">
        <f>IFERROR(INDEX(Sheep!$R$332:$R$339,LP48,1),0)</f>
        <v>45662</v>
      </c>
      <c r="LQ49" s="649">
        <f>IFERROR(INDEX(Sheep!$R$332:$R$339,LQ48,1),0)</f>
        <v>45662</v>
      </c>
      <c r="LR49" s="649">
        <f>IFERROR(INDEX(Sheep!$R$332:$R$339,LR48,1),0)</f>
        <v>45662</v>
      </c>
      <c r="LS49" s="649">
        <f>IFERROR(INDEX(Sheep!$R$332:$R$339,LS48,1),0)</f>
        <v>45662</v>
      </c>
      <c r="LT49" s="649">
        <f>IFERROR(INDEX(Sheep!$R$332:$R$339,LT48,1),0)</f>
        <v>45662</v>
      </c>
      <c r="LU49" s="649">
        <f>IFERROR(INDEX(Sheep!$R$332:$R$339,LU48,1),0)</f>
        <v>45662</v>
      </c>
      <c r="LV49" s="649">
        <f>IFERROR(INDEX(Sheep!$R$332:$R$339,LV48,1),0)</f>
        <v>45662</v>
      </c>
      <c r="LW49" s="649">
        <f>IFERROR(INDEX(Sheep!$R$332:$R$339,LW48,1),0)</f>
        <v>45662</v>
      </c>
      <c r="LX49" s="649">
        <f>IFERROR(INDEX(Sheep!$R$332:$R$339,LX48,1),0)</f>
        <v>45662</v>
      </c>
      <c r="LY49" s="649">
        <f>IFERROR(INDEX(Sheep!$R$332:$R$339,LY48,1),0)</f>
        <v>45662</v>
      </c>
      <c r="LZ49" s="649">
        <f>IFERROR(INDEX(Sheep!$R$332:$R$339,LZ48,1),0)</f>
        <v>45662</v>
      </c>
      <c r="MA49" s="649">
        <f>IFERROR(INDEX(Sheep!$R$332:$R$339,MA48,1),0)</f>
        <v>45662</v>
      </c>
      <c r="MB49" s="649">
        <f>IFERROR(INDEX(Sheep!$R$332:$R$339,MB48,1),0)</f>
        <v>45662</v>
      </c>
      <c r="MC49" s="649">
        <f>IFERROR(INDEX(Sheep!$R$332:$R$339,MC48,1),0)</f>
        <v>45662</v>
      </c>
      <c r="MD49" s="649">
        <f>IFERROR(INDEX(Sheep!$R$332:$R$339,MD48,1),0)</f>
        <v>45662</v>
      </c>
      <c r="ME49" s="649">
        <f>IFERROR(INDEX(Sheep!$R$332:$R$339,ME48,1),0)</f>
        <v>45662</v>
      </c>
      <c r="MF49" s="649">
        <f>IFERROR(INDEX(Sheep!$R$332:$R$339,MF48,1),0)</f>
        <v>45662</v>
      </c>
      <c r="MG49" s="649">
        <f>IFERROR(INDEX(Sheep!$R$332:$R$339,MG48,1),0)</f>
        <v>45662</v>
      </c>
      <c r="MH49" s="649">
        <f>IFERROR(INDEX(Sheep!$R$332:$R$339,MH48,1),0)</f>
        <v>45662</v>
      </c>
      <c r="MI49" s="649">
        <f>IFERROR(INDEX(Sheep!$R$332:$R$339,MI48,1),0)</f>
        <v>45662</v>
      </c>
      <c r="MJ49" s="649">
        <f>IFERROR(INDEX(Sheep!$R$332:$R$339,MJ48,1),0)</f>
        <v>45662</v>
      </c>
      <c r="MK49" s="649">
        <f>IFERROR(INDEX(Sheep!$R$332:$R$339,MK48,1),0)</f>
        <v>45662</v>
      </c>
      <c r="ML49" s="649">
        <f>IFERROR(INDEX(Sheep!$R$332:$R$339,ML48,1),0)</f>
        <v>45662</v>
      </c>
      <c r="MM49" s="649">
        <f>IFERROR(INDEX(Sheep!$R$332:$R$339,MM48,1),0)</f>
        <v>45662</v>
      </c>
      <c r="MN49" s="649">
        <f>IFERROR(INDEX(Sheep!$R$332:$R$339,MN48,1),0)</f>
        <v>45662</v>
      </c>
      <c r="MO49" s="649">
        <f>IFERROR(INDEX(Sheep!$R$332:$R$339,MO48,1),0)</f>
        <v>45662</v>
      </c>
      <c r="MP49" s="649">
        <f>IFERROR(INDEX(Sheep!$R$332:$R$339,MP48,1),0)</f>
        <v>45662</v>
      </c>
      <c r="MQ49" s="649">
        <f>IFERROR(INDEX(Sheep!$R$332:$R$339,MQ48,1),0)</f>
        <v>45662</v>
      </c>
      <c r="MR49" s="649">
        <f>IFERROR(INDEX(Sheep!$R$332:$R$339,MR48,1),0)</f>
        <v>45662</v>
      </c>
      <c r="MS49" s="649">
        <f>IFERROR(INDEX(Sheep!$R$332:$R$339,MS48,1),0)</f>
        <v>45662</v>
      </c>
      <c r="MT49" s="649">
        <f>IFERROR(INDEX(Sheep!$R$332:$R$339,MT48,1),0)</f>
        <v>45662</v>
      </c>
      <c r="MU49" s="649">
        <f>IFERROR(INDEX(Sheep!$R$332:$R$339,MU48,1),0)</f>
        <v>45662</v>
      </c>
      <c r="MV49" s="649">
        <f>IFERROR(INDEX(Sheep!$R$332:$R$339,MV48,1),0)</f>
        <v>45662</v>
      </c>
      <c r="MW49" s="649">
        <f>IFERROR(INDEX(Sheep!$R$332:$R$339,MW48,1),0)</f>
        <v>45662</v>
      </c>
      <c r="MX49" s="649">
        <f>IFERROR(INDEX(Sheep!$R$332:$R$339,MX48,1),0)</f>
        <v>45662</v>
      </c>
      <c r="MY49" s="649">
        <f>IFERROR(INDEX(Sheep!$R$332:$R$339,MY48,1),0)</f>
        <v>45662</v>
      </c>
      <c r="MZ49" s="649">
        <f>IFERROR(INDEX(Sheep!$R$332:$R$339,MZ48,1),0)</f>
        <v>45662</v>
      </c>
      <c r="NA49" s="649">
        <f>IFERROR(INDEX(Sheep!$R$332:$R$339,NA48,1),0)</f>
        <v>45662</v>
      </c>
      <c r="NB49" s="649">
        <f>IFERROR(INDEX(Sheep!$R$332:$R$339,NB48,1),0)</f>
        <v>45662</v>
      </c>
      <c r="NC49" s="649">
        <f>IFERROR(INDEX(Sheep!$R$332:$R$339,NC48,1),0)</f>
        <v>45662</v>
      </c>
      <c r="ND49" s="649">
        <f>IFERROR(INDEX(Sheep!$R$332:$R$339,ND48,1),0)</f>
        <v>45662</v>
      </c>
      <c r="NE49" s="649">
        <f>IFERROR(INDEX(Sheep!$R$332:$R$339,NE48,1),0)</f>
        <v>45662</v>
      </c>
      <c r="NF49" s="649">
        <f>IFERROR(INDEX(Sheep!$R$332:$R$339,NF48,1),0)</f>
        <v>45662</v>
      </c>
      <c r="NG49" s="649">
        <f>IFERROR(INDEX(Sheep!$R$332:$R$339,NG48,1),0)</f>
        <v>45662</v>
      </c>
      <c r="NH49" s="649">
        <f>IFERROR(INDEX(Sheep!$R$332:$R$339,NH48,1),0)</f>
        <v>45662</v>
      </c>
      <c r="NI49" s="649">
        <f>IFERROR(INDEX(Sheep!$R$332:$R$339,NI48,1),0)</f>
        <v>45662</v>
      </c>
      <c r="NJ49" s="649">
        <f>IFERROR(INDEX(Sheep!$R$332:$R$339,NJ48,1),0)</f>
        <v>45662</v>
      </c>
      <c r="NK49" s="649">
        <f>IFERROR(INDEX(Sheep!$R$332:$R$339,NK48,1),0)</f>
        <v>46027</v>
      </c>
      <c r="NL49" s="649">
        <f>IFERROR(INDEX(Sheep!$R$332:$R$339,NL48,1),0)</f>
        <v>46027</v>
      </c>
      <c r="NM49" s="649">
        <f>IFERROR(INDEX(Sheep!$R$332:$R$339,NM48,1),0)</f>
        <v>46027</v>
      </c>
      <c r="NN49" s="649">
        <f>IFERROR(INDEX(Sheep!$R$332:$R$339,NN48,1),0)</f>
        <v>46027</v>
      </c>
      <c r="NO49" s="649">
        <f>IFERROR(INDEX(Sheep!$R$332:$R$339,NO48,1),0)</f>
        <v>46027</v>
      </c>
      <c r="NP49" s="649">
        <f>IFERROR(INDEX(Sheep!$R$332:$R$339,NP48,1),0)</f>
        <v>46027</v>
      </c>
      <c r="NQ49" s="649">
        <f>IFERROR(INDEX(Sheep!$R$332:$R$339,NQ48,1),0)</f>
        <v>46027</v>
      </c>
      <c r="NR49" s="649">
        <f>IFERROR(INDEX(Sheep!$R$332:$R$339,NR48,1),0)</f>
        <v>46027</v>
      </c>
      <c r="NS49" s="649">
        <f>IFERROR(INDEX(Sheep!$R$332:$R$339,NS48,1),0)</f>
        <v>46027</v>
      </c>
      <c r="NT49" s="649">
        <f>IFERROR(INDEX(Sheep!$R$332:$R$339,NT48,1),0)</f>
        <v>46027</v>
      </c>
      <c r="NU49" s="649">
        <f>IFERROR(INDEX(Sheep!$R$332:$R$339,NU48,1),0)</f>
        <v>46027</v>
      </c>
      <c r="NV49" s="649">
        <f>IFERROR(INDEX(Sheep!$R$332:$R$339,NV48,1),0)</f>
        <v>46027</v>
      </c>
      <c r="NW49" s="649">
        <f>IFERROR(INDEX(Sheep!$R$332:$R$339,NW48,1),0)</f>
        <v>46027</v>
      </c>
      <c r="NX49" s="649">
        <f>IFERROR(INDEX(Sheep!$R$332:$R$339,NX48,1),0)</f>
        <v>46027</v>
      </c>
      <c r="NY49" s="649">
        <f>IFERROR(INDEX(Sheep!$R$332:$R$339,NY48,1),0)</f>
        <v>46027</v>
      </c>
      <c r="NZ49" s="649">
        <f>IFERROR(INDEX(Sheep!$R$332:$R$339,NZ48,1),0)</f>
        <v>46027</v>
      </c>
      <c r="OA49" s="649">
        <f>IFERROR(INDEX(Sheep!$R$332:$R$339,OA48,1),0)</f>
        <v>46027</v>
      </c>
      <c r="OB49" s="649">
        <f>IFERROR(INDEX(Sheep!$R$332:$R$339,OB48,1),0)</f>
        <v>46027</v>
      </c>
      <c r="OC49" s="649">
        <f>IFERROR(INDEX(Sheep!$R$332:$R$339,OC48,1),0)</f>
        <v>46027</v>
      </c>
      <c r="OD49" s="649">
        <f>IFERROR(INDEX(Sheep!$R$332:$R$339,OD48,1),0)</f>
        <v>46027</v>
      </c>
      <c r="OE49" s="649">
        <f>IFERROR(INDEX(Sheep!$R$332:$R$339,OE48,1),0)</f>
        <v>46027</v>
      </c>
      <c r="OF49" s="649">
        <f>IFERROR(INDEX(Sheep!$R$332:$R$339,OF48,1),0)</f>
        <v>46027</v>
      </c>
      <c r="OG49" s="649">
        <f>IFERROR(INDEX(Sheep!$R$332:$R$339,OG48,1),0)</f>
        <v>46027</v>
      </c>
      <c r="OH49" s="649">
        <f>IFERROR(INDEX(Sheep!$R$332:$R$339,OH48,1),0)</f>
        <v>46027</v>
      </c>
      <c r="OI49" s="649">
        <f>IFERROR(INDEX(Sheep!$R$332:$R$339,OI48,1),0)</f>
        <v>46027</v>
      </c>
      <c r="OJ49" s="649">
        <f>IFERROR(INDEX(Sheep!$R$332:$R$339,OJ48,1),0)</f>
        <v>46027</v>
      </c>
      <c r="OK49" s="649">
        <f>IFERROR(INDEX(Sheep!$R$332:$R$339,OK48,1),0)</f>
        <v>46027</v>
      </c>
      <c r="OL49" s="649">
        <f>IFERROR(INDEX(Sheep!$R$332:$R$339,OL48,1),0)</f>
        <v>46027</v>
      </c>
      <c r="OM49" s="649">
        <f>IFERROR(INDEX(Sheep!$R$332:$R$339,OM48,1),0)</f>
        <v>46027</v>
      </c>
      <c r="ON49" s="649">
        <f>IFERROR(INDEX(Sheep!$R$332:$R$339,ON48,1),0)</f>
        <v>46027</v>
      </c>
      <c r="OO49" s="649">
        <f>IFERROR(INDEX(Sheep!$R$332:$R$339,OO48,1),0)</f>
        <v>46027</v>
      </c>
      <c r="OP49" s="649">
        <f>IFERROR(INDEX(Sheep!$R$332:$R$339,OP48,1),0)</f>
        <v>46027</v>
      </c>
      <c r="OQ49" s="649">
        <f>IFERROR(INDEX(Sheep!$R$332:$R$339,OQ48,1),0)</f>
        <v>46027</v>
      </c>
      <c r="OR49" s="649">
        <f>IFERROR(INDEX(Sheep!$R$332:$R$339,OR48,1),0)</f>
        <v>46027</v>
      </c>
      <c r="OS49" s="649">
        <f>IFERROR(INDEX(Sheep!$R$332:$R$339,OS48,1),0)</f>
        <v>46027</v>
      </c>
      <c r="OT49" s="649">
        <f>IFERROR(INDEX(Sheep!$R$332:$R$339,OT48,1),0)</f>
        <v>46027</v>
      </c>
      <c r="OU49" s="649">
        <f>IFERROR(INDEX(Sheep!$R$332:$R$339,OU48,1),0)</f>
        <v>46027</v>
      </c>
      <c r="OV49" s="649">
        <f>IFERROR(INDEX(Sheep!$R$332:$R$339,OV48,1),0)</f>
        <v>46027</v>
      </c>
      <c r="OW49" s="649">
        <f>IFERROR(INDEX(Sheep!$R$332:$R$339,OW48,1),0)</f>
        <v>46027</v>
      </c>
      <c r="OX49" s="649">
        <f>IFERROR(INDEX(Sheep!$R$332:$R$339,OX48,1),0)</f>
        <v>46027</v>
      </c>
      <c r="OY49" s="649">
        <f>IFERROR(INDEX(Sheep!$R$332:$R$339,OY48,1),0)</f>
        <v>46027</v>
      </c>
      <c r="OZ49" s="649">
        <f>IFERROR(INDEX(Sheep!$R$332:$R$339,OZ48,1),0)</f>
        <v>46027</v>
      </c>
      <c r="PA49" s="649">
        <f>IFERROR(INDEX(Sheep!$R$332:$R$339,PA48,1),0)</f>
        <v>46027</v>
      </c>
      <c r="PB49" s="649">
        <f>IFERROR(INDEX(Sheep!$R$332:$R$339,PB48,1),0)</f>
        <v>46027</v>
      </c>
      <c r="PC49" s="649">
        <f>IFERROR(INDEX(Sheep!$R$332:$R$339,PC48,1),0)</f>
        <v>46027</v>
      </c>
      <c r="PD49" s="649">
        <f>IFERROR(INDEX(Sheep!$R$332:$R$339,PD48,1),0)</f>
        <v>46027</v>
      </c>
      <c r="PE49" s="649">
        <f>IFERROR(INDEX(Sheep!$R$332:$R$339,PE48,1),0)</f>
        <v>46027</v>
      </c>
      <c r="PF49" s="649">
        <f>IFERROR(INDEX(Sheep!$R$332:$R$339,PF48,1),0)</f>
        <v>46027</v>
      </c>
      <c r="PG49" s="649">
        <f>IFERROR(INDEX(Sheep!$R$332:$R$339,PG48,1),0)</f>
        <v>46027</v>
      </c>
      <c r="PH49" s="649">
        <f>IFERROR(INDEX(Sheep!$R$332:$R$339,PH48,1),0)</f>
        <v>46027</v>
      </c>
      <c r="PI49" s="649">
        <f>IFERROR(INDEX(Sheep!$R$332:$R$339,PI48,1),0)</f>
        <v>46027</v>
      </c>
      <c r="PJ49" s="649">
        <f>IFERROR(INDEX(Sheep!$R$332:$R$339,PJ48,1),0)</f>
        <v>46027</v>
      </c>
      <c r="PK49" s="649">
        <f>IFERROR(INDEX(Sheep!$R$332:$R$339,PK48,1),0)</f>
        <v>46392</v>
      </c>
      <c r="PL49" s="649">
        <f>IFERROR(INDEX(Sheep!$R$332:$R$339,PL48,1),0)</f>
        <v>46392</v>
      </c>
      <c r="PM49" s="649">
        <f>IFERROR(INDEX(Sheep!$R$332:$R$339,PM48,1),0)</f>
        <v>46392</v>
      </c>
      <c r="PN49" s="649">
        <f>IFERROR(INDEX(Sheep!$R$332:$R$339,PN48,1),0)</f>
        <v>46392</v>
      </c>
      <c r="PO49" s="649">
        <f>IFERROR(INDEX(Sheep!$R$332:$R$339,PO48,1),0)</f>
        <v>46392</v>
      </c>
      <c r="PP49" s="649">
        <f>IFERROR(INDEX(Sheep!$R$332:$R$339,PP48,1),0)</f>
        <v>46392</v>
      </c>
      <c r="PQ49" s="649">
        <f>IFERROR(INDEX(Sheep!$R$332:$R$339,PQ48,1),0)</f>
        <v>46392</v>
      </c>
      <c r="PR49" s="649">
        <f>IFERROR(INDEX(Sheep!$R$332:$R$339,PR48,1),0)</f>
        <v>46392</v>
      </c>
      <c r="PS49" s="649">
        <f>IFERROR(INDEX(Sheep!$R$332:$R$339,PS48,1),0)</f>
        <v>46392</v>
      </c>
      <c r="PT49" s="649">
        <f>IFERROR(INDEX(Sheep!$R$332:$R$339,PT48,1),0)</f>
        <v>46392</v>
      </c>
      <c r="PU49" s="649">
        <f>IFERROR(INDEX(Sheep!$R$332:$R$339,PU48,1),0)</f>
        <v>46392</v>
      </c>
      <c r="PV49" s="649">
        <f>IFERROR(INDEX(Sheep!$R$332:$R$339,PV48,1),0)</f>
        <v>46392</v>
      </c>
      <c r="PW49" s="649">
        <f>IFERROR(INDEX(Sheep!$R$332:$R$339,PW48,1),0)</f>
        <v>46392</v>
      </c>
      <c r="PX49" s="649">
        <f>IFERROR(INDEX(Sheep!$R$332:$R$339,PX48,1),0)</f>
        <v>46392</v>
      </c>
      <c r="PY49" s="649">
        <f>IFERROR(INDEX(Sheep!$R$332:$R$339,PY48,1),0)</f>
        <v>46392</v>
      </c>
      <c r="PZ49" s="649">
        <f>IFERROR(INDEX(Sheep!$R$332:$R$339,PZ48,1),0)</f>
        <v>46392</v>
      </c>
      <c r="QA49" s="649">
        <f>IFERROR(INDEX(Sheep!$R$332:$R$339,QA48,1),0)</f>
        <v>46392</v>
      </c>
      <c r="QB49" s="649">
        <f>IFERROR(INDEX(Sheep!$R$332:$R$339,QB48,1),0)</f>
        <v>46392</v>
      </c>
      <c r="QC49" s="649">
        <f>IFERROR(INDEX(Sheep!$R$332:$R$339,QC48,1),0)</f>
        <v>46392</v>
      </c>
      <c r="QD49" s="649">
        <f>IFERROR(INDEX(Sheep!$R$332:$R$339,QD48,1),0)</f>
        <v>46392</v>
      </c>
      <c r="QE49" s="649">
        <f>IFERROR(INDEX(Sheep!$R$332:$R$339,QE48,1),0)</f>
        <v>46392</v>
      </c>
      <c r="QF49" s="649">
        <f>IFERROR(INDEX(Sheep!$R$332:$R$339,QF48,1),0)</f>
        <v>46392</v>
      </c>
      <c r="QG49" s="649">
        <f>IFERROR(INDEX(Sheep!$R$332:$R$339,QG48,1),0)</f>
        <v>46392</v>
      </c>
      <c r="QH49" s="649">
        <f>IFERROR(INDEX(Sheep!$R$332:$R$339,QH48,1),0)</f>
        <v>46392</v>
      </c>
      <c r="QI49" s="649">
        <f>IFERROR(INDEX(Sheep!$R$332:$R$339,QI48,1),0)</f>
        <v>46392</v>
      </c>
      <c r="QJ49" s="649">
        <f>IFERROR(INDEX(Sheep!$R$332:$R$339,QJ48,1),0)</f>
        <v>46392</v>
      </c>
      <c r="QK49" s="649">
        <f>IFERROR(INDEX(Sheep!$R$332:$R$339,QK48,1),0)</f>
        <v>46392</v>
      </c>
      <c r="QL49" s="649">
        <f>IFERROR(INDEX(Sheep!$R$332:$R$339,QL48,1),0)</f>
        <v>46392</v>
      </c>
      <c r="QM49" s="649">
        <f>IFERROR(INDEX(Sheep!$R$332:$R$339,QM48,1),0)</f>
        <v>46392</v>
      </c>
      <c r="QN49" s="649">
        <f>IFERROR(INDEX(Sheep!$R$332:$R$339,QN48,1),0)</f>
        <v>46392</v>
      </c>
      <c r="QO49" s="649">
        <f>IFERROR(INDEX(Sheep!$R$332:$R$339,QO48,1),0)</f>
        <v>46392</v>
      </c>
      <c r="QP49" s="649">
        <f>IFERROR(INDEX(Sheep!$R$332:$R$339,QP48,1),0)</f>
        <v>46392</v>
      </c>
      <c r="QQ49" s="649">
        <f>IFERROR(INDEX(Sheep!$R$332:$R$339,QQ48,1),0)</f>
        <v>46392</v>
      </c>
      <c r="QR49" s="649">
        <f>IFERROR(INDEX(Sheep!$R$332:$R$339,QR48,1),0)</f>
        <v>46392</v>
      </c>
      <c r="QS49" s="649">
        <f>IFERROR(INDEX(Sheep!$R$332:$R$339,QS48,1),0)</f>
        <v>46392</v>
      </c>
      <c r="QT49" s="649">
        <f>IFERROR(INDEX(Sheep!$R$332:$R$339,QT48,1),0)</f>
        <v>46392</v>
      </c>
      <c r="QU49" s="649">
        <f>IFERROR(INDEX(Sheep!$R$332:$R$339,QU48,1),0)</f>
        <v>46392</v>
      </c>
      <c r="QV49" s="649">
        <f>IFERROR(INDEX(Sheep!$R$332:$R$339,QV48,1),0)</f>
        <v>46392</v>
      </c>
      <c r="QW49" s="649">
        <f>IFERROR(INDEX(Sheep!$R$332:$R$339,QW48,1),0)</f>
        <v>46392</v>
      </c>
      <c r="QX49" s="649">
        <f>IFERROR(INDEX(Sheep!$R$332:$R$339,QX48,1),0)</f>
        <v>46392</v>
      </c>
      <c r="QY49" s="649">
        <f>IFERROR(INDEX(Sheep!$R$332:$R$339,QY48,1),0)</f>
        <v>46392</v>
      </c>
      <c r="QZ49" s="649">
        <f>IFERROR(INDEX(Sheep!$R$332:$R$339,QZ48,1),0)</f>
        <v>46392</v>
      </c>
      <c r="RA49" s="649">
        <f>IFERROR(INDEX(Sheep!$R$332:$R$339,RA48,1),0)</f>
        <v>46392</v>
      </c>
      <c r="RB49" s="649">
        <f>IFERROR(INDEX(Sheep!$R$332:$R$339,RB48,1),0)</f>
        <v>46392</v>
      </c>
      <c r="RC49" s="649">
        <f>IFERROR(INDEX(Sheep!$R$332:$R$339,RC48,1),0)</f>
        <v>46392</v>
      </c>
      <c r="RD49" s="649">
        <f>IFERROR(INDEX(Sheep!$R$332:$R$339,RD48,1),0)</f>
        <v>46392</v>
      </c>
      <c r="RE49" s="649">
        <f>IFERROR(INDEX(Sheep!$R$332:$R$339,RE48,1),0)</f>
        <v>46392</v>
      </c>
      <c r="RF49" s="649">
        <f>IFERROR(INDEX(Sheep!$R$332:$R$339,RF48,1),0)</f>
        <v>46392</v>
      </c>
      <c r="RG49" s="649">
        <f>IFERROR(INDEX(Sheep!$R$332:$R$339,RG48,1),0)</f>
        <v>46392</v>
      </c>
      <c r="RH49" s="649">
        <f>IFERROR(INDEX(Sheep!$R$332:$R$339,RH48,1),0)</f>
        <v>46392</v>
      </c>
      <c r="RI49" s="649">
        <f>IFERROR(INDEX(Sheep!$R$332:$R$339,RI48,1),0)</f>
        <v>46392</v>
      </c>
      <c r="RJ49" s="649">
        <f>IFERROR(INDEX(Sheep!$R$332:$R$339,RJ48,1),0)</f>
        <v>46392</v>
      </c>
      <c r="RK49" s="649">
        <f>IFERROR(INDEX(Sheep!$R$332:$R$339,RK48,1),0)</f>
        <v>46392</v>
      </c>
      <c r="RL49" s="649">
        <f>IFERROR(INDEX(Sheep!$R$332:$R$339,RL48,1),0)</f>
        <v>46392</v>
      </c>
      <c r="RM49" s="649">
        <f>IFERROR(INDEX(Sheep!$R$332:$R$339,RM48,1),0)</f>
        <v>46392</v>
      </c>
      <c r="RN49" s="649">
        <f>IFERROR(INDEX(Sheep!$R$332:$R$339,RN48,1),0)</f>
        <v>46392</v>
      </c>
      <c r="RO49" s="649">
        <f>IFERROR(INDEX(Sheep!$R$332:$R$339,RO48,1),0)</f>
        <v>46392</v>
      </c>
      <c r="RP49" s="649">
        <f>IFERROR(INDEX(Sheep!$R$332:$R$339,RP48,1),0)</f>
        <v>46392</v>
      </c>
      <c r="RQ49" s="649">
        <f>IFERROR(INDEX(Sheep!$R$332:$R$339,RQ48,1),0)</f>
        <v>46392</v>
      </c>
      <c r="RR49" s="649">
        <f>IFERROR(INDEX(Sheep!$R$332:$R$339,RR48,1),0)</f>
        <v>46392</v>
      </c>
      <c r="RS49" s="649">
        <f>IFERROR(INDEX(Sheep!$R$332:$R$339,RS48,1),0)</f>
        <v>46392</v>
      </c>
      <c r="RT49" s="649">
        <f>IFERROR(INDEX(Sheep!$R$332:$R$339,RT48,1),0)</f>
        <v>46392</v>
      </c>
      <c r="RU49" s="649">
        <f>IFERROR(INDEX(Sheep!$R$332:$R$339,RU48,1),0)</f>
        <v>46392</v>
      </c>
      <c r="RV49" s="649">
        <f>IFERROR(INDEX(Sheep!$R$332:$R$339,RV48,1),0)</f>
        <v>46392</v>
      </c>
      <c r="RW49" s="649">
        <f>IFERROR(INDEX(Sheep!$R$332:$R$339,RW48,1),0)</f>
        <v>46392</v>
      </c>
      <c r="RX49" s="649">
        <f>IFERROR(INDEX(Sheep!$R$332:$R$339,RX48,1),0)</f>
        <v>46392</v>
      </c>
      <c r="RY49" s="649">
        <f>IFERROR(INDEX(Sheep!$R$332:$R$339,RY48,1),0)</f>
        <v>46392</v>
      </c>
      <c r="RZ49" s="649">
        <f>IFERROR(INDEX(Sheep!$R$332:$R$339,RZ48,1),0)</f>
        <v>46392</v>
      </c>
      <c r="SA49" s="649">
        <f>IFERROR(INDEX(Sheep!$R$332:$R$339,SA48,1),0)</f>
        <v>46392</v>
      </c>
      <c r="SB49" s="649">
        <f>IFERROR(INDEX(Sheep!$R$332:$R$339,SB48,1),0)</f>
        <v>46392</v>
      </c>
      <c r="SC49" s="649">
        <f>IFERROR(INDEX(Sheep!$R$332:$R$339,SC48,1),0)</f>
        <v>46392</v>
      </c>
      <c r="SD49" s="649">
        <f>IFERROR(INDEX(Sheep!$R$332:$R$339,SD48,1),0)</f>
        <v>46392</v>
      </c>
      <c r="SE49" s="649">
        <f>IFERROR(INDEX(Sheep!$R$332:$R$339,SE48,1),0)</f>
        <v>46392</v>
      </c>
      <c r="SF49" s="649">
        <f>IFERROR(INDEX(Sheep!$R$332:$R$339,SF48,1),0)</f>
        <v>46392</v>
      </c>
      <c r="SG49" s="649">
        <f>IFERROR(INDEX(Sheep!$R$332:$R$339,SG48,1),0)</f>
        <v>46392</v>
      </c>
      <c r="SH49" s="649">
        <f>IFERROR(INDEX(Sheep!$R$332:$R$339,SH48,1),0)</f>
        <v>46392</v>
      </c>
      <c r="SI49" s="649">
        <f>IFERROR(INDEX(Sheep!$R$332:$R$339,SI48,1),0)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Sheep!$H262</f>
        <v>Win</v>
      </c>
      <c r="K50" s="400"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0"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0"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0"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0"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0"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0"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0"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0"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0"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0"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0"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0"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0"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0"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0"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0"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0"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0"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0"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0"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0"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0"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0"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0"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0"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0"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0"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0"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0"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0"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0"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0"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0"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0"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0"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0"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0"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0"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0"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0"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0"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0"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0"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0"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0"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0"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0"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0"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0"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0"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0"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0"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0"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0"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0"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0"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0"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0"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0"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0"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0"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0"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0"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0"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0"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0"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0"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0"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0"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0"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0"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0"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0"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0"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0"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0"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0"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0"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0"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0"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0"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0"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0"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0"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0"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0"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0"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0"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0"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0"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0"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0"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0"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0"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0"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0"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0"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0"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0"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0"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0"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0"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0"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0"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0"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0"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0"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0"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0"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0"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0"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0"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0"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0"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0"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0"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0"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0"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0"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0"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0"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0"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0"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0"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0"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0"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0"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0"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0"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0"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0"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0"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0"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0"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0"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0"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0"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0"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0"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0"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0"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0"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0"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0"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0"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0"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0"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0"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0"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0"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0"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0"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0"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0"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0"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0"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0"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0"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0"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0"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0"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0"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0"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0"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0"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0"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0"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0"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0"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0"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0"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0"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0"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0"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0"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0"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0"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0"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0"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0"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0"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0"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0"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0"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0"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0"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0"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0"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0"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0"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0"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0"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0"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0"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0"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0"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0"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0"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0"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0"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0"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0"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0"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0"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0"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0"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0"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0"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0"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0"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0"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0"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0"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0"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0"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0"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0"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0"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0"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0"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0"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0"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0"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0"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0"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0"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0"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0"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0"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0"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0"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0"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0"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0"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0"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0"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0"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0"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0"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0"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0"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0"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0"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0"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0"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0"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0"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0"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0"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0"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0"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0"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0"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0"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0"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0"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0"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0"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0"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0"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0"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0"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0"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0"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0"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0"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0"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0"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0"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0"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0"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0"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0"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0"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0"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0"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0"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0"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0"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0"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0"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0"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0"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0"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0"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0"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0"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0"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0"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0"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0"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0"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0"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0"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0"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0"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0"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0"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0"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0"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0"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0"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0"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0"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0"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0"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0"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0"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0"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0"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0"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0"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0"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0"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0"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0"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0"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0"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0"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0"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0"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0"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0"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0"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0"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0"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0"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0"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0"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0"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0"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0"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0"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0"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0"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0"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0"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0"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0"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0"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0"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0"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0"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0"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0"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0"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0"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0"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0"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0"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0"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0"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0"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0"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0"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0"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0"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0"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0"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0"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0"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0"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0"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0"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0"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0"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0"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0"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0"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0"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0"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0"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0"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0"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0"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0"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0"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0"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0"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0"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0"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0"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0"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0"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0"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0"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0"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0"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0"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0"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0"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0"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0"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0"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0"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0"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0"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0"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0"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0"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0"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0"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0"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0"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0"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0"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0"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0"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0"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0"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0"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0"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0"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0"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0"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0"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0"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0"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0"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0"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0"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0"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0"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0"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0"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0"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0"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0"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0"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0"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0"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0"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0"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0"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0"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0"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0"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0"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0"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0"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0"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0"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0"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0"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0"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0"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0"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0"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0"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0"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0"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0"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0"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0"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0"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0"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0"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0"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0"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0"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0"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0"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0"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0"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0"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0"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0"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0"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0"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0"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0"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0"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0"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0"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0"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0"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0"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0"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0"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0"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0"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0"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0"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0"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0"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0"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0"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0"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0"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0"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0"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0"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IFERROR(MATCH(L$44,Sheep!$R$340:$R$347,1),0)</f>
        <v>0</v>
      </c>
      <c r="L51" s="588">
        <f>IFERROR(MATCH(M$44,Sheep!$R$340:$R$347,1),0)</f>
        <v>0</v>
      </c>
      <c r="M51" s="588">
        <f>IFERROR(MATCH(N$44,Sheep!$R$340:$R$347,1),0)</f>
        <v>0</v>
      </c>
      <c r="N51" s="588">
        <f>IFERROR(MATCH(O$44,Sheep!$R$340:$R$347,1),0)</f>
        <v>0</v>
      </c>
      <c r="O51" s="588">
        <f>IFERROR(MATCH(P$44,Sheep!$R$340:$R$347,1),0)</f>
        <v>0</v>
      </c>
      <c r="P51" s="588">
        <f>IFERROR(MATCH(Q$44,Sheep!$R$340:$R$347,1),0)</f>
        <v>0</v>
      </c>
      <c r="Q51" s="588">
        <f>IFERROR(MATCH(R$44,Sheep!$R$340:$R$347,1),0)</f>
        <v>0</v>
      </c>
      <c r="R51" s="588">
        <f>IFERROR(MATCH(S$44,Sheep!$R$340:$R$347,1),0)</f>
        <v>0</v>
      </c>
      <c r="S51" s="588">
        <f>IFERROR(MATCH(T$44,Sheep!$R$340:$R$347,1),0)</f>
        <v>0</v>
      </c>
      <c r="T51" s="588">
        <f>IFERROR(MATCH(U$44,Sheep!$R$340:$R$347,1),0)</f>
        <v>0</v>
      </c>
      <c r="U51" s="588">
        <f>IFERROR(MATCH(V$44,Sheep!$R$340:$R$347,1),0)</f>
        <v>0</v>
      </c>
      <c r="V51" s="588">
        <f>IFERROR(MATCH(W$44,Sheep!$R$340:$R$347,1),0)</f>
        <v>0</v>
      </c>
      <c r="W51" s="588">
        <f>IFERROR(MATCH(X$44,Sheep!$R$340:$R$347,1),0)</f>
        <v>0</v>
      </c>
      <c r="X51" s="588">
        <f>IFERROR(MATCH(Y$44,Sheep!$R$340:$R$347,1),0)</f>
        <v>0</v>
      </c>
      <c r="Y51" s="588">
        <f>IFERROR(MATCH(Z$44,Sheep!$R$340:$R$347,1),0)</f>
        <v>0</v>
      </c>
      <c r="Z51" s="588">
        <f>IFERROR(MATCH(AA$44,Sheep!$R$340:$R$347,1),0)</f>
        <v>0</v>
      </c>
      <c r="AA51" s="588">
        <f>IFERROR(MATCH(AB$44,Sheep!$R$340:$R$347,1),0)</f>
        <v>0</v>
      </c>
      <c r="AB51" s="588">
        <f>IFERROR(MATCH(AC$44,Sheep!$R$340:$R$347,1),0)</f>
        <v>0</v>
      </c>
      <c r="AC51" s="588">
        <f>IFERROR(MATCH(AD$44,Sheep!$R$340:$R$347,1),0)</f>
        <v>0</v>
      </c>
      <c r="AD51" s="588">
        <f>IFERROR(MATCH(AE$44,Sheep!$R$340:$R$347,1),0)</f>
        <v>0</v>
      </c>
      <c r="AE51" s="588">
        <f>IFERROR(MATCH(AF$44,Sheep!$R$340:$R$347,1),0)</f>
        <v>0</v>
      </c>
      <c r="AF51" s="588">
        <f>IFERROR(MATCH(AG$44,Sheep!$R$340:$R$347,1),0)</f>
        <v>0</v>
      </c>
      <c r="AG51" s="588">
        <f>IFERROR(MATCH(AH$44,Sheep!$R$340:$R$347,1),0)</f>
        <v>0</v>
      </c>
      <c r="AH51" s="588">
        <f>IFERROR(MATCH(AI$44,Sheep!$R$340:$R$347,1),0)</f>
        <v>0</v>
      </c>
      <c r="AI51" s="588">
        <f>IFERROR(MATCH(AJ$44,Sheep!$R$340:$R$347,1),0)</f>
        <v>0</v>
      </c>
      <c r="AJ51" s="588">
        <f>IFERROR(MATCH(AK$44,Sheep!$R$340:$R$347,1),0)</f>
        <v>0</v>
      </c>
      <c r="AK51" s="588">
        <f>IFERROR(MATCH(AL$44,Sheep!$R$340:$R$347,1),0)</f>
        <v>0</v>
      </c>
      <c r="AL51" s="588">
        <f>IFERROR(MATCH(AM$44,Sheep!$R$340:$R$347,1),0)</f>
        <v>0</v>
      </c>
      <c r="AM51" s="588">
        <f>IFERROR(MATCH(AN$44,Sheep!$R$340:$R$347,1),0)</f>
        <v>0</v>
      </c>
      <c r="AN51" s="588">
        <f>IFERROR(MATCH(AO$44,Sheep!$R$340:$R$347,1),0)</f>
        <v>0</v>
      </c>
      <c r="AO51" s="588">
        <f>IFERROR(MATCH(AP$44,Sheep!$R$340:$R$347,1),0)</f>
        <v>0</v>
      </c>
      <c r="AP51" s="588">
        <f>IFERROR(MATCH(AQ$44,Sheep!$R$340:$R$347,1),0)</f>
        <v>0</v>
      </c>
      <c r="AQ51" s="588">
        <f>IFERROR(MATCH(AR$44,Sheep!$R$340:$R$347,1),0)</f>
        <v>0</v>
      </c>
      <c r="AR51" s="588">
        <f>IFERROR(MATCH(AS$44,Sheep!$R$340:$R$347,1),0)</f>
        <v>0</v>
      </c>
      <c r="AS51" s="588">
        <f>IFERROR(MATCH(AT$44,Sheep!$R$340:$R$347,1),0)</f>
        <v>0</v>
      </c>
      <c r="AT51" s="588">
        <f>IFERROR(MATCH(AU$44,Sheep!$R$340:$R$347,1),0)</f>
        <v>0</v>
      </c>
      <c r="AU51" s="588">
        <f>IFERROR(MATCH(AV$44,Sheep!$R$340:$R$347,1),0)</f>
        <v>0</v>
      </c>
      <c r="AV51" s="588">
        <f>IFERROR(MATCH(AW$44,Sheep!$R$340:$R$347,1),0)</f>
        <v>0</v>
      </c>
      <c r="AW51" s="588">
        <f>IFERROR(MATCH(AX$44,Sheep!$R$340:$R$347,1),0)</f>
        <v>0</v>
      </c>
      <c r="AX51" s="588">
        <f>IFERROR(MATCH(AY$44,Sheep!$R$340:$R$347,1),0)</f>
        <v>0</v>
      </c>
      <c r="AY51" s="588">
        <f>IFERROR(MATCH(AZ$44,Sheep!$R$340:$R$347,1),0)</f>
        <v>0</v>
      </c>
      <c r="AZ51" s="588">
        <f>IFERROR(MATCH(BA$44,Sheep!$R$340:$R$347,1),0)</f>
        <v>0</v>
      </c>
      <c r="BA51" s="588">
        <f>IFERROR(MATCH(BB$44,Sheep!$R$340:$R$347,1),0)</f>
        <v>0</v>
      </c>
      <c r="BB51" s="588">
        <f>IFERROR(MATCH(BC$44,Sheep!$R$340:$R$347,1),0)</f>
        <v>0</v>
      </c>
      <c r="BC51" s="588">
        <f>IFERROR(MATCH(BD$44,Sheep!$R$340:$R$347,1),0)</f>
        <v>0</v>
      </c>
      <c r="BD51" s="588">
        <f>IFERROR(MATCH(BE$44,Sheep!$R$340:$R$347,1),0)</f>
        <v>0</v>
      </c>
      <c r="BE51" s="588">
        <f>IFERROR(MATCH(BF$44,Sheep!$R$340:$R$347,1),0)</f>
        <v>0</v>
      </c>
      <c r="BF51" s="588">
        <f>IFERROR(MATCH(BG$44,Sheep!$R$340:$R$347,1),0)</f>
        <v>0</v>
      </c>
      <c r="BG51" s="588">
        <f>IFERROR(MATCH(BH$44,Sheep!$R$340:$R$347,1),0)</f>
        <v>0</v>
      </c>
      <c r="BH51" s="588">
        <f>IFERROR(MATCH(BI$44,Sheep!$R$340:$R$347,1),0)</f>
        <v>0</v>
      </c>
      <c r="BI51" s="588">
        <f>IFERROR(MATCH(BJ$44,Sheep!$R$340:$R$347,1),0)</f>
        <v>0</v>
      </c>
      <c r="BJ51" s="588">
        <f>IFERROR(MATCH(BK$44,Sheep!$R$340:$R$347,1),0)</f>
        <v>0</v>
      </c>
      <c r="BK51" s="588">
        <f>IFERROR(MATCH(BL$44,Sheep!$R$340:$R$347,1),0)</f>
        <v>0</v>
      </c>
      <c r="BL51" s="588">
        <f>IFERROR(MATCH(BM$44,Sheep!$R$340:$R$347,1),0)</f>
        <v>0</v>
      </c>
      <c r="BM51" s="588">
        <f>IFERROR(MATCH(BN$44,Sheep!$R$340:$R$347,1),0)</f>
        <v>0</v>
      </c>
      <c r="BN51" s="588">
        <f>IFERROR(MATCH(BO$44,Sheep!$R$340:$R$347,1),0)</f>
        <v>0</v>
      </c>
      <c r="BO51" s="588">
        <f>IFERROR(MATCH(BP$44,Sheep!$R$340:$R$347,1),0)</f>
        <v>0</v>
      </c>
      <c r="BP51" s="588">
        <f>IFERROR(MATCH(BQ$44,Sheep!$R$340:$R$347,1),0)</f>
        <v>1</v>
      </c>
      <c r="BQ51" s="588">
        <f>IFERROR(MATCH(BR$44,Sheep!$R$340:$R$347,1),0)</f>
        <v>1</v>
      </c>
      <c r="BR51" s="588">
        <f>IFERROR(MATCH(BS$44,Sheep!$R$340:$R$347,1),0)</f>
        <v>1</v>
      </c>
      <c r="BS51" s="588">
        <f>IFERROR(MATCH(BT$44,Sheep!$R$340:$R$347,1),0)</f>
        <v>1</v>
      </c>
      <c r="BT51" s="588">
        <f>IFERROR(MATCH(BU$44,Sheep!$R$340:$R$347,1),0)</f>
        <v>1</v>
      </c>
      <c r="BU51" s="588">
        <f>IFERROR(MATCH(BV$44,Sheep!$R$340:$R$347,1),0)</f>
        <v>1</v>
      </c>
      <c r="BV51" s="588">
        <f>IFERROR(MATCH(BW$44,Sheep!$R$340:$R$347,1),0)</f>
        <v>1</v>
      </c>
      <c r="BW51" s="588">
        <f>IFERROR(MATCH(BX$44,Sheep!$R$340:$R$347,1),0)</f>
        <v>1</v>
      </c>
      <c r="BX51" s="588">
        <f>IFERROR(MATCH(BY$44,Sheep!$R$340:$R$347,1),0)</f>
        <v>1</v>
      </c>
      <c r="BY51" s="588">
        <f>IFERROR(MATCH(BZ$44,Sheep!$R$340:$R$347,1),0)</f>
        <v>1</v>
      </c>
      <c r="BZ51" s="588">
        <f>IFERROR(MATCH(CA$44,Sheep!$R$340:$R$347,1),0)</f>
        <v>1</v>
      </c>
      <c r="CA51" s="588">
        <f>IFERROR(MATCH(CB$44,Sheep!$R$340:$R$347,1),0)</f>
        <v>1</v>
      </c>
      <c r="CB51" s="588">
        <f>IFERROR(MATCH(CC$44,Sheep!$R$340:$R$347,1),0)</f>
        <v>1</v>
      </c>
      <c r="CC51" s="588">
        <f>IFERROR(MATCH(CD$44,Sheep!$R$340:$R$347,1),0)</f>
        <v>1</v>
      </c>
      <c r="CD51" s="588">
        <f>IFERROR(MATCH(CE$44,Sheep!$R$340:$R$347,1),0)</f>
        <v>1</v>
      </c>
      <c r="CE51" s="588">
        <f>IFERROR(MATCH(CF$44,Sheep!$R$340:$R$347,1),0)</f>
        <v>1</v>
      </c>
      <c r="CF51" s="588">
        <f>IFERROR(MATCH(CG$44,Sheep!$R$340:$R$347,1),0)</f>
        <v>1</v>
      </c>
      <c r="CG51" s="588">
        <f>IFERROR(MATCH(CH$44,Sheep!$R$340:$R$347,1),0)</f>
        <v>1</v>
      </c>
      <c r="CH51" s="588">
        <f>IFERROR(MATCH(CI$44,Sheep!$R$340:$R$347,1),0)</f>
        <v>1</v>
      </c>
      <c r="CI51" s="588">
        <f>IFERROR(MATCH(CJ$44,Sheep!$R$340:$R$347,1),0)</f>
        <v>1</v>
      </c>
      <c r="CJ51" s="588">
        <f>IFERROR(MATCH(CK$44,Sheep!$R$340:$R$347,1),0)</f>
        <v>1</v>
      </c>
      <c r="CK51" s="588">
        <f>IFERROR(MATCH(CL$44,Sheep!$R$340:$R$347,1),0)</f>
        <v>1</v>
      </c>
      <c r="CL51" s="588">
        <f>IFERROR(MATCH(CM$44,Sheep!$R$340:$R$347,1),0)</f>
        <v>1</v>
      </c>
      <c r="CM51" s="588">
        <f>IFERROR(MATCH(CN$44,Sheep!$R$340:$R$347,1),0)</f>
        <v>1</v>
      </c>
      <c r="CN51" s="588">
        <f>IFERROR(MATCH(CO$44,Sheep!$R$340:$R$347,1),0)</f>
        <v>1</v>
      </c>
      <c r="CO51" s="588">
        <f>IFERROR(MATCH(CP$44,Sheep!$R$340:$R$347,1),0)</f>
        <v>1</v>
      </c>
      <c r="CP51" s="588">
        <f>IFERROR(MATCH(CQ$44,Sheep!$R$340:$R$347,1),0)</f>
        <v>1</v>
      </c>
      <c r="CQ51" s="588">
        <f>IFERROR(MATCH(CR$44,Sheep!$R$340:$R$347,1),0)</f>
        <v>1</v>
      </c>
      <c r="CR51" s="588">
        <f>IFERROR(MATCH(CS$44,Sheep!$R$340:$R$347,1),0)</f>
        <v>1</v>
      </c>
      <c r="CS51" s="588">
        <f>IFERROR(MATCH(CT$44,Sheep!$R$340:$R$347,1),0)</f>
        <v>1</v>
      </c>
      <c r="CT51" s="588">
        <f>IFERROR(MATCH(CU$44,Sheep!$R$340:$R$347,1),0)</f>
        <v>1</v>
      </c>
      <c r="CU51" s="588">
        <f>IFERROR(MATCH(CV$44,Sheep!$R$340:$R$347,1),0)</f>
        <v>1</v>
      </c>
      <c r="CV51" s="588">
        <f>IFERROR(MATCH(CW$44,Sheep!$R$340:$R$347,1),0)</f>
        <v>1</v>
      </c>
      <c r="CW51" s="588">
        <f>IFERROR(MATCH(CX$44,Sheep!$R$340:$R$347,1),0)</f>
        <v>1</v>
      </c>
      <c r="CX51" s="588">
        <f>IFERROR(MATCH(CY$44,Sheep!$R$340:$R$347,1),0)</f>
        <v>1</v>
      </c>
      <c r="CY51" s="588">
        <f>IFERROR(MATCH(CZ$44,Sheep!$R$340:$R$347,1),0)</f>
        <v>1</v>
      </c>
      <c r="CZ51" s="588">
        <f>IFERROR(MATCH(DA$44,Sheep!$R$340:$R$347,1),0)</f>
        <v>1</v>
      </c>
      <c r="DA51" s="588">
        <f>IFERROR(MATCH(DB$44,Sheep!$R$340:$R$347,1),0)</f>
        <v>1</v>
      </c>
      <c r="DB51" s="588">
        <f>IFERROR(MATCH(DC$44,Sheep!$R$340:$R$347,1),0)</f>
        <v>1</v>
      </c>
      <c r="DC51" s="588">
        <f>IFERROR(MATCH(DD$44,Sheep!$R$340:$R$347,1),0)</f>
        <v>1</v>
      </c>
      <c r="DD51" s="588">
        <f>IFERROR(MATCH(DE$44,Sheep!$R$340:$R$347,1),0)</f>
        <v>1</v>
      </c>
      <c r="DE51" s="588">
        <f>IFERROR(MATCH(DF$44,Sheep!$R$340:$R$347,1),0)</f>
        <v>1</v>
      </c>
      <c r="DF51" s="588">
        <f>IFERROR(MATCH(DG$44,Sheep!$R$340:$R$347,1),0)</f>
        <v>1</v>
      </c>
      <c r="DG51" s="588">
        <f>IFERROR(MATCH(DH$44,Sheep!$R$340:$R$347,1),0)</f>
        <v>1</v>
      </c>
      <c r="DH51" s="588">
        <f>IFERROR(MATCH(DI$44,Sheep!$R$340:$R$347,1),0)</f>
        <v>1</v>
      </c>
      <c r="DI51" s="588">
        <f>IFERROR(MATCH(DJ$44,Sheep!$R$340:$R$347,1),0)</f>
        <v>1</v>
      </c>
      <c r="DJ51" s="588">
        <f>IFERROR(MATCH(DK$44,Sheep!$R$340:$R$347,1),0)</f>
        <v>1</v>
      </c>
      <c r="DK51" s="588">
        <f>IFERROR(MATCH(DL$44,Sheep!$R$340:$R$347,1),0)</f>
        <v>1</v>
      </c>
      <c r="DL51" s="588">
        <f>IFERROR(MATCH(DM$44,Sheep!$R$340:$R$347,1),0)</f>
        <v>1</v>
      </c>
      <c r="DM51" s="588">
        <f>IFERROR(MATCH(DN$44,Sheep!$R$340:$R$347,1),0)</f>
        <v>1</v>
      </c>
      <c r="DN51" s="588">
        <f>IFERROR(MATCH(DO$44,Sheep!$R$340:$R$347,1),0)</f>
        <v>1</v>
      </c>
      <c r="DO51" s="588">
        <f>IFERROR(MATCH(DP$44,Sheep!$R$340:$R$347,1),0)</f>
        <v>1</v>
      </c>
      <c r="DP51" s="588">
        <f>IFERROR(MATCH(DQ$44,Sheep!$R$340:$R$347,1),0)</f>
        <v>2</v>
      </c>
      <c r="DQ51" s="588">
        <f>IFERROR(MATCH(DR$44,Sheep!$R$340:$R$347,1),0)</f>
        <v>2</v>
      </c>
      <c r="DR51" s="588">
        <f>IFERROR(MATCH(DS$44,Sheep!$R$340:$R$347,1),0)</f>
        <v>2</v>
      </c>
      <c r="DS51" s="588">
        <f>IFERROR(MATCH(DT$44,Sheep!$R$340:$R$347,1),0)</f>
        <v>2</v>
      </c>
      <c r="DT51" s="588">
        <f>IFERROR(MATCH(DU$44,Sheep!$R$340:$R$347,1),0)</f>
        <v>2</v>
      </c>
      <c r="DU51" s="588">
        <f>IFERROR(MATCH(DV$44,Sheep!$R$340:$R$347,1),0)</f>
        <v>2</v>
      </c>
      <c r="DV51" s="588">
        <f>IFERROR(MATCH(DW$44,Sheep!$R$340:$R$347,1),0)</f>
        <v>2</v>
      </c>
      <c r="DW51" s="588">
        <f>IFERROR(MATCH(DX$44,Sheep!$R$340:$R$347,1),0)</f>
        <v>2</v>
      </c>
      <c r="DX51" s="588">
        <f>IFERROR(MATCH(DY$44,Sheep!$R$340:$R$347,1),0)</f>
        <v>2</v>
      </c>
      <c r="DY51" s="588">
        <f>IFERROR(MATCH(DZ$44,Sheep!$R$340:$R$347,1),0)</f>
        <v>2</v>
      </c>
      <c r="DZ51" s="588">
        <f>IFERROR(MATCH(EA$44,Sheep!$R$340:$R$347,1),0)</f>
        <v>2</v>
      </c>
      <c r="EA51" s="588">
        <f>IFERROR(MATCH(EB$44,Sheep!$R$340:$R$347,1),0)</f>
        <v>2</v>
      </c>
      <c r="EB51" s="588">
        <f>IFERROR(MATCH(EC$44,Sheep!$R$340:$R$347,1),0)</f>
        <v>2</v>
      </c>
      <c r="EC51" s="588">
        <f>IFERROR(MATCH(ED$44,Sheep!$R$340:$R$347,1),0)</f>
        <v>2</v>
      </c>
      <c r="ED51" s="588">
        <f>IFERROR(MATCH(EE$44,Sheep!$R$340:$R$347,1),0)</f>
        <v>2</v>
      </c>
      <c r="EE51" s="588">
        <f>IFERROR(MATCH(EF$44,Sheep!$R$340:$R$347,1),0)</f>
        <v>2</v>
      </c>
      <c r="EF51" s="588">
        <f>IFERROR(MATCH(EG$44,Sheep!$R$340:$R$347,1),0)</f>
        <v>2</v>
      </c>
      <c r="EG51" s="588">
        <f>IFERROR(MATCH(EH$44,Sheep!$R$340:$R$347,1),0)</f>
        <v>2</v>
      </c>
      <c r="EH51" s="588">
        <f>IFERROR(MATCH(EI$44,Sheep!$R$340:$R$347,1),0)</f>
        <v>2</v>
      </c>
      <c r="EI51" s="588">
        <f>IFERROR(MATCH(EJ$44,Sheep!$R$340:$R$347,1),0)</f>
        <v>2</v>
      </c>
      <c r="EJ51" s="588">
        <f>IFERROR(MATCH(EK$44,Sheep!$R$340:$R$347,1),0)</f>
        <v>2</v>
      </c>
      <c r="EK51" s="588">
        <f>IFERROR(MATCH(EL$44,Sheep!$R$340:$R$347,1),0)</f>
        <v>2</v>
      </c>
      <c r="EL51" s="588">
        <f>IFERROR(MATCH(EM$44,Sheep!$R$340:$R$347,1),0)</f>
        <v>2</v>
      </c>
      <c r="EM51" s="588">
        <f>IFERROR(MATCH(EN$44,Sheep!$R$340:$R$347,1),0)</f>
        <v>2</v>
      </c>
      <c r="EN51" s="588">
        <f>IFERROR(MATCH(EO$44,Sheep!$R$340:$R$347,1),0)</f>
        <v>2</v>
      </c>
      <c r="EO51" s="588">
        <f>IFERROR(MATCH(EP$44,Sheep!$R$340:$R$347,1),0)</f>
        <v>2</v>
      </c>
      <c r="EP51" s="588">
        <f>IFERROR(MATCH(EQ$44,Sheep!$R$340:$R$347,1),0)</f>
        <v>2</v>
      </c>
      <c r="EQ51" s="588">
        <f>IFERROR(MATCH(ER$44,Sheep!$R$340:$R$347,1),0)</f>
        <v>2</v>
      </c>
      <c r="ER51" s="588">
        <f>IFERROR(MATCH(ES$44,Sheep!$R$340:$R$347,1),0)</f>
        <v>2</v>
      </c>
      <c r="ES51" s="588">
        <f>IFERROR(MATCH(ET$44,Sheep!$R$340:$R$347,1),0)</f>
        <v>2</v>
      </c>
      <c r="ET51" s="588">
        <f>IFERROR(MATCH(EU$44,Sheep!$R$340:$R$347,1),0)</f>
        <v>2</v>
      </c>
      <c r="EU51" s="588">
        <f>IFERROR(MATCH(EV$44,Sheep!$R$340:$R$347,1),0)</f>
        <v>2</v>
      </c>
      <c r="EV51" s="588">
        <f>IFERROR(MATCH(EW$44,Sheep!$R$340:$R$347,1),0)</f>
        <v>2</v>
      </c>
      <c r="EW51" s="588">
        <f>IFERROR(MATCH(EX$44,Sheep!$R$340:$R$347,1),0)</f>
        <v>2</v>
      </c>
      <c r="EX51" s="588">
        <f>IFERROR(MATCH(EY$44,Sheep!$R$340:$R$347,1),0)</f>
        <v>2</v>
      </c>
      <c r="EY51" s="588">
        <f>IFERROR(MATCH(EZ$44,Sheep!$R$340:$R$347,1),0)</f>
        <v>2</v>
      </c>
      <c r="EZ51" s="588">
        <f>IFERROR(MATCH(FA$44,Sheep!$R$340:$R$347,1),0)</f>
        <v>2</v>
      </c>
      <c r="FA51" s="588">
        <f>IFERROR(MATCH(FB$44,Sheep!$R$340:$R$347,1),0)</f>
        <v>2</v>
      </c>
      <c r="FB51" s="588">
        <f>IFERROR(MATCH(FC$44,Sheep!$R$340:$R$347,1),0)</f>
        <v>2</v>
      </c>
      <c r="FC51" s="588">
        <f>IFERROR(MATCH(FD$44,Sheep!$R$340:$R$347,1),0)</f>
        <v>2</v>
      </c>
      <c r="FD51" s="588">
        <f>IFERROR(MATCH(FE$44,Sheep!$R$340:$R$347,1),0)</f>
        <v>2</v>
      </c>
      <c r="FE51" s="588">
        <f>IFERROR(MATCH(FF$44,Sheep!$R$340:$R$347,1),0)</f>
        <v>2</v>
      </c>
      <c r="FF51" s="588">
        <f>IFERROR(MATCH(FG$44,Sheep!$R$340:$R$347,1),0)</f>
        <v>2</v>
      </c>
      <c r="FG51" s="588">
        <f>IFERROR(MATCH(FH$44,Sheep!$R$340:$R$347,1),0)</f>
        <v>2</v>
      </c>
      <c r="FH51" s="588">
        <f>IFERROR(MATCH(FI$44,Sheep!$R$340:$R$347,1),0)</f>
        <v>2</v>
      </c>
      <c r="FI51" s="588">
        <f>IFERROR(MATCH(FJ$44,Sheep!$R$340:$R$347,1),0)</f>
        <v>2</v>
      </c>
      <c r="FJ51" s="588">
        <f>IFERROR(MATCH(FK$44,Sheep!$R$340:$R$347,1),0)</f>
        <v>2</v>
      </c>
      <c r="FK51" s="588">
        <f>IFERROR(MATCH(FL$44,Sheep!$R$340:$R$347,1),0)</f>
        <v>2</v>
      </c>
      <c r="FL51" s="588">
        <f>IFERROR(MATCH(FM$44,Sheep!$R$340:$R$347,1),0)</f>
        <v>2</v>
      </c>
      <c r="FM51" s="588">
        <f>IFERROR(MATCH(FN$44,Sheep!$R$340:$R$347,1),0)</f>
        <v>2</v>
      </c>
      <c r="FN51" s="588">
        <f>IFERROR(MATCH(FO$44,Sheep!$R$340:$R$347,1),0)</f>
        <v>2</v>
      </c>
      <c r="FO51" s="588">
        <f>IFERROR(MATCH(FP$44,Sheep!$R$340:$R$347,1),0)</f>
        <v>2</v>
      </c>
      <c r="FP51" s="588">
        <f>IFERROR(MATCH(FQ$44,Sheep!$R$340:$R$347,1),0)</f>
        <v>3</v>
      </c>
      <c r="FQ51" s="588">
        <f>IFERROR(MATCH(FR$44,Sheep!$R$340:$R$347,1),0)</f>
        <v>3</v>
      </c>
      <c r="FR51" s="588">
        <f>IFERROR(MATCH(FS$44,Sheep!$R$340:$R$347,1),0)</f>
        <v>3</v>
      </c>
      <c r="FS51" s="588">
        <f>IFERROR(MATCH(FT$44,Sheep!$R$340:$R$347,1),0)</f>
        <v>3</v>
      </c>
      <c r="FT51" s="588">
        <f>IFERROR(MATCH(FU$44,Sheep!$R$340:$R$347,1),0)</f>
        <v>3</v>
      </c>
      <c r="FU51" s="588">
        <f>IFERROR(MATCH(FV$44,Sheep!$R$340:$R$347,1),0)</f>
        <v>3</v>
      </c>
      <c r="FV51" s="588">
        <f>IFERROR(MATCH(FW$44,Sheep!$R$340:$R$347,1),0)</f>
        <v>3</v>
      </c>
      <c r="FW51" s="588">
        <f>IFERROR(MATCH(FX$44,Sheep!$R$340:$R$347,1),0)</f>
        <v>3</v>
      </c>
      <c r="FX51" s="588">
        <f>IFERROR(MATCH(FY$44,Sheep!$R$340:$R$347,1),0)</f>
        <v>3</v>
      </c>
      <c r="FY51" s="588">
        <f>IFERROR(MATCH(FZ$44,Sheep!$R$340:$R$347,1),0)</f>
        <v>3</v>
      </c>
      <c r="FZ51" s="588">
        <f>IFERROR(MATCH(GA$44,Sheep!$R$340:$R$347,1),0)</f>
        <v>3</v>
      </c>
      <c r="GA51" s="588">
        <f>IFERROR(MATCH(GB$44,Sheep!$R$340:$R$347,1),0)</f>
        <v>3</v>
      </c>
      <c r="GB51" s="588">
        <f>IFERROR(MATCH(GC$44,Sheep!$R$340:$R$347,1),0)</f>
        <v>3</v>
      </c>
      <c r="GC51" s="588">
        <f>IFERROR(MATCH(GD$44,Sheep!$R$340:$R$347,1),0)</f>
        <v>3</v>
      </c>
      <c r="GD51" s="588">
        <f>IFERROR(MATCH(GE$44,Sheep!$R$340:$R$347,1),0)</f>
        <v>3</v>
      </c>
      <c r="GE51" s="588">
        <f>IFERROR(MATCH(GF$44,Sheep!$R$340:$R$347,1),0)</f>
        <v>3</v>
      </c>
      <c r="GF51" s="588">
        <f>IFERROR(MATCH(GG$44,Sheep!$R$340:$R$347,1),0)</f>
        <v>3</v>
      </c>
      <c r="GG51" s="588">
        <f>IFERROR(MATCH(GH$44,Sheep!$R$340:$R$347,1),0)</f>
        <v>3</v>
      </c>
      <c r="GH51" s="588">
        <f>IFERROR(MATCH(GI$44,Sheep!$R$340:$R$347,1),0)</f>
        <v>3</v>
      </c>
      <c r="GI51" s="588">
        <f>IFERROR(MATCH(GJ$44,Sheep!$R$340:$R$347,1),0)</f>
        <v>3</v>
      </c>
      <c r="GJ51" s="588">
        <f>IFERROR(MATCH(GK$44,Sheep!$R$340:$R$347,1),0)</f>
        <v>3</v>
      </c>
      <c r="GK51" s="588">
        <f>IFERROR(MATCH(GL$44,Sheep!$R$340:$R$347,1),0)</f>
        <v>3</v>
      </c>
      <c r="GL51" s="588">
        <f>IFERROR(MATCH(GM$44,Sheep!$R$340:$R$347,1),0)</f>
        <v>3</v>
      </c>
      <c r="GM51" s="588">
        <f>IFERROR(MATCH(GN$44,Sheep!$R$340:$R$347,1),0)</f>
        <v>3</v>
      </c>
      <c r="GN51" s="588">
        <f>IFERROR(MATCH(GO$44,Sheep!$R$340:$R$347,1),0)</f>
        <v>3</v>
      </c>
      <c r="GO51" s="588">
        <f>IFERROR(MATCH(GP$44,Sheep!$R$340:$R$347,1),0)</f>
        <v>3</v>
      </c>
      <c r="GP51" s="588">
        <f>IFERROR(MATCH(GQ$44,Sheep!$R$340:$R$347,1),0)</f>
        <v>3</v>
      </c>
      <c r="GQ51" s="588">
        <f>IFERROR(MATCH(GR$44,Sheep!$R$340:$R$347,1),0)</f>
        <v>3</v>
      </c>
      <c r="GR51" s="588">
        <f>IFERROR(MATCH(GS$44,Sheep!$R$340:$R$347,1),0)</f>
        <v>3</v>
      </c>
      <c r="GS51" s="588">
        <f>IFERROR(MATCH(GT$44,Sheep!$R$340:$R$347,1),0)</f>
        <v>3</v>
      </c>
      <c r="GT51" s="588">
        <f>IFERROR(MATCH(GU$44,Sheep!$R$340:$R$347,1),0)</f>
        <v>3</v>
      </c>
      <c r="GU51" s="588">
        <f>IFERROR(MATCH(GV$44,Sheep!$R$340:$R$347,1),0)</f>
        <v>3</v>
      </c>
      <c r="GV51" s="588">
        <f>IFERROR(MATCH(GW$44,Sheep!$R$340:$R$347,1),0)</f>
        <v>3</v>
      </c>
      <c r="GW51" s="588">
        <f>IFERROR(MATCH(GX$44,Sheep!$R$340:$R$347,1),0)</f>
        <v>3</v>
      </c>
      <c r="GX51" s="588">
        <f>IFERROR(MATCH(GY$44,Sheep!$R$340:$R$347,1),0)</f>
        <v>3</v>
      </c>
      <c r="GY51" s="588">
        <f>IFERROR(MATCH(GZ$44,Sheep!$R$340:$R$347,1),0)</f>
        <v>3</v>
      </c>
      <c r="GZ51" s="588">
        <f>IFERROR(MATCH(HA$44,Sheep!$R$340:$R$347,1),0)</f>
        <v>3</v>
      </c>
      <c r="HA51" s="588">
        <f>IFERROR(MATCH(HB$44,Sheep!$R$340:$R$347,1),0)</f>
        <v>3</v>
      </c>
      <c r="HB51" s="588">
        <f>IFERROR(MATCH(HC$44,Sheep!$R$340:$R$347,1),0)</f>
        <v>3</v>
      </c>
      <c r="HC51" s="588">
        <f>IFERROR(MATCH(HD$44,Sheep!$R$340:$R$347,1),0)</f>
        <v>3</v>
      </c>
      <c r="HD51" s="588">
        <f>IFERROR(MATCH(HE$44,Sheep!$R$340:$R$347,1),0)</f>
        <v>3</v>
      </c>
      <c r="HE51" s="588">
        <f>IFERROR(MATCH(HF$44,Sheep!$R$340:$R$347,1),0)</f>
        <v>3</v>
      </c>
      <c r="HF51" s="588">
        <f>IFERROR(MATCH(HG$44,Sheep!$R$340:$R$347,1),0)</f>
        <v>3</v>
      </c>
      <c r="HG51" s="588">
        <f>IFERROR(MATCH(HH$44,Sheep!$R$340:$R$347,1),0)</f>
        <v>3</v>
      </c>
      <c r="HH51" s="588">
        <f>IFERROR(MATCH(HI$44,Sheep!$R$340:$R$347,1),0)</f>
        <v>3</v>
      </c>
      <c r="HI51" s="588">
        <f>IFERROR(MATCH(HJ$44,Sheep!$R$340:$R$347,1),0)</f>
        <v>3</v>
      </c>
      <c r="HJ51" s="588">
        <f>IFERROR(MATCH(HK$44,Sheep!$R$340:$R$347,1),0)</f>
        <v>3</v>
      </c>
      <c r="HK51" s="588">
        <f>IFERROR(MATCH(HL$44,Sheep!$R$340:$R$347,1),0)</f>
        <v>3</v>
      </c>
      <c r="HL51" s="588">
        <f>IFERROR(MATCH(HM$44,Sheep!$R$340:$R$347,1),0)</f>
        <v>3</v>
      </c>
      <c r="HM51" s="588">
        <f>IFERROR(MATCH(HN$44,Sheep!$R$340:$R$347,1),0)</f>
        <v>3</v>
      </c>
      <c r="HN51" s="588">
        <f>IFERROR(MATCH(HO$44,Sheep!$R$340:$R$347,1),0)</f>
        <v>3</v>
      </c>
      <c r="HO51" s="588">
        <f>IFERROR(MATCH(HP$44,Sheep!$R$340:$R$347,1),0)</f>
        <v>3</v>
      </c>
      <c r="HP51" s="588">
        <f>IFERROR(MATCH(HQ$44,Sheep!$R$340:$R$347,1),0)</f>
        <v>4</v>
      </c>
      <c r="HQ51" s="588">
        <f>IFERROR(MATCH(HR$44,Sheep!$R$340:$R$347,1),0)</f>
        <v>4</v>
      </c>
      <c r="HR51" s="588">
        <f>IFERROR(MATCH(HS$44,Sheep!$R$340:$R$347,1),0)</f>
        <v>4</v>
      </c>
      <c r="HS51" s="588">
        <f>IFERROR(MATCH(HT$44,Sheep!$R$340:$R$347,1),0)</f>
        <v>4</v>
      </c>
      <c r="HT51" s="588">
        <f>IFERROR(MATCH(HU$44,Sheep!$R$340:$R$347,1),0)</f>
        <v>4</v>
      </c>
      <c r="HU51" s="588">
        <f>IFERROR(MATCH(HV$44,Sheep!$R$340:$R$347,1),0)</f>
        <v>4</v>
      </c>
      <c r="HV51" s="588">
        <f>IFERROR(MATCH(HW$44,Sheep!$R$340:$R$347,1),0)</f>
        <v>4</v>
      </c>
      <c r="HW51" s="588">
        <f>IFERROR(MATCH(HX$44,Sheep!$R$340:$R$347,1),0)</f>
        <v>4</v>
      </c>
      <c r="HX51" s="588">
        <f>IFERROR(MATCH(HY$44,Sheep!$R$340:$R$347,1),0)</f>
        <v>4</v>
      </c>
      <c r="HY51" s="588">
        <f>IFERROR(MATCH(HZ$44,Sheep!$R$340:$R$347,1),0)</f>
        <v>4</v>
      </c>
      <c r="HZ51" s="588">
        <f>IFERROR(MATCH(IA$44,Sheep!$R$340:$R$347,1),0)</f>
        <v>4</v>
      </c>
      <c r="IA51" s="588">
        <f>IFERROR(MATCH(IB$44,Sheep!$R$340:$R$347,1),0)</f>
        <v>4</v>
      </c>
      <c r="IB51" s="588">
        <f>IFERROR(MATCH(IC$44,Sheep!$R$340:$R$347,1),0)</f>
        <v>4</v>
      </c>
      <c r="IC51" s="588">
        <f>IFERROR(MATCH(ID$44,Sheep!$R$340:$R$347,1),0)</f>
        <v>4</v>
      </c>
      <c r="ID51" s="588">
        <f>IFERROR(MATCH(IE$44,Sheep!$R$340:$R$347,1),0)</f>
        <v>4</v>
      </c>
      <c r="IE51" s="588">
        <f>IFERROR(MATCH(IF$44,Sheep!$R$340:$R$347,1),0)</f>
        <v>4</v>
      </c>
      <c r="IF51" s="588">
        <f>IFERROR(MATCH(IG$44,Sheep!$R$340:$R$347,1),0)</f>
        <v>4</v>
      </c>
      <c r="IG51" s="588">
        <f>IFERROR(MATCH(IH$44,Sheep!$R$340:$R$347,1),0)</f>
        <v>4</v>
      </c>
      <c r="IH51" s="588">
        <f>IFERROR(MATCH(II$44,Sheep!$R$340:$R$347,1),0)</f>
        <v>4</v>
      </c>
      <c r="II51" s="588">
        <f>IFERROR(MATCH(IJ$44,Sheep!$R$340:$R$347,1),0)</f>
        <v>4</v>
      </c>
      <c r="IJ51" s="588">
        <f>IFERROR(MATCH(IK$44,Sheep!$R$340:$R$347,1),0)</f>
        <v>4</v>
      </c>
      <c r="IK51" s="588">
        <f>IFERROR(MATCH(IL$44,Sheep!$R$340:$R$347,1),0)</f>
        <v>4</v>
      </c>
      <c r="IL51" s="588">
        <f>IFERROR(MATCH(IM$44,Sheep!$R$340:$R$347,1),0)</f>
        <v>4</v>
      </c>
      <c r="IM51" s="588">
        <f>IFERROR(MATCH(IN$44,Sheep!$R$340:$R$347,1),0)</f>
        <v>4</v>
      </c>
      <c r="IN51" s="588">
        <f>IFERROR(MATCH(IO$44,Sheep!$R$340:$R$347,1),0)</f>
        <v>4</v>
      </c>
      <c r="IO51" s="588">
        <f>IFERROR(MATCH(IP$44,Sheep!$R$340:$R$347,1),0)</f>
        <v>4</v>
      </c>
      <c r="IP51" s="588">
        <f>IFERROR(MATCH(IQ$44,Sheep!$R$340:$R$347,1),0)</f>
        <v>4</v>
      </c>
      <c r="IQ51" s="588">
        <f>IFERROR(MATCH(IR$44,Sheep!$R$340:$R$347,1),0)</f>
        <v>4</v>
      </c>
      <c r="IR51" s="588">
        <f>IFERROR(MATCH(IS$44,Sheep!$R$340:$R$347,1),0)</f>
        <v>4</v>
      </c>
      <c r="IS51" s="588">
        <f>IFERROR(MATCH(IT$44,Sheep!$R$340:$R$347,1),0)</f>
        <v>4</v>
      </c>
      <c r="IT51" s="588">
        <f>IFERROR(MATCH(IU$44,Sheep!$R$340:$R$347,1),0)</f>
        <v>4</v>
      </c>
      <c r="IU51" s="588">
        <f>IFERROR(MATCH(IV$44,Sheep!$R$340:$R$347,1),0)</f>
        <v>4</v>
      </c>
      <c r="IV51" s="588">
        <f>IFERROR(MATCH(IW$44,Sheep!$R$340:$R$347,1),0)</f>
        <v>4</v>
      </c>
      <c r="IW51" s="588">
        <f>IFERROR(MATCH(IX$44,Sheep!$R$340:$R$347,1),0)</f>
        <v>4</v>
      </c>
      <c r="IX51" s="588">
        <f>IFERROR(MATCH(IY$44,Sheep!$R$340:$R$347,1),0)</f>
        <v>4</v>
      </c>
      <c r="IY51" s="588">
        <f>IFERROR(MATCH(IZ$44,Sheep!$R$340:$R$347,1),0)</f>
        <v>4</v>
      </c>
      <c r="IZ51" s="588">
        <f>IFERROR(MATCH(JA$44,Sheep!$R$340:$R$347,1),0)</f>
        <v>4</v>
      </c>
      <c r="JA51" s="588">
        <f>IFERROR(MATCH(JB$44,Sheep!$R$340:$R$347,1),0)</f>
        <v>4</v>
      </c>
      <c r="JB51" s="588">
        <f>IFERROR(MATCH(JC$44,Sheep!$R$340:$R$347,1),0)</f>
        <v>4</v>
      </c>
      <c r="JC51" s="588">
        <f>IFERROR(MATCH(JD$44,Sheep!$R$340:$R$347,1),0)</f>
        <v>4</v>
      </c>
      <c r="JD51" s="588">
        <f>IFERROR(MATCH(JE$44,Sheep!$R$340:$R$347,1),0)</f>
        <v>4</v>
      </c>
      <c r="JE51" s="588">
        <f>IFERROR(MATCH(JF$44,Sheep!$R$340:$R$347,1),0)</f>
        <v>4</v>
      </c>
      <c r="JF51" s="588">
        <f>IFERROR(MATCH(JG$44,Sheep!$R$340:$R$347,1),0)</f>
        <v>4</v>
      </c>
      <c r="JG51" s="588">
        <f>IFERROR(MATCH(JH$44,Sheep!$R$340:$R$347,1),0)</f>
        <v>4</v>
      </c>
      <c r="JH51" s="588">
        <f>IFERROR(MATCH(JI$44,Sheep!$R$340:$R$347,1),0)</f>
        <v>4</v>
      </c>
      <c r="JI51" s="588">
        <f>IFERROR(MATCH(JJ$44,Sheep!$R$340:$R$347,1),0)</f>
        <v>4</v>
      </c>
      <c r="JJ51" s="588">
        <f>IFERROR(MATCH(JK$44,Sheep!$R$340:$R$347,1),0)</f>
        <v>4</v>
      </c>
      <c r="JK51" s="588">
        <f>IFERROR(MATCH(JL$44,Sheep!$R$340:$R$347,1),0)</f>
        <v>4</v>
      </c>
      <c r="JL51" s="588">
        <f>IFERROR(MATCH(JM$44,Sheep!$R$340:$R$347,1),0)</f>
        <v>4</v>
      </c>
      <c r="JM51" s="588">
        <f>IFERROR(MATCH(JN$44,Sheep!$R$340:$R$347,1),0)</f>
        <v>4</v>
      </c>
      <c r="JN51" s="588">
        <f>IFERROR(MATCH(JO$44,Sheep!$R$340:$R$347,1),0)</f>
        <v>4</v>
      </c>
      <c r="JO51" s="588">
        <f>IFERROR(MATCH(JP$44,Sheep!$R$340:$R$347,1),0)</f>
        <v>4</v>
      </c>
      <c r="JP51" s="588">
        <f>IFERROR(MATCH(JQ$44,Sheep!$R$340:$R$347,1),0)</f>
        <v>5</v>
      </c>
      <c r="JQ51" s="588">
        <f>IFERROR(MATCH(JR$44,Sheep!$R$340:$R$347,1),0)</f>
        <v>5</v>
      </c>
      <c r="JR51" s="588">
        <f>IFERROR(MATCH(JS$44,Sheep!$R$340:$R$347,1),0)</f>
        <v>5</v>
      </c>
      <c r="JS51" s="588">
        <f>IFERROR(MATCH(JT$44,Sheep!$R$340:$R$347,1),0)</f>
        <v>5</v>
      </c>
      <c r="JT51" s="588">
        <f>IFERROR(MATCH(JU$44,Sheep!$R$340:$R$347,1),0)</f>
        <v>5</v>
      </c>
      <c r="JU51" s="588">
        <f>IFERROR(MATCH(JV$44,Sheep!$R$340:$R$347,1),0)</f>
        <v>5</v>
      </c>
      <c r="JV51" s="588">
        <f>IFERROR(MATCH(JW$44,Sheep!$R$340:$R$347,1),0)</f>
        <v>5</v>
      </c>
      <c r="JW51" s="588">
        <f>IFERROR(MATCH(JX$44,Sheep!$R$340:$R$347,1),0)</f>
        <v>5</v>
      </c>
      <c r="JX51" s="588">
        <f>IFERROR(MATCH(JY$44,Sheep!$R$340:$R$347,1),0)</f>
        <v>5</v>
      </c>
      <c r="JY51" s="588">
        <f>IFERROR(MATCH(JZ$44,Sheep!$R$340:$R$347,1),0)</f>
        <v>5</v>
      </c>
      <c r="JZ51" s="588">
        <f>IFERROR(MATCH(KA$44,Sheep!$R$340:$R$347,1),0)</f>
        <v>5</v>
      </c>
      <c r="KA51" s="588">
        <f>IFERROR(MATCH(KB$44,Sheep!$R$340:$R$347,1),0)</f>
        <v>5</v>
      </c>
      <c r="KB51" s="588">
        <f>IFERROR(MATCH(KC$44,Sheep!$R$340:$R$347,1),0)</f>
        <v>5</v>
      </c>
      <c r="KC51" s="588">
        <f>IFERROR(MATCH(KD$44,Sheep!$R$340:$R$347,1),0)</f>
        <v>5</v>
      </c>
      <c r="KD51" s="588">
        <f>IFERROR(MATCH(KE$44,Sheep!$R$340:$R$347,1),0)</f>
        <v>5</v>
      </c>
      <c r="KE51" s="588">
        <f>IFERROR(MATCH(KF$44,Sheep!$R$340:$R$347,1),0)</f>
        <v>5</v>
      </c>
      <c r="KF51" s="588">
        <f>IFERROR(MATCH(KG$44,Sheep!$R$340:$R$347,1),0)</f>
        <v>5</v>
      </c>
      <c r="KG51" s="588">
        <f>IFERROR(MATCH(KH$44,Sheep!$R$340:$R$347,1),0)</f>
        <v>5</v>
      </c>
      <c r="KH51" s="588">
        <f>IFERROR(MATCH(KI$44,Sheep!$R$340:$R$347,1),0)</f>
        <v>5</v>
      </c>
      <c r="KI51" s="588">
        <f>IFERROR(MATCH(KJ$44,Sheep!$R$340:$R$347,1),0)</f>
        <v>5</v>
      </c>
      <c r="KJ51" s="588">
        <f>IFERROR(MATCH(KK$44,Sheep!$R$340:$R$347,1),0)</f>
        <v>5</v>
      </c>
      <c r="KK51" s="588">
        <f>IFERROR(MATCH(KL$44,Sheep!$R$340:$R$347,1),0)</f>
        <v>5</v>
      </c>
      <c r="KL51" s="588">
        <f>IFERROR(MATCH(KM$44,Sheep!$R$340:$R$347,1),0)</f>
        <v>5</v>
      </c>
      <c r="KM51" s="588">
        <f>IFERROR(MATCH(KN$44,Sheep!$R$340:$R$347,1),0)</f>
        <v>5</v>
      </c>
      <c r="KN51" s="588">
        <f>IFERROR(MATCH(KO$44,Sheep!$R$340:$R$347,1),0)</f>
        <v>5</v>
      </c>
      <c r="KO51" s="588">
        <f>IFERROR(MATCH(KP$44,Sheep!$R$340:$R$347,1),0)</f>
        <v>5</v>
      </c>
      <c r="KP51" s="588">
        <f>IFERROR(MATCH(KQ$44,Sheep!$R$340:$R$347,1),0)</f>
        <v>5</v>
      </c>
      <c r="KQ51" s="588">
        <f>IFERROR(MATCH(KR$44,Sheep!$R$340:$R$347,1),0)</f>
        <v>5</v>
      </c>
      <c r="KR51" s="588">
        <f>IFERROR(MATCH(KS$44,Sheep!$R$340:$R$347,1),0)</f>
        <v>5</v>
      </c>
      <c r="KS51" s="588">
        <f>IFERROR(MATCH(KT$44,Sheep!$R$340:$R$347,1),0)</f>
        <v>5</v>
      </c>
      <c r="KT51" s="588">
        <f>IFERROR(MATCH(KU$44,Sheep!$R$340:$R$347,1),0)</f>
        <v>5</v>
      </c>
      <c r="KU51" s="588">
        <f>IFERROR(MATCH(KV$44,Sheep!$R$340:$R$347,1),0)</f>
        <v>5</v>
      </c>
      <c r="KV51" s="588">
        <f>IFERROR(MATCH(KW$44,Sheep!$R$340:$R$347,1),0)</f>
        <v>5</v>
      </c>
      <c r="KW51" s="588">
        <f>IFERROR(MATCH(KX$44,Sheep!$R$340:$R$347,1),0)</f>
        <v>5</v>
      </c>
      <c r="KX51" s="588">
        <f>IFERROR(MATCH(KY$44,Sheep!$R$340:$R$347,1),0)</f>
        <v>5</v>
      </c>
      <c r="KY51" s="588">
        <f>IFERROR(MATCH(KZ$44,Sheep!$R$340:$R$347,1),0)</f>
        <v>5</v>
      </c>
      <c r="KZ51" s="588">
        <f>IFERROR(MATCH(LA$44,Sheep!$R$340:$R$347,1),0)</f>
        <v>5</v>
      </c>
      <c r="LA51" s="588">
        <f>IFERROR(MATCH(LB$44,Sheep!$R$340:$R$347,1),0)</f>
        <v>5</v>
      </c>
      <c r="LB51" s="588">
        <f>IFERROR(MATCH(LC$44,Sheep!$R$340:$R$347,1),0)</f>
        <v>5</v>
      </c>
      <c r="LC51" s="588">
        <f>IFERROR(MATCH(LD$44,Sheep!$R$340:$R$347,1),0)</f>
        <v>5</v>
      </c>
      <c r="LD51" s="588">
        <f>IFERROR(MATCH(LE$44,Sheep!$R$340:$R$347,1),0)</f>
        <v>5</v>
      </c>
      <c r="LE51" s="588">
        <f>IFERROR(MATCH(LF$44,Sheep!$R$340:$R$347,1),0)</f>
        <v>5</v>
      </c>
      <c r="LF51" s="588">
        <f>IFERROR(MATCH(LG$44,Sheep!$R$340:$R$347,1),0)</f>
        <v>5</v>
      </c>
      <c r="LG51" s="588">
        <f>IFERROR(MATCH(LH$44,Sheep!$R$340:$R$347,1),0)</f>
        <v>5</v>
      </c>
      <c r="LH51" s="588">
        <f>IFERROR(MATCH(LI$44,Sheep!$R$340:$R$347,1),0)</f>
        <v>5</v>
      </c>
      <c r="LI51" s="588">
        <f>IFERROR(MATCH(LJ$44,Sheep!$R$340:$R$347,1),0)</f>
        <v>5</v>
      </c>
      <c r="LJ51" s="588">
        <f>IFERROR(MATCH(LK$44,Sheep!$R$340:$R$347,1),0)</f>
        <v>5</v>
      </c>
      <c r="LK51" s="588">
        <f>IFERROR(MATCH(LL$44,Sheep!$R$340:$R$347,1),0)</f>
        <v>5</v>
      </c>
      <c r="LL51" s="588">
        <f>IFERROR(MATCH(LM$44,Sheep!$R$340:$R$347,1),0)</f>
        <v>5</v>
      </c>
      <c r="LM51" s="588">
        <f>IFERROR(MATCH(LN$44,Sheep!$R$340:$R$347,1),0)</f>
        <v>5</v>
      </c>
      <c r="LN51" s="588">
        <f>IFERROR(MATCH(LO$44,Sheep!$R$340:$R$347,1),0)</f>
        <v>5</v>
      </c>
      <c r="LO51" s="588">
        <f>IFERROR(MATCH(LP$44,Sheep!$R$340:$R$347,1),0)</f>
        <v>5</v>
      </c>
      <c r="LP51" s="588">
        <f>IFERROR(MATCH(LQ$44,Sheep!$R$340:$R$347,1),0)</f>
        <v>6</v>
      </c>
      <c r="LQ51" s="588">
        <f>IFERROR(MATCH(LR$44,Sheep!$R$340:$R$347,1),0)</f>
        <v>6</v>
      </c>
      <c r="LR51" s="588">
        <f>IFERROR(MATCH(LS$44,Sheep!$R$340:$R$347,1),0)</f>
        <v>6</v>
      </c>
      <c r="LS51" s="588">
        <f>IFERROR(MATCH(LT$44,Sheep!$R$340:$R$347,1),0)</f>
        <v>6</v>
      </c>
      <c r="LT51" s="588">
        <f>IFERROR(MATCH(LU$44,Sheep!$R$340:$R$347,1),0)</f>
        <v>6</v>
      </c>
      <c r="LU51" s="588">
        <f>IFERROR(MATCH(LV$44,Sheep!$R$340:$R$347,1),0)</f>
        <v>6</v>
      </c>
      <c r="LV51" s="588">
        <f>IFERROR(MATCH(LW$44,Sheep!$R$340:$R$347,1),0)</f>
        <v>6</v>
      </c>
      <c r="LW51" s="588">
        <f>IFERROR(MATCH(LX$44,Sheep!$R$340:$R$347,1),0)</f>
        <v>6</v>
      </c>
      <c r="LX51" s="588">
        <f>IFERROR(MATCH(LY$44,Sheep!$R$340:$R$347,1),0)</f>
        <v>6</v>
      </c>
      <c r="LY51" s="588">
        <f>IFERROR(MATCH(LZ$44,Sheep!$R$340:$R$347,1),0)</f>
        <v>6</v>
      </c>
      <c r="LZ51" s="588">
        <f>IFERROR(MATCH(MA$44,Sheep!$R$340:$R$347,1),0)</f>
        <v>6</v>
      </c>
      <c r="MA51" s="588">
        <f>IFERROR(MATCH(MB$44,Sheep!$R$340:$R$347,1),0)</f>
        <v>6</v>
      </c>
      <c r="MB51" s="588">
        <f>IFERROR(MATCH(MC$44,Sheep!$R$340:$R$347,1),0)</f>
        <v>6</v>
      </c>
      <c r="MC51" s="588">
        <f>IFERROR(MATCH(MD$44,Sheep!$R$340:$R$347,1),0)</f>
        <v>6</v>
      </c>
      <c r="MD51" s="588">
        <f>IFERROR(MATCH(ME$44,Sheep!$R$340:$R$347,1),0)</f>
        <v>6</v>
      </c>
      <c r="ME51" s="588">
        <f>IFERROR(MATCH(MF$44,Sheep!$R$340:$R$347,1),0)</f>
        <v>6</v>
      </c>
      <c r="MF51" s="588">
        <f>IFERROR(MATCH(MG$44,Sheep!$R$340:$R$347,1),0)</f>
        <v>6</v>
      </c>
      <c r="MG51" s="588">
        <f>IFERROR(MATCH(MH$44,Sheep!$R$340:$R$347,1),0)</f>
        <v>6</v>
      </c>
      <c r="MH51" s="588">
        <f>IFERROR(MATCH(MI$44,Sheep!$R$340:$R$347,1),0)</f>
        <v>6</v>
      </c>
      <c r="MI51" s="588">
        <f>IFERROR(MATCH(MJ$44,Sheep!$R$340:$R$347,1),0)</f>
        <v>6</v>
      </c>
      <c r="MJ51" s="588">
        <f>IFERROR(MATCH(MK$44,Sheep!$R$340:$R$347,1),0)</f>
        <v>6</v>
      </c>
      <c r="MK51" s="588">
        <f>IFERROR(MATCH(ML$44,Sheep!$R$340:$R$347,1),0)</f>
        <v>6</v>
      </c>
      <c r="ML51" s="588">
        <f>IFERROR(MATCH(MM$44,Sheep!$R$340:$R$347,1),0)</f>
        <v>6</v>
      </c>
      <c r="MM51" s="588">
        <f>IFERROR(MATCH(MN$44,Sheep!$R$340:$R$347,1),0)</f>
        <v>6</v>
      </c>
      <c r="MN51" s="588">
        <f>IFERROR(MATCH(MO$44,Sheep!$R$340:$R$347,1),0)</f>
        <v>6</v>
      </c>
      <c r="MO51" s="588">
        <f>IFERROR(MATCH(MP$44,Sheep!$R$340:$R$347,1),0)</f>
        <v>6</v>
      </c>
      <c r="MP51" s="588">
        <f>IFERROR(MATCH(MQ$44,Sheep!$R$340:$R$347,1),0)</f>
        <v>6</v>
      </c>
      <c r="MQ51" s="588">
        <f>IFERROR(MATCH(MR$44,Sheep!$R$340:$R$347,1),0)</f>
        <v>6</v>
      </c>
      <c r="MR51" s="588">
        <f>IFERROR(MATCH(MS$44,Sheep!$R$340:$R$347,1),0)</f>
        <v>6</v>
      </c>
      <c r="MS51" s="588">
        <f>IFERROR(MATCH(MT$44,Sheep!$R$340:$R$347,1),0)</f>
        <v>6</v>
      </c>
      <c r="MT51" s="588">
        <f>IFERROR(MATCH(MU$44,Sheep!$R$340:$R$347,1),0)</f>
        <v>6</v>
      </c>
      <c r="MU51" s="588">
        <f>IFERROR(MATCH(MV$44,Sheep!$R$340:$R$347,1),0)</f>
        <v>6</v>
      </c>
      <c r="MV51" s="588">
        <f>IFERROR(MATCH(MW$44,Sheep!$R$340:$R$347,1),0)</f>
        <v>6</v>
      </c>
      <c r="MW51" s="588">
        <f>IFERROR(MATCH(MX$44,Sheep!$R$340:$R$347,1),0)</f>
        <v>6</v>
      </c>
      <c r="MX51" s="588">
        <f>IFERROR(MATCH(MY$44,Sheep!$R$340:$R$347,1),0)</f>
        <v>6</v>
      </c>
      <c r="MY51" s="588">
        <f>IFERROR(MATCH(MZ$44,Sheep!$R$340:$R$347,1),0)</f>
        <v>6</v>
      </c>
      <c r="MZ51" s="588">
        <f>IFERROR(MATCH(NA$44,Sheep!$R$340:$R$347,1),0)</f>
        <v>6</v>
      </c>
      <c r="NA51" s="588">
        <f>IFERROR(MATCH(NB$44,Sheep!$R$340:$R$347,1),0)</f>
        <v>6</v>
      </c>
      <c r="NB51" s="588">
        <f>IFERROR(MATCH(NC$44,Sheep!$R$340:$R$347,1),0)</f>
        <v>6</v>
      </c>
      <c r="NC51" s="588">
        <f>IFERROR(MATCH(ND$44,Sheep!$R$340:$R$347,1),0)</f>
        <v>6</v>
      </c>
      <c r="ND51" s="588">
        <f>IFERROR(MATCH(NE$44,Sheep!$R$340:$R$347,1),0)</f>
        <v>6</v>
      </c>
      <c r="NE51" s="588">
        <f>IFERROR(MATCH(NF$44,Sheep!$R$340:$R$347,1),0)</f>
        <v>6</v>
      </c>
      <c r="NF51" s="588">
        <f>IFERROR(MATCH(NG$44,Sheep!$R$340:$R$347,1),0)</f>
        <v>6</v>
      </c>
      <c r="NG51" s="588">
        <f>IFERROR(MATCH(NH$44,Sheep!$R$340:$R$347,1),0)</f>
        <v>6</v>
      </c>
      <c r="NH51" s="588">
        <f>IFERROR(MATCH(NI$44,Sheep!$R$340:$R$347,1),0)</f>
        <v>6</v>
      </c>
      <c r="NI51" s="588">
        <f>IFERROR(MATCH(NJ$44,Sheep!$R$340:$R$347,1),0)</f>
        <v>6</v>
      </c>
      <c r="NJ51" s="588">
        <f>IFERROR(MATCH(NK$44,Sheep!$R$340:$R$347,1),0)</f>
        <v>6</v>
      </c>
      <c r="NK51" s="588">
        <f>IFERROR(MATCH(NL$44,Sheep!$R$340:$R$347,1),0)</f>
        <v>6</v>
      </c>
      <c r="NL51" s="588">
        <f>IFERROR(MATCH(NM$44,Sheep!$R$340:$R$347,1),0)</f>
        <v>6</v>
      </c>
      <c r="NM51" s="588">
        <f>IFERROR(MATCH(NN$44,Sheep!$R$340:$R$347,1),0)</f>
        <v>6</v>
      </c>
      <c r="NN51" s="588">
        <f>IFERROR(MATCH(NO$44,Sheep!$R$340:$R$347,1),0)</f>
        <v>6</v>
      </c>
      <c r="NO51" s="588">
        <f>IFERROR(MATCH(NP$44,Sheep!$R$340:$R$347,1),0)</f>
        <v>6</v>
      </c>
      <c r="NP51" s="588">
        <f>IFERROR(MATCH(NQ$44,Sheep!$R$340:$R$347,1),0)</f>
        <v>7</v>
      </c>
      <c r="NQ51" s="588">
        <f>IFERROR(MATCH(NR$44,Sheep!$R$340:$R$347,1),0)</f>
        <v>7</v>
      </c>
      <c r="NR51" s="588">
        <f>IFERROR(MATCH(NS$44,Sheep!$R$340:$R$347,1),0)</f>
        <v>7</v>
      </c>
      <c r="NS51" s="588">
        <f>IFERROR(MATCH(NT$44,Sheep!$R$340:$R$347,1),0)</f>
        <v>7</v>
      </c>
      <c r="NT51" s="588">
        <f>IFERROR(MATCH(NU$44,Sheep!$R$340:$R$347,1),0)</f>
        <v>7</v>
      </c>
      <c r="NU51" s="588">
        <f>IFERROR(MATCH(NV$44,Sheep!$R$340:$R$347,1),0)</f>
        <v>7</v>
      </c>
      <c r="NV51" s="588">
        <f>IFERROR(MATCH(NW$44,Sheep!$R$340:$R$347,1),0)</f>
        <v>7</v>
      </c>
      <c r="NW51" s="588">
        <f>IFERROR(MATCH(NX$44,Sheep!$R$340:$R$347,1),0)</f>
        <v>7</v>
      </c>
      <c r="NX51" s="588">
        <f>IFERROR(MATCH(NY$44,Sheep!$R$340:$R$347,1),0)</f>
        <v>7</v>
      </c>
      <c r="NY51" s="588">
        <f>IFERROR(MATCH(NZ$44,Sheep!$R$340:$R$347,1),0)</f>
        <v>7</v>
      </c>
      <c r="NZ51" s="588">
        <f>IFERROR(MATCH(OA$44,Sheep!$R$340:$R$347,1),0)</f>
        <v>7</v>
      </c>
      <c r="OA51" s="588">
        <f>IFERROR(MATCH(OB$44,Sheep!$R$340:$R$347,1),0)</f>
        <v>7</v>
      </c>
      <c r="OB51" s="588">
        <f>IFERROR(MATCH(OC$44,Sheep!$R$340:$R$347,1),0)</f>
        <v>7</v>
      </c>
      <c r="OC51" s="588">
        <f>IFERROR(MATCH(OD$44,Sheep!$R$340:$R$347,1),0)</f>
        <v>7</v>
      </c>
      <c r="OD51" s="588">
        <f>IFERROR(MATCH(OE$44,Sheep!$R$340:$R$347,1),0)</f>
        <v>7</v>
      </c>
      <c r="OE51" s="588">
        <f>IFERROR(MATCH(OF$44,Sheep!$R$340:$R$347,1),0)</f>
        <v>7</v>
      </c>
      <c r="OF51" s="588">
        <f>IFERROR(MATCH(OG$44,Sheep!$R$340:$R$347,1),0)</f>
        <v>7</v>
      </c>
      <c r="OG51" s="588">
        <f>IFERROR(MATCH(OH$44,Sheep!$R$340:$R$347,1),0)</f>
        <v>7</v>
      </c>
      <c r="OH51" s="588">
        <f>IFERROR(MATCH(OI$44,Sheep!$R$340:$R$347,1),0)</f>
        <v>7</v>
      </c>
      <c r="OI51" s="588">
        <f>IFERROR(MATCH(OJ$44,Sheep!$R$340:$R$347,1),0)</f>
        <v>7</v>
      </c>
      <c r="OJ51" s="588">
        <f>IFERROR(MATCH(OK$44,Sheep!$R$340:$R$347,1),0)</f>
        <v>7</v>
      </c>
      <c r="OK51" s="588">
        <f>IFERROR(MATCH(OL$44,Sheep!$R$340:$R$347,1),0)</f>
        <v>7</v>
      </c>
      <c r="OL51" s="588">
        <f>IFERROR(MATCH(OM$44,Sheep!$R$340:$R$347,1),0)</f>
        <v>7</v>
      </c>
      <c r="OM51" s="588">
        <f>IFERROR(MATCH(ON$44,Sheep!$R$340:$R$347,1),0)</f>
        <v>7</v>
      </c>
      <c r="ON51" s="588">
        <f>IFERROR(MATCH(OO$44,Sheep!$R$340:$R$347,1),0)</f>
        <v>7</v>
      </c>
      <c r="OO51" s="588">
        <f>IFERROR(MATCH(OP$44,Sheep!$R$340:$R$347,1),0)</f>
        <v>7</v>
      </c>
      <c r="OP51" s="588">
        <f>IFERROR(MATCH(OQ$44,Sheep!$R$340:$R$347,1),0)</f>
        <v>7</v>
      </c>
      <c r="OQ51" s="588">
        <f>IFERROR(MATCH(OR$44,Sheep!$R$340:$R$347,1),0)</f>
        <v>7</v>
      </c>
      <c r="OR51" s="588">
        <f>IFERROR(MATCH(OS$44,Sheep!$R$340:$R$347,1),0)</f>
        <v>7</v>
      </c>
      <c r="OS51" s="588">
        <f>IFERROR(MATCH(OT$44,Sheep!$R$340:$R$347,1),0)</f>
        <v>7</v>
      </c>
      <c r="OT51" s="588">
        <f>IFERROR(MATCH(OU$44,Sheep!$R$340:$R$347,1),0)</f>
        <v>7</v>
      </c>
      <c r="OU51" s="588">
        <f>IFERROR(MATCH(OV$44,Sheep!$R$340:$R$347,1),0)</f>
        <v>7</v>
      </c>
      <c r="OV51" s="588">
        <f>IFERROR(MATCH(OW$44,Sheep!$R$340:$R$347,1),0)</f>
        <v>7</v>
      </c>
      <c r="OW51" s="588">
        <f>IFERROR(MATCH(OX$44,Sheep!$R$340:$R$347,1),0)</f>
        <v>7</v>
      </c>
      <c r="OX51" s="588">
        <f>IFERROR(MATCH(OY$44,Sheep!$R$340:$R$347,1),0)</f>
        <v>7</v>
      </c>
      <c r="OY51" s="588">
        <f>IFERROR(MATCH(OZ$44,Sheep!$R$340:$R$347,1),0)</f>
        <v>7</v>
      </c>
      <c r="OZ51" s="588">
        <f>IFERROR(MATCH(PA$44,Sheep!$R$340:$R$347,1),0)</f>
        <v>7</v>
      </c>
      <c r="PA51" s="588">
        <f>IFERROR(MATCH(PB$44,Sheep!$R$340:$R$347,1),0)</f>
        <v>7</v>
      </c>
      <c r="PB51" s="588">
        <f>IFERROR(MATCH(PC$44,Sheep!$R$340:$R$347,1),0)</f>
        <v>7</v>
      </c>
      <c r="PC51" s="588">
        <f>IFERROR(MATCH(PD$44,Sheep!$R$340:$R$347,1),0)</f>
        <v>7</v>
      </c>
      <c r="PD51" s="588">
        <f>IFERROR(MATCH(PE$44,Sheep!$R$340:$R$347,1),0)</f>
        <v>7</v>
      </c>
      <c r="PE51" s="588">
        <f>IFERROR(MATCH(PF$44,Sheep!$R$340:$R$347,1),0)</f>
        <v>7</v>
      </c>
      <c r="PF51" s="588">
        <f>IFERROR(MATCH(PG$44,Sheep!$R$340:$R$347,1),0)</f>
        <v>7</v>
      </c>
      <c r="PG51" s="588">
        <f>IFERROR(MATCH(PH$44,Sheep!$R$340:$R$347,1),0)</f>
        <v>7</v>
      </c>
      <c r="PH51" s="588">
        <f>IFERROR(MATCH(PI$44,Sheep!$R$340:$R$347,1),0)</f>
        <v>7</v>
      </c>
      <c r="PI51" s="588">
        <f>IFERROR(MATCH(PJ$44,Sheep!$R$340:$R$347,1),0)</f>
        <v>7</v>
      </c>
      <c r="PJ51" s="588">
        <f>IFERROR(MATCH(PK$44,Sheep!$R$340:$R$347,1),0)</f>
        <v>7</v>
      </c>
      <c r="PK51" s="588">
        <f>IFERROR(MATCH(PL$44,Sheep!$R$340:$R$347,1),0)</f>
        <v>7</v>
      </c>
      <c r="PL51" s="588">
        <f>IFERROR(MATCH(PM$44,Sheep!$R$340:$R$347,1),0)</f>
        <v>7</v>
      </c>
      <c r="PM51" s="588">
        <f>IFERROR(MATCH(PN$44,Sheep!$R$340:$R$347,1),0)</f>
        <v>7</v>
      </c>
      <c r="PN51" s="588">
        <f>IFERROR(MATCH(PO$44,Sheep!$R$340:$R$347,1),0)</f>
        <v>7</v>
      </c>
      <c r="PO51" s="588">
        <f>IFERROR(MATCH(PP$44,Sheep!$R$340:$R$347,1),0)</f>
        <v>7</v>
      </c>
      <c r="PP51" s="588">
        <f>IFERROR(MATCH(PQ$44,Sheep!$R$340:$R$347,1),0)</f>
        <v>8</v>
      </c>
      <c r="PQ51" s="588">
        <f>IFERROR(MATCH(PR$44,Sheep!$R$340:$R$347,1),0)</f>
        <v>8</v>
      </c>
      <c r="PR51" s="588">
        <f>IFERROR(MATCH(PS$44,Sheep!$R$340:$R$347,1),0)</f>
        <v>8</v>
      </c>
      <c r="PS51" s="588">
        <f>IFERROR(MATCH(PT$44,Sheep!$R$340:$R$347,1),0)</f>
        <v>8</v>
      </c>
      <c r="PT51" s="588">
        <f>IFERROR(MATCH(PU$44,Sheep!$R$340:$R$347,1),0)</f>
        <v>8</v>
      </c>
      <c r="PU51" s="588">
        <f>IFERROR(MATCH(PV$44,Sheep!$R$340:$R$347,1),0)</f>
        <v>8</v>
      </c>
      <c r="PV51" s="588">
        <f>IFERROR(MATCH(PW$44,Sheep!$R$340:$R$347,1),0)</f>
        <v>8</v>
      </c>
      <c r="PW51" s="588">
        <f>IFERROR(MATCH(PX$44,Sheep!$R$340:$R$347,1),0)</f>
        <v>8</v>
      </c>
      <c r="PX51" s="588">
        <f>IFERROR(MATCH(PY$44,Sheep!$R$340:$R$347,1),0)</f>
        <v>8</v>
      </c>
      <c r="PY51" s="588">
        <f>IFERROR(MATCH(PZ$44,Sheep!$R$340:$R$347,1),0)</f>
        <v>8</v>
      </c>
      <c r="PZ51" s="588">
        <f>IFERROR(MATCH(QA$44,Sheep!$R$340:$R$347,1),0)</f>
        <v>8</v>
      </c>
      <c r="QA51" s="588">
        <f>IFERROR(MATCH(QB$44,Sheep!$R$340:$R$347,1),0)</f>
        <v>8</v>
      </c>
      <c r="QB51" s="588">
        <f>IFERROR(MATCH(QC$44,Sheep!$R$340:$R$347,1),0)</f>
        <v>8</v>
      </c>
      <c r="QC51" s="588">
        <f>IFERROR(MATCH(QD$44,Sheep!$R$340:$R$347,1),0)</f>
        <v>8</v>
      </c>
      <c r="QD51" s="588">
        <f>IFERROR(MATCH(QE$44,Sheep!$R$340:$R$347,1),0)</f>
        <v>8</v>
      </c>
      <c r="QE51" s="588">
        <f>IFERROR(MATCH(QF$44,Sheep!$R$340:$R$347,1),0)</f>
        <v>8</v>
      </c>
      <c r="QF51" s="588">
        <f>IFERROR(MATCH(QG$44,Sheep!$R$340:$R$347,1),0)</f>
        <v>8</v>
      </c>
      <c r="QG51" s="588">
        <f>IFERROR(MATCH(QH$44,Sheep!$R$340:$R$347,1),0)</f>
        <v>8</v>
      </c>
      <c r="QH51" s="588">
        <f>IFERROR(MATCH(QI$44,Sheep!$R$340:$R$347,1),0)</f>
        <v>8</v>
      </c>
      <c r="QI51" s="588">
        <f>IFERROR(MATCH(QJ$44,Sheep!$R$340:$R$347,1),0)</f>
        <v>8</v>
      </c>
      <c r="QJ51" s="588">
        <f>IFERROR(MATCH(QK$44,Sheep!$R$340:$R$347,1),0)</f>
        <v>8</v>
      </c>
      <c r="QK51" s="588">
        <f>IFERROR(MATCH(QL$44,Sheep!$R$340:$R$347,1),0)</f>
        <v>8</v>
      </c>
      <c r="QL51" s="588">
        <f>IFERROR(MATCH(QM$44,Sheep!$R$340:$R$347,1),0)</f>
        <v>8</v>
      </c>
      <c r="QM51" s="588">
        <f>IFERROR(MATCH(QN$44,Sheep!$R$340:$R$347,1),0)</f>
        <v>8</v>
      </c>
      <c r="QN51" s="588">
        <f>IFERROR(MATCH(QO$44,Sheep!$R$340:$R$347,1),0)</f>
        <v>8</v>
      </c>
      <c r="QO51" s="588">
        <f>IFERROR(MATCH(QP$44,Sheep!$R$340:$R$347,1),0)</f>
        <v>8</v>
      </c>
      <c r="QP51" s="588">
        <f>IFERROR(MATCH(QQ$44,Sheep!$R$340:$R$347,1),0)</f>
        <v>8</v>
      </c>
      <c r="QQ51" s="588">
        <f>IFERROR(MATCH(QR$44,Sheep!$R$340:$R$347,1),0)</f>
        <v>8</v>
      </c>
      <c r="QR51" s="588">
        <f>IFERROR(MATCH(QS$44,Sheep!$R$340:$R$347,1),0)</f>
        <v>8</v>
      </c>
      <c r="QS51" s="588">
        <f>IFERROR(MATCH(QT$44,Sheep!$R$340:$R$347,1),0)</f>
        <v>8</v>
      </c>
      <c r="QT51" s="588">
        <f>IFERROR(MATCH(QU$44,Sheep!$R$340:$R$347,1),0)</f>
        <v>8</v>
      </c>
      <c r="QU51" s="588">
        <f>IFERROR(MATCH(QV$44,Sheep!$R$340:$R$347,1),0)</f>
        <v>8</v>
      </c>
      <c r="QV51" s="588">
        <f>IFERROR(MATCH(QW$44,Sheep!$R$340:$R$347,1),0)</f>
        <v>8</v>
      </c>
      <c r="QW51" s="588">
        <f>IFERROR(MATCH(QX$44,Sheep!$R$340:$R$347,1),0)</f>
        <v>8</v>
      </c>
      <c r="QX51" s="588">
        <f>IFERROR(MATCH(QY$44,Sheep!$R$340:$R$347,1),0)</f>
        <v>8</v>
      </c>
      <c r="QY51" s="588">
        <f>IFERROR(MATCH(QZ$44,Sheep!$R$340:$R$347,1),0)</f>
        <v>8</v>
      </c>
      <c r="QZ51" s="588">
        <f>IFERROR(MATCH(RA$44,Sheep!$R$340:$R$347,1),0)</f>
        <v>8</v>
      </c>
      <c r="RA51" s="588">
        <f>IFERROR(MATCH(RB$44,Sheep!$R$340:$R$347,1),0)</f>
        <v>8</v>
      </c>
      <c r="RB51" s="588">
        <f>IFERROR(MATCH(RC$44,Sheep!$R$340:$R$347,1),0)</f>
        <v>8</v>
      </c>
      <c r="RC51" s="588">
        <f>IFERROR(MATCH(RD$44,Sheep!$R$340:$R$347,1),0)</f>
        <v>8</v>
      </c>
      <c r="RD51" s="588">
        <f>IFERROR(MATCH(RE$44,Sheep!$R$340:$R$347,1),0)</f>
        <v>8</v>
      </c>
      <c r="RE51" s="588">
        <f>IFERROR(MATCH(RF$44,Sheep!$R$340:$R$347,1),0)</f>
        <v>8</v>
      </c>
      <c r="RF51" s="588">
        <f>IFERROR(MATCH(RG$44,Sheep!$R$340:$R$347,1),0)</f>
        <v>8</v>
      </c>
      <c r="RG51" s="588">
        <f>IFERROR(MATCH(RH$44,Sheep!$R$340:$R$347,1),0)</f>
        <v>8</v>
      </c>
      <c r="RH51" s="588">
        <f>IFERROR(MATCH(RI$44,Sheep!$R$340:$R$347,1),0)</f>
        <v>8</v>
      </c>
      <c r="RI51" s="588">
        <f>IFERROR(MATCH(RJ$44,Sheep!$R$340:$R$347,1),0)</f>
        <v>8</v>
      </c>
      <c r="RJ51" s="588">
        <f>IFERROR(MATCH(RK$44,Sheep!$R$340:$R$347,1),0)</f>
        <v>8</v>
      </c>
      <c r="RK51" s="588">
        <f>IFERROR(MATCH(RL$44,Sheep!$R$340:$R$347,1),0)</f>
        <v>8</v>
      </c>
      <c r="RL51" s="588">
        <f>IFERROR(MATCH(RM$44,Sheep!$R$340:$R$347,1),0)</f>
        <v>8</v>
      </c>
      <c r="RM51" s="588">
        <f>IFERROR(MATCH(RN$44,Sheep!$R$340:$R$347,1),0)</f>
        <v>8</v>
      </c>
      <c r="RN51" s="588">
        <f>IFERROR(MATCH(RO$44,Sheep!$R$340:$R$347,1),0)</f>
        <v>8</v>
      </c>
      <c r="RO51" s="588">
        <f>IFERROR(MATCH(RP$44,Sheep!$R$340:$R$347,1),0)</f>
        <v>8</v>
      </c>
      <c r="RP51" s="588">
        <f>IFERROR(MATCH(RQ$44,Sheep!$R$340:$R$347,1),0)</f>
        <v>8</v>
      </c>
      <c r="RQ51" s="588">
        <f>IFERROR(MATCH(RR$44,Sheep!$R$340:$R$347,1),0)</f>
        <v>8</v>
      </c>
      <c r="RR51" s="588">
        <f>IFERROR(MATCH(RS$44,Sheep!$R$340:$R$347,1),0)</f>
        <v>8</v>
      </c>
      <c r="RS51" s="588">
        <f>IFERROR(MATCH(RT$44,Sheep!$R$340:$R$347,1),0)</f>
        <v>8</v>
      </c>
      <c r="RT51" s="588">
        <f>IFERROR(MATCH(RU$44,Sheep!$R$340:$R$347,1),0)</f>
        <v>8</v>
      </c>
      <c r="RU51" s="588">
        <f>IFERROR(MATCH(RV$44,Sheep!$R$340:$R$347,1),0)</f>
        <v>8</v>
      </c>
      <c r="RV51" s="588">
        <f>IFERROR(MATCH(RW$44,Sheep!$R$340:$R$347,1),0)</f>
        <v>8</v>
      </c>
      <c r="RW51" s="588">
        <f>IFERROR(MATCH(RX$44,Sheep!$R$340:$R$347,1),0)</f>
        <v>8</v>
      </c>
      <c r="RX51" s="588">
        <f>IFERROR(MATCH(RY$44,Sheep!$R$340:$R$347,1),0)</f>
        <v>8</v>
      </c>
      <c r="RY51" s="588">
        <f>IFERROR(MATCH(RZ$44,Sheep!$R$340:$R$347,1),0)</f>
        <v>8</v>
      </c>
      <c r="RZ51" s="588">
        <f>IFERROR(MATCH(SA$44,Sheep!$R$340:$R$347,1),0)</f>
        <v>8</v>
      </c>
      <c r="SA51" s="588">
        <f>IFERROR(MATCH(SB$44,Sheep!$R$340:$R$347,1),0)</f>
        <v>8</v>
      </c>
      <c r="SB51" s="588">
        <f>IFERROR(MATCH(SC$44,Sheep!$R$340:$R$347,1),0)</f>
        <v>8</v>
      </c>
      <c r="SC51" s="588">
        <f>IFERROR(MATCH(SD$44,Sheep!$R$340:$R$347,1),0)</f>
        <v>8</v>
      </c>
      <c r="SD51" s="588">
        <f>IFERROR(MATCH(SE$44,Sheep!$R$340:$R$347,1),0)</f>
        <v>8</v>
      </c>
      <c r="SE51" s="588">
        <f>IFERROR(MATCH(SF$44,Sheep!$R$340:$R$347,1),0)</f>
        <v>8</v>
      </c>
      <c r="SF51" s="588">
        <f>IFERROR(MATCH(SG$44,Sheep!$R$340:$R$347,1),0)</f>
        <v>8</v>
      </c>
      <c r="SG51" s="588">
        <f>IFERROR(MATCH(SH$44,Sheep!$R$340:$R$347,1),0)</f>
        <v>8</v>
      </c>
      <c r="SH51" s="588">
        <f>IFERROR(MATCH(SI$44,Sheep!$R$340:$R$347,1),0)</f>
        <v>8</v>
      </c>
      <c r="SI51" s="588">
        <f>IFERROR(MATCH(SJ$44,Sheep!$R$340:$R$347,1),0)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IFERROR(INDEX(Sheep!$R$340:$R$347,K51,1),0)</f>
        <v>0</v>
      </c>
      <c r="L52" s="649">
        <f>IFERROR(INDEX(Sheep!$R$340:$R$347,L51,1),0)</f>
        <v>0</v>
      </c>
      <c r="M52" s="649">
        <f>IFERROR(INDEX(Sheep!$R$340:$R$347,M51,1),0)</f>
        <v>0</v>
      </c>
      <c r="N52" s="649">
        <f>IFERROR(INDEX(Sheep!$R$340:$R$347,N51,1),0)</f>
        <v>0</v>
      </c>
      <c r="O52" s="649">
        <f>IFERROR(INDEX(Sheep!$R$340:$R$347,O51,1),0)</f>
        <v>0</v>
      </c>
      <c r="P52" s="649">
        <f>IFERROR(INDEX(Sheep!$R$340:$R$347,P51,1),0)</f>
        <v>0</v>
      </c>
      <c r="Q52" s="649">
        <f>IFERROR(INDEX(Sheep!$R$340:$R$347,Q51,1),0)</f>
        <v>0</v>
      </c>
      <c r="R52" s="649">
        <f>IFERROR(INDEX(Sheep!$R$340:$R$347,R51,1),0)</f>
        <v>0</v>
      </c>
      <c r="S52" s="649">
        <f>IFERROR(INDEX(Sheep!$R$340:$R$347,S51,1),0)</f>
        <v>0</v>
      </c>
      <c r="T52" s="649">
        <f>IFERROR(INDEX(Sheep!$R$340:$R$347,T51,1),0)</f>
        <v>0</v>
      </c>
      <c r="U52" s="649">
        <f>IFERROR(INDEX(Sheep!$R$340:$R$347,U51,1),0)</f>
        <v>0</v>
      </c>
      <c r="V52" s="649">
        <f>IFERROR(INDEX(Sheep!$R$340:$R$347,V51,1),0)</f>
        <v>0</v>
      </c>
      <c r="W52" s="649">
        <f>IFERROR(INDEX(Sheep!$R$340:$R$347,W51,1),0)</f>
        <v>0</v>
      </c>
      <c r="X52" s="649">
        <f>IFERROR(INDEX(Sheep!$R$340:$R$347,X51,1),0)</f>
        <v>0</v>
      </c>
      <c r="Y52" s="649">
        <f>IFERROR(INDEX(Sheep!$R$340:$R$347,Y51,1),0)</f>
        <v>0</v>
      </c>
      <c r="Z52" s="649">
        <f>IFERROR(INDEX(Sheep!$R$340:$R$347,Z51,1),0)</f>
        <v>0</v>
      </c>
      <c r="AA52" s="649">
        <f>IFERROR(INDEX(Sheep!$R$340:$R$347,AA51,1),0)</f>
        <v>0</v>
      </c>
      <c r="AB52" s="649">
        <f>IFERROR(INDEX(Sheep!$R$340:$R$347,AB51,1),0)</f>
        <v>0</v>
      </c>
      <c r="AC52" s="649">
        <f>IFERROR(INDEX(Sheep!$R$340:$R$347,AC51,1),0)</f>
        <v>0</v>
      </c>
      <c r="AD52" s="649">
        <f>IFERROR(INDEX(Sheep!$R$340:$R$347,AD51,1),0)</f>
        <v>0</v>
      </c>
      <c r="AE52" s="649">
        <f>IFERROR(INDEX(Sheep!$R$340:$R$347,AE51,1),0)</f>
        <v>0</v>
      </c>
      <c r="AF52" s="649">
        <f>IFERROR(INDEX(Sheep!$R$340:$R$347,AF51,1),0)</f>
        <v>0</v>
      </c>
      <c r="AG52" s="649">
        <f>IFERROR(INDEX(Sheep!$R$340:$R$347,AG51,1),0)</f>
        <v>0</v>
      </c>
      <c r="AH52" s="649">
        <f>IFERROR(INDEX(Sheep!$R$340:$R$347,AH51,1),0)</f>
        <v>0</v>
      </c>
      <c r="AI52" s="649">
        <f>IFERROR(INDEX(Sheep!$R$340:$R$347,AI51,1),0)</f>
        <v>0</v>
      </c>
      <c r="AJ52" s="649">
        <f>IFERROR(INDEX(Sheep!$R$340:$R$347,AJ51,1),0)</f>
        <v>0</v>
      </c>
      <c r="AK52" s="649">
        <f>IFERROR(INDEX(Sheep!$R$340:$R$347,AK51,1),0)</f>
        <v>0</v>
      </c>
      <c r="AL52" s="649">
        <f>IFERROR(INDEX(Sheep!$R$340:$R$347,AL51,1),0)</f>
        <v>0</v>
      </c>
      <c r="AM52" s="649">
        <f>IFERROR(INDEX(Sheep!$R$340:$R$347,AM51,1),0)</f>
        <v>0</v>
      </c>
      <c r="AN52" s="649">
        <f>IFERROR(INDEX(Sheep!$R$340:$R$347,AN51,1),0)</f>
        <v>0</v>
      </c>
      <c r="AO52" s="649">
        <f>IFERROR(INDEX(Sheep!$R$340:$R$347,AO51,1),0)</f>
        <v>0</v>
      </c>
      <c r="AP52" s="649">
        <f>IFERROR(INDEX(Sheep!$R$340:$R$347,AP51,1),0)</f>
        <v>0</v>
      </c>
      <c r="AQ52" s="649">
        <f>IFERROR(INDEX(Sheep!$R$340:$R$347,AQ51,1),0)</f>
        <v>0</v>
      </c>
      <c r="AR52" s="649">
        <f>IFERROR(INDEX(Sheep!$R$340:$R$347,AR51,1),0)</f>
        <v>0</v>
      </c>
      <c r="AS52" s="649">
        <f>IFERROR(INDEX(Sheep!$R$340:$R$347,AS51,1),0)</f>
        <v>0</v>
      </c>
      <c r="AT52" s="649">
        <f>IFERROR(INDEX(Sheep!$R$340:$R$347,AT51,1),0)</f>
        <v>0</v>
      </c>
      <c r="AU52" s="649">
        <f>IFERROR(INDEX(Sheep!$R$340:$R$347,AU51,1),0)</f>
        <v>0</v>
      </c>
      <c r="AV52" s="649">
        <f>IFERROR(INDEX(Sheep!$R$340:$R$347,AV51,1),0)</f>
        <v>0</v>
      </c>
      <c r="AW52" s="649">
        <f>IFERROR(INDEX(Sheep!$R$340:$R$347,AW51,1),0)</f>
        <v>0</v>
      </c>
      <c r="AX52" s="649">
        <f>IFERROR(INDEX(Sheep!$R$340:$R$347,AX51,1),0)</f>
        <v>0</v>
      </c>
      <c r="AY52" s="649">
        <f>IFERROR(INDEX(Sheep!$R$340:$R$347,AY51,1),0)</f>
        <v>0</v>
      </c>
      <c r="AZ52" s="649">
        <f>IFERROR(INDEX(Sheep!$R$340:$R$347,AZ51,1),0)</f>
        <v>0</v>
      </c>
      <c r="BA52" s="649">
        <f>IFERROR(INDEX(Sheep!$R$340:$R$347,BA51,1),0)</f>
        <v>0</v>
      </c>
      <c r="BB52" s="649">
        <f>IFERROR(INDEX(Sheep!$R$340:$R$347,BB51,1),0)</f>
        <v>0</v>
      </c>
      <c r="BC52" s="649">
        <f>IFERROR(INDEX(Sheep!$R$340:$R$347,BC51,1),0)</f>
        <v>0</v>
      </c>
      <c r="BD52" s="649">
        <f>IFERROR(INDEX(Sheep!$R$340:$R$347,BD51,1),0)</f>
        <v>0</v>
      </c>
      <c r="BE52" s="649">
        <f>IFERROR(INDEX(Sheep!$R$340:$R$347,BE51,1),0)</f>
        <v>0</v>
      </c>
      <c r="BF52" s="649">
        <f>IFERROR(INDEX(Sheep!$R$340:$R$347,BF51,1),0)</f>
        <v>0</v>
      </c>
      <c r="BG52" s="649">
        <f>IFERROR(INDEX(Sheep!$R$340:$R$347,BG51,1),0)</f>
        <v>0</v>
      </c>
      <c r="BH52" s="649">
        <f>IFERROR(INDEX(Sheep!$R$340:$R$347,BH51,1),0)</f>
        <v>0</v>
      </c>
      <c r="BI52" s="649">
        <f>IFERROR(INDEX(Sheep!$R$340:$R$347,BI51,1),0)</f>
        <v>0</v>
      </c>
      <c r="BJ52" s="649">
        <f>IFERROR(INDEX(Sheep!$R$340:$R$347,BJ51,1),0)</f>
        <v>0</v>
      </c>
      <c r="BK52" s="649">
        <f>IFERROR(INDEX(Sheep!$R$340:$R$347,BK51,1),0)</f>
        <v>0</v>
      </c>
      <c r="BL52" s="649">
        <f>IFERROR(INDEX(Sheep!$R$340:$R$347,BL51,1),0)</f>
        <v>0</v>
      </c>
      <c r="BM52" s="649">
        <f>IFERROR(INDEX(Sheep!$R$340:$R$347,BM51,1),0)</f>
        <v>0</v>
      </c>
      <c r="BN52" s="649">
        <f>IFERROR(INDEX(Sheep!$R$340:$R$347,BN51,1),0)</f>
        <v>0</v>
      </c>
      <c r="BO52" s="649">
        <f>IFERROR(INDEX(Sheep!$R$340:$R$347,BO51,1),0)</f>
        <v>0</v>
      </c>
      <c r="BP52" s="649">
        <f>IFERROR(INDEX(Sheep!$R$340:$R$347,BP51,1),0)</f>
        <v>43871</v>
      </c>
      <c r="BQ52" s="649">
        <f>IFERROR(INDEX(Sheep!$R$340:$R$347,BQ51,1),0)</f>
        <v>43871</v>
      </c>
      <c r="BR52" s="649">
        <f>IFERROR(INDEX(Sheep!$R$340:$R$347,BR51,1),0)</f>
        <v>43871</v>
      </c>
      <c r="BS52" s="649">
        <f>IFERROR(INDEX(Sheep!$R$340:$R$347,BS51,1),0)</f>
        <v>43871</v>
      </c>
      <c r="BT52" s="649">
        <f>IFERROR(INDEX(Sheep!$R$340:$R$347,BT51,1),0)</f>
        <v>43871</v>
      </c>
      <c r="BU52" s="649">
        <f>IFERROR(INDEX(Sheep!$R$340:$R$347,BU51,1),0)</f>
        <v>43871</v>
      </c>
      <c r="BV52" s="649">
        <f>IFERROR(INDEX(Sheep!$R$340:$R$347,BV51,1),0)</f>
        <v>43871</v>
      </c>
      <c r="BW52" s="649">
        <f>IFERROR(INDEX(Sheep!$R$340:$R$347,BW51,1),0)</f>
        <v>43871</v>
      </c>
      <c r="BX52" s="649">
        <f>IFERROR(INDEX(Sheep!$R$340:$R$347,BX51,1),0)</f>
        <v>43871</v>
      </c>
      <c r="BY52" s="649">
        <f>IFERROR(INDEX(Sheep!$R$340:$R$347,BY51,1),0)</f>
        <v>43871</v>
      </c>
      <c r="BZ52" s="649">
        <f>IFERROR(INDEX(Sheep!$R$340:$R$347,BZ51,1),0)</f>
        <v>43871</v>
      </c>
      <c r="CA52" s="649">
        <f>IFERROR(INDEX(Sheep!$R$340:$R$347,CA51,1),0)</f>
        <v>43871</v>
      </c>
      <c r="CB52" s="649">
        <f>IFERROR(INDEX(Sheep!$R$340:$R$347,CB51,1),0)</f>
        <v>43871</v>
      </c>
      <c r="CC52" s="649">
        <f>IFERROR(INDEX(Sheep!$R$340:$R$347,CC51,1),0)</f>
        <v>43871</v>
      </c>
      <c r="CD52" s="649">
        <f>IFERROR(INDEX(Sheep!$R$340:$R$347,CD51,1),0)</f>
        <v>43871</v>
      </c>
      <c r="CE52" s="649">
        <f>IFERROR(INDEX(Sheep!$R$340:$R$347,CE51,1),0)</f>
        <v>43871</v>
      </c>
      <c r="CF52" s="649">
        <f>IFERROR(INDEX(Sheep!$R$340:$R$347,CF51,1),0)</f>
        <v>43871</v>
      </c>
      <c r="CG52" s="649">
        <f>IFERROR(INDEX(Sheep!$R$340:$R$347,CG51,1),0)</f>
        <v>43871</v>
      </c>
      <c r="CH52" s="649">
        <f>IFERROR(INDEX(Sheep!$R$340:$R$347,CH51,1),0)</f>
        <v>43871</v>
      </c>
      <c r="CI52" s="649">
        <f>IFERROR(INDEX(Sheep!$R$340:$R$347,CI51,1),0)</f>
        <v>43871</v>
      </c>
      <c r="CJ52" s="649">
        <f>IFERROR(INDEX(Sheep!$R$340:$R$347,CJ51,1),0)</f>
        <v>43871</v>
      </c>
      <c r="CK52" s="649">
        <f>IFERROR(INDEX(Sheep!$R$340:$R$347,CK51,1),0)</f>
        <v>43871</v>
      </c>
      <c r="CL52" s="649">
        <f>IFERROR(INDEX(Sheep!$R$340:$R$347,CL51,1),0)</f>
        <v>43871</v>
      </c>
      <c r="CM52" s="649">
        <f>IFERROR(INDEX(Sheep!$R$340:$R$347,CM51,1),0)</f>
        <v>43871</v>
      </c>
      <c r="CN52" s="649">
        <f>IFERROR(INDEX(Sheep!$R$340:$R$347,CN51,1),0)</f>
        <v>43871</v>
      </c>
      <c r="CO52" s="649">
        <f>IFERROR(INDEX(Sheep!$R$340:$R$347,CO51,1),0)</f>
        <v>43871</v>
      </c>
      <c r="CP52" s="649">
        <f>IFERROR(INDEX(Sheep!$R$340:$R$347,CP51,1),0)</f>
        <v>43871</v>
      </c>
      <c r="CQ52" s="649">
        <f>IFERROR(INDEX(Sheep!$R$340:$R$347,CQ51,1),0)</f>
        <v>43871</v>
      </c>
      <c r="CR52" s="649">
        <f>IFERROR(INDEX(Sheep!$R$340:$R$347,CR51,1),0)</f>
        <v>43871</v>
      </c>
      <c r="CS52" s="649">
        <f>IFERROR(INDEX(Sheep!$R$340:$R$347,CS51,1),0)</f>
        <v>43871</v>
      </c>
      <c r="CT52" s="649">
        <f>IFERROR(INDEX(Sheep!$R$340:$R$347,CT51,1),0)</f>
        <v>43871</v>
      </c>
      <c r="CU52" s="649">
        <f>IFERROR(INDEX(Sheep!$R$340:$R$347,CU51,1),0)</f>
        <v>43871</v>
      </c>
      <c r="CV52" s="649">
        <f>IFERROR(INDEX(Sheep!$R$340:$R$347,CV51,1),0)</f>
        <v>43871</v>
      </c>
      <c r="CW52" s="649">
        <f>IFERROR(INDEX(Sheep!$R$340:$R$347,CW51,1),0)</f>
        <v>43871</v>
      </c>
      <c r="CX52" s="649">
        <f>IFERROR(INDEX(Sheep!$R$340:$R$347,CX51,1),0)</f>
        <v>43871</v>
      </c>
      <c r="CY52" s="649">
        <f>IFERROR(INDEX(Sheep!$R$340:$R$347,CY51,1),0)</f>
        <v>43871</v>
      </c>
      <c r="CZ52" s="649">
        <f>IFERROR(INDEX(Sheep!$R$340:$R$347,CZ51,1),0)</f>
        <v>43871</v>
      </c>
      <c r="DA52" s="649">
        <f>IFERROR(INDEX(Sheep!$R$340:$R$347,DA51,1),0)</f>
        <v>43871</v>
      </c>
      <c r="DB52" s="649">
        <f>IFERROR(INDEX(Sheep!$R$340:$R$347,DB51,1),0)</f>
        <v>43871</v>
      </c>
      <c r="DC52" s="649">
        <f>IFERROR(INDEX(Sheep!$R$340:$R$347,DC51,1),0)</f>
        <v>43871</v>
      </c>
      <c r="DD52" s="649">
        <f>IFERROR(INDEX(Sheep!$R$340:$R$347,DD51,1),0)</f>
        <v>43871</v>
      </c>
      <c r="DE52" s="649">
        <f>IFERROR(INDEX(Sheep!$R$340:$R$347,DE51,1),0)</f>
        <v>43871</v>
      </c>
      <c r="DF52" s="649">
        <f>IFERROR(INDEX(Sheep!$R$340:$R$347,DF51,1),0)</f>
        <v>43871</v>
      </c>
      <c r="DG52" s="649">
        <f>IFERROR(INDEX(Sheep!$R$340:$R$347,DG51,1),0)</f>
        <v>43871</v>
      </c>
      <c r="DH52" s="649">
        <f>IFERROR(INDEX(Sheep!$R$340:$R$347,DH51,1),0)</f>
        <v>43871</v>
      </c>
      <c r="DI52" s="649">
        <f>IFERROR(INDEX(Sheep!$R$340:$R$347,DI51,1),0)</f>
        <v>43871</v>
      </c>
      <c r="DJ52" s="649">
        <f>IFERROR(INDEX(Sheep!$R$340:$R$347,DJ51,1),0)</f>
        <v>43871</v>
      </c>
      <c r="DK52" s="649">
        <f>IFERROR(INDEX(Sheep!$R$340:$R$347,DK51,1),0)</f>
        <v>43871</v>
      </c>
      <c r="DL52" s="649">
        <f>IFERROR(INDEX(Sheep!$R$340:$R$347,DL51,1),0)</f>
        <v>43871</v>
      </c>
      <c r="DM52" s="649">
        <f>IFERROR(INDEX(Sheep!$R$340:$R$347,DM51,1),0)</f>
        <v>43871</v>
      </c>
      <c r="DN52" s="649">
        <f>IFERROR(INDEX(Sheep!$R$340:$R$347,DN51,1),0)</f>
        <v>43871</v>
      </c>
      <c r="DO52" s="649">
        <f>IFERROR(INDEX(Sheep!$R$340:$R$347,DO51,1),0)</f>
        <v>43871</v>
      </c>
      <c r="DP52" s="649">
        <f>IFERROR(INDEX(Sheep!$R$340:$R$347,DP51,1),0)</f>
        <v>44236</v>
      </c>
      <c r="DQ52" s="649">
        <f>IFERROR(INDEX(Sheep!$R$340:$R$347,DQ51,1),0)</f>
        <v>44236</v>
      </c>
      <c r="DR52" s="649">
        <f>IFERROR(INDEX(Sheep!$R$340:$R$347,DR51,1),0)</f>
        <v>44236</v>
      </c>
      <c r="DS52" s="649">
        <f>IFERROR(INDEX(Sheep!$R$340:$R$347,DS51,1),0)</f>
        <v>44236</v>
      </c>
      <c r="DT52" s="649">
        <f>IFERROR(INDEX(Sheep!$R$340:$R$347,DT51,1),0)</f>
        <v>44236</v>
      </c>
      <c r="DU52" s="649">
        <f>IFERROR(INDEX(Sheep!$R$340:$R$347,DU51,1),0)</f>
        <v>44236</v>
      </c>
      <c r="DV52" s="649">
        <f>IFERROR(INDEX(Sheep!$R$340:$R$347,DV51,1),0)</f>
        <v>44236</v>
      </c>
      <c r="DW52" s="649">
        <f>IFERROR(INDEX(Sheep!$R$340:$R$347,DW51,1),0)</f>
        <v>44236</v>
      </c>
      <c r="DX52" s="649">
        <f>IFERROR(INDEX(Sheep!$R$340:$R$347,DX51,1),0)</f>
        <v>44236</v>
      </c>
      <c r="DY52" s="649">
        <f>IFERROR(INDEX(Sheep!$R$340:$R$347,DY51,1),0)</f>
        <v>44236</v>
      </c>
      <c r="DZ52" s="649">
        <f>IFERROR(INDEX(Sheep!$R$340:$R$347,DZ51,1),0)</f>
        <v>44236</v>
      </c>
      <c r="EA52" s="649">
        <f>IFERROR(INDEX(Sheep!$R$340:$R$347,EA51,1),0)</f>
        <v>44236</v>
      </c>
      <c r="EB52" s="649">
        <f>IFERROR(INDEX(Sheep!$R$340:$R$347,EB51,1),0)</f>
        <v>44236</v>
      </c>
      <c r="EC52" s="649">
        <f>IFERROR(INDEX(Sheep!$R$340:$R$347,EC51,1),0)</f>
        <v>44236</v>
      </c>
      <c r="ED52" s="649">
        <f>IFERROR(INDEX(Sheep!$R$340:$R$347,ED51,1),0)</f>
        <v>44236</v>
      </c>
      <c r="EE52" s="649">
        <f>IFERROR(INDEX(Sheep!$R$340:$R$347,EE51,1),0)</f>
        <v>44236</v>
      </c>
      <c r="EF52" s="649">
        <f>IFERROR(INDEX(Sheep!$R$340:$R$347,EF51,1),0)</f>
        <v>44236</v>
      </c>
      <c r="EG52" s="649">
        <f>IFERROR(INDEX(Sheep!$R$340:$R$347,EG51,1),0)</f>
        <v>44236</v>
      </c>
      <c r="EH52" s="649">
        <f>IFERROR(INDEX(Sheep!$R$340:$R$347,EH51,1),0)</f>
        <v>44236</v>
      </c>
      <c r="EI52" s="649">
        <f>IFERROR(INDEX(Sheep!$R$340:$R$347,EI51,1),0)</f>
        <v>44236</v>
      </c>
      <c r="EJ52" s="649">
        <f>IFERROR(INDEX(Sheep!$R$340:$R$347,EJ51,1),0)</f>
        <v>44236</v>
      </c>
      <c r="EK52" s="649">
        <f>IFERROR(INDEX(Sheep!$R$340:$R$347,EK51,1),0)</f>
        <v>44236</v>
      </c>
      <c r="EL52" s="649">
        <f>IFERROR(INDEX(Sheep!$R$340:$R$347,EL51,1),0)</f>
        <v>44236</v>
      </c>
      <c r="EM52" s="649">
        <f>IFERROR(INDEX(Sheep!$R$340:$R$347,EM51,1),0)</f>
        <v>44236</v>
      </c>
      <c r="EN52" s="649">
        <f>IFERROR(INDEX(Sheep!$R$340:$R$347,EN51,1),0)</f>
        <v>44236</v>
      </c>
      <c r="EO52" s="649">
        <f>IFERROR(INDEX(Sheep!$R$340:$R$347,EO51,1),0)</f>
        <v>44236</v>
      </c>
      <c r="EP52" s="649">
        <f>IFERROR(INDEX(Sheep!$R$340:$R$347,EP51,1),0)</f>
        <v>44236</v>
      </c>
      <c r="EQ52" s="649">
        <f>IFERROR(INDEX(Sheep!$R$340:$R$347,EQ51,1),0)</f>
        <v>44236</v>
      </c>
      <c r="ER52" s="649">
        <f>IFERROR(INDEX(Sheep!$R$340:$R$347,ER51,1),0)</f>
        <v>44236</v>
      </c>
      <c r="ES52" s="649">
        <f>IFERROR(INDEX(Sheep!$R$340:$R$347,ES51,1),0)</f>
        <v>44236</v>
      </c>
      <c r="ET52" s="649">
        <f>IFERROR(INDEX(Sheep!$R$340:$R$347,ET51,1),0)</f>
        <v>44236</v>
      </c>
      <c r="EU52" s="649">
        <f>IFERROR(INDEX(Sheep!$R$340:$R$347,EU51,1),0)</f>
        <v>44236</v>
      </c>
      <c r="EV52" s="649">
        <f>IFERROR(INDEX(Sheep!$R$340:$R$347,EV51,1),0)</f>
        <v>44236</v>
      </c>
      <c r="EW52" s="649">
        <f>IFERROR(INDEX(Sheep!$R$340:$R$347,EW51,1),0)</f>
        <v>44236</v>
      </c>
      <c r="EX52" s="649">
        <f>IFERROR(INDEX(Sheep!$R$340:$R$347,EX51,1),0)</f>
        <v>44236</v>
      </c>
      <c r="EY52" s="649">
        <f>IFERROR(INDEX(Sheep!$R$340:$R$347,EY51,1),0)</f>
        <v>44236</v>
      </c>
      <c r="EZ52" s="649">
        <f>IFERROR(INDEX(Sheep!$R$340:$R$347,EZ51,1),0)</f>
        <v>44236</v>
      </c>
      <c r="FA52" s="649">
        <f>IFERROR(INDEX(Sheep!$R$340:$R$347,FA51,1),0)</f>
        <v>44236</v>
      </c>
      <c r="FB52" s="649">
        <f>IFERROR(INDEX(Sheep!$R$340:$R$347,FB51,1),0)</f>
        <v>44236</v>
      </c>
      <c r="FC52" s="649">
        <f>IFERROR(INDEX(Sheep!$R$340:$R$347,FC51,1),0)</f>
        <v>44236</v>
      </c>
      <c r="FD52" s="649">
        <f>IFERROR(INDEX(Sheep!$R$340:$R$347,FD51,1),0)</f>
        <v>44236</v>
      </c>
      <c r="FE52" s="649">
        <f>IFERROR(INDEX(Sheep!$R$340:$R$347,FE51,1),0)</f>
        <v>44236</v>
      </c>
      <c r="FF52" s="649">
        <f>IFERROR(INDEX(Sheep!$R$340:$R$347,FF51,1),0)</f>
        <v>44236</v>
      </c>
      <c r="FG52" s="649">
        <f>IFERROR(INDEX(Sheep!$R$340:$R$347,FG51,1),0)</f>
        <v>44236</v>
      </c>
      <c r="FH52" s="649">
        <f>IFERROR(INDEX(Sheep!$R$340:$R$347,FH51,1),0)</f>
        <v>44236</v>
      </c>
      <c r="FI52" s="649">
        <f>IFERROR(INDEX(Sheep!$R$340:$R$347,FI51,1),0)</f>
        <v>44236</v>
      </c>
      <c r="FJ52" s="649">
        <f>IFERROR(INDEX(Sheep!$R$340:$R$347,FJ51,1),0)</f>
        <v>44236</v>
      </c>
      <c r="FK52" s="649">
        <f>IFERROR(INDEX(Sheep!$R$340:$R$347,FK51,1),0)</f>
        <v>44236</v>
      </c>
      <c r="FL52" s="649">
        <f>IFERROR(INDEX(Sheep!$R$340:$R$347,FL51,1),0)</f>
        <v>44236</v>
      </c>
      <c r="FM52" s="649">
        <f>IFERROR(INDEX(Sheep!$R$340:$R$347,FM51,1),0)</f>
        <v>44236</v>
      </c>
      <c r="FN52" s="649">
        <f>IFERROR(INDEX(Sheep!$R$340:$R$347,FN51,1),0)</f>
        <v>44236</v>
      </c>
      <c r="FO52" s="649">
        <f>IFERROR(INDEX(Sheep!$R$340:$R$347,FO51,1),0)</f>
        <v>44236</v>
      </c>
      <c r="FP52" s="649">
        <f>IFERROR(INDEX(Sheep!$R$340:$R$347,FP51,1),0)</f>
        <v>44601</v>
      </c>
      <c r="FQ52" s="649">
        <f>IFERROR(INDEX(Sheep!$R$340:$R$347,FQ51,1),0)</f>
        <v>44601</v>
      </c>
      <c r="FR52" s="649">
        <f>IFERROR(INDEX(Sheep!$R$340:$R$347,FR51,1),0)</f>
        <v>44601</v>
      </c>
      <c r="FS52" s="649">
        <f>IFERROR(INDEX(Sheep!$R$340:$R$347,FS51,1),0)</f>
        <v>44601</v>
      </c>
      <c r="FT52" s="649">
        <f>IFERROR(INDEX(Sheep!$R$340:$R$347,FT51,1),0)</f>
        <v>44601</v>
      </c>
      <c r="FU52" s="649">
        <f>IFERROR(INDEX(Sheep!$R$340:$R$347,FU51,1),0)</f>
        <v>44601</v>
      </c>
      <c r="FV52" s="649">
        <f>IFERROR(INDEX(Sheep!$R$340:$R$347,FV51,1),0)</f>
        <v>44601</v>
      </c>
      <c r="FW52" s="649">
        <f>IFERROR(INDEX(Sheep!$R$340:$R$347,FW51,1),0)</f>
        <v>44601</v>
      </c>
      <c r="FX52" s="649">
        <f>IFERROR(INDEX(Sheep!$R$340:$R$347,FX51,1),0)</f>
        <v>44601</v>
      </c>
      <c r="FY52" s="649">
        <f>IFERROR(INDEX(Sheep!$R$340:$R$347,FY51,1),0)</f>
        <v>44601</v>
      </c>
      <c r="FZ52" s="649">
        <f>IFERROR(INDEX(Sheep!$R$340:$R$347,FZ51,1),0)</f>
        <v>44601</v>
      </c>
      <c r="GA52" s="649">
        <f>IFERROR(INDEX(Sheep!$R$340:$R$347,GA51,1),0)</f>
        <v>44601</v>
      </c>
      <c r="GB52" s="649">
        <f>IFERROR(INDEX(Sheep!$R$340:$R$347,GB51,1),0)</f>
        <v>44601</v>
      </c>
      <c r="GC52" s="649">
        <f>IFERROR(INDEX(Sheep!$R$340:$R$347,GC51,1),0)</f>
        <v>44601</v>
      </c>
      <c r="GD52" s="649">
        <f>IFERROR(INDEX(Sheep!$R$340:$R$347,GD51,1),0)</f>
        <v>44601</v>
      </c>
      <c r="GE52" s="649">
        <f>IFERROR(INDEX(Sheep!$R$340:$R$347,GE51,1),0)</f>
        <v>44601</v>
      </c>
      <c r="GF52" s="649">
        <f>IFERROR(INDEX(Sheep!$R$340:$R$347,GF51,1),0)</f>
        <v>44601</v>
      </c>
      <c r="GG52" s="649">
        <f>IFERROR(INDEX(Sheep!$R$340:$R$347,GG51,1),0)</f>
        <v>44601</v>
      </c>
      <c r="GH52" s="649">
        <f>IFERROR(INDEX(Sheep!$R$340:$R$347,GH51,1),0)</f>
        <v>44601</v>
      </c>
      <c r="GI52" s="649">
        <f>IFERROR(INDEX(Sheep!$R$340:$R$347,GI51,1),0)</f>
        <v>44601</v>
      </c>
      <c r="GJ52" s="649">
        <f>IFERROR(INDEX(Sheep!$R$340:$R$347,GJ51,1),0)</f>
        <v>44601</v>
      </c>
      <c r="GK52" s="649">
        <f>IFERROR(INDEX(Sheep!$R$340:$R$347,GK51,1),0)</f>
        <v>44601</v>
      </c>
      <c r="GL52" s="649">
        <f>IFERROR(INDEX(Sheep!$R$340:$R$347,GL51,1),0)</f>
        <v>44601</v>
      </c>
      <c r="GM52" s="649">
        <f>IFERROR(INDEX(Sheep!$R$340:$R$347,GM51,1),0)</f>
        <v>44601</v>
      </c>
      <c r="GN52" s="649">
        <f>IFERROR(INDEX(Sheep!$R$340:$R$347,GN51,1),0)</f>
        <v>44601</v>
      </c>
      <c r="GO52" s="649">
        <f>IFERROR(INDEX(Sheep!$R$340:$R$347,GO51,1),0)</f>
        <v>44601</v>
      </c>
      <c r="GP52" s="649">
        <f>IFERROR(INDEX(Sheep!$R$340:$R$347,GP51,1),0)</f>
        <v>44601</v>
      </c>
      <c r="GQ52" s="649">
        <f>IFERROR(INDEX(Sheep!$R$340:$R$347,GQ51,1),0)</f>
        <v>44601</v>
      </c>
      <c r="GR52" s="649">
        <f>IFERROR(INDEX(Sheep!$R$340:$R$347,GR51,1),0)</f>
        <v>44601</v>
      </c>
      <c r="GS52" s="649">
        <f>IFERROR(INDEX(Sheep!$R$340:$R$347,GS51,1),0)</f>
        <v>44601</v>
      </c>
      <c r="GT52" s="649">
        <f>IFERROR(INDEX(Sheep!$R$340:$R$347,GT51,1),0)</f>
        <v>44601</v>
      </c>
      <c r="GU52" s="649">
        <f>IFERROR(INDEX(Sheep!$R$340:$R$347,GU51,1),0)</f>
        <v>44601</v>
      </c>
      <c r="GV52" s="649">
        <f>IFERROR(INDEX(Sheep!$R$340:$R$347,GV51,1),0)</f>
        <v>44601</v>
      </c>
      <c r="GW52" s="649">
        <f>IFERROR(INDEX(Sheep!$R$340:$R$347,GW51,1),0)</f>
        <v>44601</v>
      </c>
      <c r="GX52" s="649">
        <f>IFERROR(INDEX(Sheep!$R$340:$R$347,GX51,1),0)</f>
        <v>44601</v>
      </c>
      <c r="GY52" s="649">
        <f>IFERROR(INDEX(Sheep!$R$340:$R$347,GY51,1),0)</f>
        <v>44601</v>
      </c>
      <c r="GZ52" s="649">
        <f>IFERROR(INDEX(Sheep!$R$340:$R$347,GZ51,1),0)</f>
        <v>44601</v>
      </c>
      <c r="HA52" s="649">
        <f>IFERROR(INDEX(Sheep!$R$340:$R$347,HA51,1),0)</f>
        <v>44601</v>
      </c>
      <c r="HB52" s="649">
        <f>IFERROR(INDEX(Sheep!$R$340:$R$347,HB51,1),0)</f>
        <v>44601</v>
      </c>
      <c r="HC52" s="649">
        <f>IFERROR(INDEX(Sheep!$R$340:$R$347,HC51,1),0)</f>
        <v>44601</v>
      </c>
      <c r="HD52" s="649">
        <f>IFERROR(INDEX(Sheep!$R$340:$R$347,HD51,1),0)</f>
        <v>44601</v>
      </c>
      <c r="HE52" s="649">
        <f>IFERROR(INDEX(Sheep!$R$340:$R$347,HE51,1),0)</f>
        <v>44601</v>
      </c>
      <c r="HF52" s="649">
        <f>IFERROR(INDEX(Sheep!$R$340:$R$347,HF51,1),0)</f>
        <v>44601</v>
      </c>
      <c r="HG52" s="649">
        <f>IFERROR(INDEX(Sheep!$R$340:$R$347,HG51,1),0)</f>
        <v>44601</v>
      </c>
      <c r="HH52" s="649">
        <f>IFERROR(INDEX(Sheep!$R$340:$R$347,HH51,1),0)</f>
        <v>44601</v>
      </c>
      <c r="HI52" s="649">
        <f>IFERROR(INDEX(Sheep!$R$340:$R$347,HI51,1),0)</f>
        <v>44601</v>
      </c>
      <c r="HJ52" s="649">
        <f>IFERROR(INDEX(Sheep!$R$340:$R$347,HJ51,1),0)</f>
        <v>44601</v>
      </c>
      <c r="HK52" s="649">
        <f>IFERROR(INDEX(Sheep!$R$340:$R$347,HK51,1),0)</f>
        <v>44601</v>
      </c>
      <c r="HL52" s="649">
        <f>IFERROR(INDEX(Sheep!$R$340:$R$347,HL51,1),0)</f>
        <v>44601</v>
      </c>
      <c r="HM52" s="649">
        <f>IFERROR(INDEX(Sheep!$R$340:$R$347,HM51,1),0)</f>
        <v>44601</v>
      </c>
      <c r="HN52" s="649">
        <f>IFERROR(INDEX(Sheep!$R$340:$R$347,HN51,1),0)</f>
        <v>44601</v>
      </c>
      <c r="HO52" s="649">
        <f>IFERROR(INDEX(Sheep!$R$340:$R$347,HO51,1),0)</f>
        <v>44601</v>
      </c>
      <c r="HP52" s="649">
        <f>IFERROR(INDEX(Sheep!$R$340:$R$347,HP51,1),0)</f>
        <v>44966</v>
      </c>
      <c r="HQ52" s="649">
        <f>IFERROR(INDEX(Sheep!$R$340:$R$347,HQ51,1),0)</f>
        <v>44966</v>
      </c>
      <c r="HR52" s="649">
        <f>IFERROR(INDEX(Sheep!$R$340:$R$347,HR51,1),0)</f>
        <v>44966</v>
      </c>
      <c r="HS52" s="649">
        <f>IFERROR(INDEX(Sheep!$R$340:$R$347,HS51,1),0)</f>
        <v>44966</v>
      </c>
      <c r="HT52" s="649">
        <f>IFERROR(INDEX(Sheep!$R$340:$R$347,HT51,1),0)</f>
        <v>44966</v>
      </c>
      <c r="HU52" s="649">
        <f>IFERROR(INDEX(Sheep!$R$340:$R$347,HU51,1),0)</f>
        <v>44966</v>
      </c>
      <c r="HV52" s="649">
        <f>IFERROR(INDEX(Sheep!$R$340:$R$347,HV51,1),0)</f>
        <v>44966</v>
      </c>
      <c r="HW52" s="649">
        <f>IFERROR(INDEX(Sheep!$R$340:$R$347,HW51,1),0)</f>
        <v>44966</v>
      </c>
      <c r="HX52" s="649">
        <f>IFERROR(INDEX(Sheep!$R$340:$R$347,HX51,1),0)</f>
        <v>44966</v>
      </c>
      <c r="HY52" s="649">
        <f>IFERROR(INDEX(Sheep!$R$340:$R$347,HY51,1),0)</f>
        <v>44966</v>
      </c>
      <c r="HZ52" s="649">
        <f>IFERROR(INDEX(Sheep!$R$340:$R$347,HZ51,1),0)</f>
        <v>44966</v>
      </c>
      <c r="IA52" s="649">
        <f>IFERROR(INDEX(Sheep!$R$340:$R$347,IA51,1),0)</f>
        <v>44966</v>
      </c>
      <c r="IB52" s="649">
        <f>IFERROR(INDEX(Sheep!$R$340:$R$347,IB51,1),0)</f>
        <v>44966</v>
      </c>
      <c r="IC52" s="649">
        <f>IFERROR(INDEX(Sheep!$R$340:$R$347,IC51,1),0)</f>
        <v>44966</v>
      </c>
      <c r="ID52" s="649">
        <f>IFERROR(INDEX(Sheep!$R$340:$R$347,ID51,1),0)</f>
        <v>44966</v>
      </c>
      <c r="IE52" s="649">
        <f>IFERROR(INDEX(Sheep!$R$340:$R$347,IE51,1),0)</f>
        <v>44966</v>
      </c>
      <c r="IF52" s="649">
        <f>IFERROR(INDEX(Sheep!$R$340:$R$347,IF51,1),0)</f>
        <v>44966</v>
      </c>
      <c r="IG52" s="649">
        <f>IFERROR(INDEX(Sheep!$R$340:$R$347,IG51,1),0)</f>
        <v>44966</v>
      </c>
      <c r="IH52" s="649">
        <f>IFERROR(INDEX(Sheep!$R$340:$R$347,IH51,1),0)</f>
        <v>44966</v>
      </c>
      <c r="II52" s="649">
        <f>IFERROR(INDEX(Sheep!$R$340:$R$347,II51,1),0)</f>
        <v>44966</v>
      </c>
      <c r="IJ52" s="649">
        <f>IFERROR(INDEX(Sheep!$R$340:$R$347,IJ51,1),0)</f>
        <v>44966</v>
      </c>
      <c r="IK52" s="649">
        <f>IFERROR(INDEX(Sheep!$R$340:$R$347,IK51,1),0)</f>
        <v>44966</v>
      </c>
      <c r="IL52" s="649">
        <f>IFERROR(INDEX(Sheep!$R$340:$R$347,IL51,1),0)</f>
        <v>44966</v>
      </c>
      <c r="IM52" s="649">
        <f>IFERROR(INDEX(Sheep!$R$340:$R$347,IM51,1),0)</f>
        <v>44966</v>
      </c>
      <c r="IN52" s="649">
        <f>IFERROR(INDEX(Sheep!$R$340:$R$347,IN51,1),0)</f>
        <v>44966</v>
      </c>
      <c r="IO52" s="649">
        <f>IFERROR(INDEX(Sheep!$R$340:$R$347,IO51,1),0)</f>
        <v>44966</v>
      </c>
      <c r="IP52" s="649">
        <f>IFERROR(INDEX(Sheep!$R$340:$R$347,IP51,1),0)</f>
        <v>44966</v>
      </c>
      <c r="IQ52" s="649">
        <f>IFERROR(INDEX(Sheep!$R$340:$R$347,IQ51,1),0)</f>
        <v>44966</v>
      </c>
      <c r="IR52" s="649">
        <f>IFERROR(INDEX(Sheep!$R$340:$R$347,IR51,1),0)</f>
        <v>44966</v>
      </c>
      <c r="IS52" s="649">
        <f>IFERROR(INDEX(Sheep!$R$340:$R$347,IS51,1),0)</f>
        <v>44966</v>
      </c>
      <c r="IT52" s="649">
        <f>IFERROR(INDEX(Sheep!$R$340:$R$347,IT51,1),0)</f>
        <v>44966</v>
      </c>
      <c r="IU52" s="649">
        <f>IFERROR(INDEX(Sheep!$R$340:$R$347,IU51,1),0)</f>
        <v>44966</v>
      </c>
      <c r="IV52" s="649">
        <f>IFERROR(INDEX(Sheep!$R$340:$R$347,IV51,1),0)</f>
        <v>44966</v>
      </c>
      <c r="IW52" s="649">
        <f>IFERROR(INDEX(Sheep!$R$340:$R$347,IW51,1),0)</f>
        <v>44966</v>
      </c>
      <c r="IX52" s="649">
        <f>IFERROR(INDEX(Sheep!$R$340:$R$347,IX51,1),0)</f>
        <v>44966</v>
      </c>
      <c r="IY52" s="649">
        <f>IFERROR(INDEX(Sheep!$R$340:$R$347,IY51,1),0)</f>
        <v>44966</v>
      </c>
      <c r="IZ52" s="649">
        <f>IFERROR(INDEX(Sheep!$R$340:$R$347,IZ51,1),0)</f>
        <v>44966</v>
      </c>
      <c r="JA52" s="649">
        <f>IFERROR(INDEX(Sheep!$R$340:$R$347,JA51,1),0)</f>
        <v>44966</v>
      </c>
      <c r="JB52" s="649">
        <f>IFERROR(INDEX(Sheep!$R$340:$R$347,JB51,1),0)</f>
        <v>44966</v>
      </c>
      <c r="JC52" s="649">
        <f>IFERROR(INDEX(Sheep!$R$340:$R$347,JC51,1),0)</f>
        <v>44966</v>
      </c>
      <c r="JD52" s="649">
        <f>IFERROR(INDEX(Sheep!$R$340:$R$347,JD51,1),0)</f>
        <v>44966</v>
      </c>
      <c r="JE52" s="649">
        <f>IFERROR(INDEX(Sheep!$R$340:$R$347,JE51,1),0)</f>
        <v>44966</v>
      </c>
      <c r="JF52" s="649">
        <f>IFERROR(INDEX(Sheep!$R$340:$R$347,JF51,1),0)</f>
        <v>44966</v>
      </c>
      <c r="JG52" s="649">
        <f>IFERROR(INDEX(Sheep!$R$340:$R$347,JG51,1),0)</f>
        <v>44966</v>
      </c>
      <c r="JH52" s="649">
        <f>IFERROR(INDEX(Sheep!$R$340:$R$347,JH51,1),0)</f>
        <v>44966</v>
      </c>
      <c r="JI52" s="649">
        <f>IFERROR(INDEX(Sheep!$R$340:$R$347,JI51,1),0)</f>
        <v>44966</v>
      </c>
      <c r="JJ52" s="649">
        <f>IFERROR(INDEX(Sheep!$R$340:$R$347,JJ51,1),0)</f>
        <v>44966</v>
      </c>
      <c r="JK52" s="649">
        <f>IFERROR(INDEX(Sheep!$R$340:$R$347,JK51,1),0)</f>
        <v>44966</v>
      </c>
      <c r="JL52" s="649">
        <f>IFERROR(INDEX(Sheep!$R$340:$R$347,JL51,1),0)</f>
        <v>44966</v>
      </c>
      <c r="JM52" s="649">
        <f>IFERROR(INDEX(Sheep!$R$340:$R$347,JM51,1),0)</f>
        <v>44966</v>
      </c>
      <c r="JN52" s="649">
        <f>IFERROR(INDEX(Sheep!$R$340:$R$347,JN51,1),0)</f>
        <v>44966</v>
      </c>
      <c r="JO52" s="649">
        <f>IFERROR(INDEX(Sheep!$R$340:$R$347,JO51,1),0)</f>
        <v>44966</v>
      </c>
      <c r="JP52" s="649">
        <f>IFERROR(INDEX(Sheep!$R$340:$R$347,JP51,1),0)</f>
        <v>45332</v>
      </c>
      <c r="JQ52" s="649">
        <f>IFERROR(INDEX(Sheep!$R$340:$R$347,JQ51,1),0)</f>
        <v>45332</v>
      </c>
      <c r="JR52" s="649">
        <f>IFERROR(INDEX(Sheep!$R$340:$R$347,JR51,1),0)</f>
        <v>45332</v>
      </c>
      <c r="JS52" s="649">
        <f>IFERROR(INDEX(Sheep!$R$340:$R$347,JS51,1),0)</f>
        <v>45332</v>
      </c>
      <c r="JT52" s="649">
        <f>IFERROR(INDEX(Sheep!$R$340:$R$347,JT51,1),0)</f>
        <v>45332</v>
      </c>
      <c r="JU52" s="649">
        <f>IFERROR(INDEX(Sheep!$R$340:$R$347,JU51,1),0)</f>
        <v>45332</v>
      </c>
      <c r="JV52" s="649">
        <f>IFERROR(INDEX(Sheep!$R$340:$R$347,JV51,1),0)</f>
        <v>45332</v>
      </c>
      <c r="JW52" s="649">
        <f>IFERROR(INDEX(Sheep!$R$340:$R$347,JW51,1),0)</f>
        <v>45332</v>
      </c>
      <c r="JX52" s="649">
        <f>IFERROR(INDEX(Sheep!$R$340:$R$347,JX51,1),0)</f>
        <v>45332</v>
      </c>
      <c r="JY52" s="649">
        <f>IFERROR(INDEX(Sheep!$R$340:$R$347,JY51,1),0)</f>
        <v>45332</v>
      </c>
      <c r="JZ52" s="649">
        <f>IFERROR(INDEX(Sheep!$R$340:$R$347,JZ51,1),0)</f>
        <v>45332</v>
      </c>
      <c r="KA52" s="649">
        <f>IFERROR(INDEX(Sheep!$R$340:$R$347,KA51,1),0)</f>
        <v>45332</v>
      </c>
      <c r="KB52" s="649">
        <f>IFERROR(INDEX(Sheep!$R$340:$R$347,KB51,1),0)</f>
        <v>45332</v>
      </c>
      <c r="KC52" s="649">
        <f>IFERROR(INDEX(Sheep!$R$340:$R$347,KC51,1),0)</f>
        <v>45332</v>
      </c>
      <c r="KD52" s="649">
        <f>IFERROR(INDEX(Sheep!$R$340:$R$347,KD51,1),0)</f>
        <v>45332</v>
      </c>
      <c r="KE52" s="649">
        <f>IFERROR(INDEX(Sheep!$R$340:$R$347,KE51,1),0)</f>
        <v>45332</v>
      </c>
      <c r="KF52" s="649">
        <f>IFERROR(INDEX(Sheep!$R$340:$R$347,KF51,1),0)</f>
        <v>45332</v>
      </c>
      <c r="KG52" s="649">
        <f>IFERROR(INDEX(Sheep!$R$340:$R$347,KG51,1),0)</f>
        <v>45332</v>
      </c>
      <c r="KH52" s="649">
        <f>IFERROR(INDEX(Sheep!$R$340:$R$347,KH51,1),0)</f>
        <v>45332</v>
      </c>
      <c r="KI52" s="649">
        <f>IFERROR(INDEX(Sheep!$R$340:$R$347,KI51,1),0)</f>
        <v>45332</v>
      </c>
      <c r="KJ52" s="649">
        <f>IFERROR(INDEX(Sheep!$R$340:$R$347,KJ51,1),0)</f>
        <v>45332</v>
      </c>
      <c r="KK52" s="649">
        <f>IFERROR(INDEX(Sheep!$R$340:$R$347,KK51,1),0)</f>
        <v>45332</v>
      </c>
      <c r="KL52" s="649">
        <f>IFERROR(INDEX(Sheep!$R$340:$R$347,KL51,1),0)</f>
        <v>45332</v>
      </c>
      <c r="KM52" s="649">
        <f>IFERROR(INDEX(Sheep!$R$340:$R$347,KM51,1),0)</f>
        <v>45332</v>
      </c>
      <c r="KN52" s="649">
        <f>IFERROR(INDEX(Sheep!$R$340:$R$347,KN51,1),0)</f>
        <v>45332</v>
      </c>
      <c r="KO52" s="649">
        <f>IFERROR(INDEX(Sheep!$R$340:$R$347,KO51,1),0)</f>
        <v>45332</v>
      </c>
      <c r="KP52" s="649">
        <f>IFERROR(INDEX(Sheep!$R$340:$R$347,KP51,1),0)</f>
        <v>45332</v>
      </c>
      <c r="KQ52" s="649">
        <f>IFERROR(INDEX(Sheep!$R$340:$R$347,KQ51,1),0)</f>
        <v>45332</v>
      </c>
      <c r="KR52" s="649">
        <f>IFERROR(INDEX(Sheep!$R$340:$R$347,KR51,1),0)</f>
        <v>45332</v>
      </c>
      <c r="KS52" s="649">
        <f>IFERROR(INDEX(Sheep!$R$340:$R$347,KS51,1),0)</f>
        <v>45332</v>
      </c>
      <c r="KT52" s="649">
        <f>IFERROR(INDEX(Sheep!$R$340:$R$347,KT51,1),0)</f>
        <v>45332</v>
      </c>
      <c r="KU52" s="649">
        <f>IFERROR(INDEX(Sheep!$R$340:$R$347,KU51,1),0)</f>
        <v>45332</v>
      </c>
      <c r="KV52" s="649">
        <f>IFERROR(INDEX(Sheep!$R$340:$R$347,KV51,1),0)</f>
        <v>45332</v>
      </c>
      <c r="KW52" s="649">
        <f>IFERROR(INDEX(Sheep!$R$340:$R$347,KW51,1),0)</f>
        <v>45332</v>
      </c>
      <c r="KX52" s="649">
        <f>IFERROR(INDEX(Sheep!$R$340:$R$347,KX51,1),0)</f>
        <v>45332</v>
      </c>
      <c r="KY52" s="649">
        <f>IFERROR(INDEX(Sheep!$R$340:$R$347,KY51,1),0)</f>
        <v>45332</v>
      </c>
      <c r="KZ52" s="649">
        <f>IFERROR(INDEX(Sheep!$R$340:$R$347,KZ51,1),0)</f>
        <v>45332</v>
      </c>
      <c r="LA52" s="649">
        <f>IFERROR(INDEX(Sheep!$R$340:$R$347,LA51,1),0)</f>
        <v>45332</v>
      </c>
      <c r="LB52" s="649">
        <f>IFERROR(INDEX(Sheep!$R$340:$R$347,LB51,1),0)</f>
        <v>45332</v>
      </c>
      <c r="LC52" s="649">
        <f>IFERROR(INDEX(Sheep!$R$340:$R$347,LC51,1),0)</f>
        <v>45332</v>
      </c>
      <c r="LD52" s="649">
        <f>IFERROR(INDEX(Sheep!$R$340:$R$347,LD51,1),0)</f>
        <v>45332</v>
      </c>
      <c r="LE52" s="649">
        <f>IFERROR(INDEX(Sheep!$R$340:$R$347,LE51,1),0)</f>
        <v>45332</v>
      </c>
      <c r="LF52" s="649">
        <f>IFERROR(INDEX(Sheep!$R$340:$R$347,LF51,1),0)</f>
        <v>45332</v>
      </c>
      <c r="LG52" s="649">
        <f>IFERROR(INDEX(Sheep!$R$340:$R$347,LG51,1),0)</f>
        <v>45332</v>
      </c>
      <c r="LH52" s="649">
        <f>IFERROR(INDEX(Sheep!$R$340:$R$347,LH51,1),0)</f>
        <v>45332</v>
      </c>
      <c r="LI52" s="649">
        <f>IFERROR(INDEX(Sheep!$R$340:$R$347,LI51,1),0)</f>
        <v>45332</v>
      </c>
      <c r="LJ52" s="649">
        <f>IFERROR(INDEX(Sheep!$R$340:$R$347,LJ51,1),0)</f>
        <v>45332</v>
      </c>
      <c r="LK52" s="649">
        <f>IFERROR(INDEX(Sheep!$R$340:$R$347,LK51,1),0)</f>
        <v>45332</v>
      </c>
      <c r="LL52" s="649">
        <f>IFERROR(INDEX(Sheep!$R$340:$R$347,LL51,1),0)</f>
        <v>45332</v>
      </c>
      <c r="LM52" s="649">
        <f>IFERROR(INDEX(Sheep!$R$340:$R$347,LM51,1),0)</f>
        <v>45332</v>
      </c>
      <c r="LN52" s="649">
        <f>IFERROR(INDEX(Sheep!$R$340:$R$347,LN51,1),0)</f>
        <v>45332</v>
      </c>
      <c r="LO52" s="649">
        <f>IFERROR(INDEX(Sheep!$R$340:$R$347,LO51,1),0)</f>
        <v>45332</v>
      </c>
      <c r="LP52" s="649">
        <f>IFERROR(INDEX(Sheep!$R$340:$R$347,LP51,1),0)</f>
        <v>45697</v>
      </c>
      <c r="LQ52" s="649">
        <f>IFERROR(INDEX(Sheep!$R$340:$R$347,LQ51,1),0)</f>
        <v>45697</v>
      </c>
      <c r="LR52" s="649">
        <f>IFERROR(INDEX(Sheep!$R$340:$R$347,LR51,1),0)</f>
        <v>45697</v>
      </c>
      <c r="LS52" s="649">
        <f>IFERROR(INDEX(Sheep!$R$340:$R$347,LS51,1),0)</f>
        <v>45697</v>
      </c>
      <c r="LT52" s="649">
        <f>IFERROR(INDEX(Sheep!$R$340:$R$347,LT51,1),0)</f>
        <v>45697</v>
      </c>
      <c r="LU52" s="649">
        <f>IFERROR(INDEX(Sheep!$R$340:$R$347,LU51,1),0)</f>
        <v>45697</v>
      </c>
      <c r="LV52" s="649">
        <f>IFERROR(INDEX(Sheep!$R$340:$R$347,LV51,1),0)</f>
        <v>45697</v>
      </c>
      <c r="LW52" s="649">
        <f>IFERROR(INDEX(Sheep!$R$340:$R$347,LW51,1),0)</f>
        <v>45697</v>
      </c>
      <c r="LX52" s="649">
        <f>IFERROR(INDEX(Sheep!$R$340:$R$347,LX51,1),0)</f>
        <v>45697</v>
      </c>
      <c r="LY52" s="649">
        <f>IFERROR(INDEX(Sheep!$R$340:$R$347,LY51,1),0)</f>
        <v>45697</v>
      </c>
      <c r="LZ52" s="649">
        <f>IFERROR(INDEX(Sheep!$R$340:$R$347,LZ51,1),0)</f>
        <v>45697</v>
      </c>
      <c r="MA52" s="649">
        <f>IFERROR(INDEX(Sheep!$R$340:$R$347,MA51,1),0)</f>
        <v>45697</v>
      </c>
      <c r="MB52" s="649">
        <f>IFERROR(INDEX(Sheep!$R$340:$R$347,MB51,1),0)</f>
        <v>45697</v>
      </c>
      <c r="MC52" s="649">
        <f>IFERROR(INDEX(Sheep!$R$340:$R$347,MC51,1),0)</f>
        <v>45697</v>
      </c>
      <c r="MD52" s="649">
        <f>IFERROR(INDEX(Sheep!$R$340:$R$347,MD51,1),0)</f>
        <v>45697</v>
      </c>
      <c r="ME52" s="649">
        <f>IFERROR(INDEX(Sheep!$R$340:$R$347,ME51,1),0)</f>
        <v>45697</v>
      </c>
      <c r="MF52" s="649">
        <f>IFERROR(INDEX(Sheep!$R$340:$R$347,MF51,1),0)</f>
        <v>45697</v>
      </c>
      <c r="MG52" s="649">
        <f>IFERROR(INDEX(Sheep!$R$340:$R$347,MG51,1),0)</f>
        <v>45697</v>
      </c>
      <c r="MH52" s="649">
        <f>IFERROR(INDEX(Sheep!$R$340:$R$347,MH51,1),0)</f>
        <v>45697</v>
      </c>
      <c r="MI52" s="649">
        <f>IFERROR(INDEX(Sheep!$R$340:$R$347,MI51,1),0)</f>
        <v>45697</v>
      </c>
      <c r="MJ52" s="649">
        <f>IFERROR(INDEX(Sheep!$R$340:$R$347,MJ51,1),0)</f>
        <v>45697</v>
      </c>
      <c r="MK52" s="649">
        <f>IFERROR(INDEX(Sheep!$R$340:$R$347,MK51,1),0)</f>
        <v>45697</v>
      </c>
      <c r="ML52" s="649">
        <f>IFERROR(INDEX(Sheep!$R$340:$R$347,ML51,1),0)</f>
        <v>45697</v>
      </c>
      <c r="MM52" s="649">
        <f>IFERROR(INDEX(Sheep!$R$340:$R$347,MM51,1),0)</f>
        <v>45697</v>
      </c>
      <c r="MN52" s="649">
        <f>IFERROR(INDEX(Sheep!$R$340:$R$347,MN51,1),0)</f>
        <v>45697</v>
      </c>
      <c r="MO52" s="649">
        <f>IFERROR(INDEX(Sheep!$R$340:$R$347,MO51,1),0)</f>
        <v>45697</v>
      </c>
      <c r="MP52" s="649">
        <f>IFERROR(INDEX(Sheep!$R$340:$R$347,MP51,1),0)</f>
        <v>45697</v>
      </c>
      <c r="MQ52" s="649">
        <f>IFERROR(INDEX(Sheep!$R$340:$R$347,MQ51,1),0)</f>
        <v>45697</v>
      </c>
      <c r="MR52" s="649">
        <f>IFERROR(INDEX(Sheep!$R$340:$R$347,MR51,1),0)</f>
        <v>45697</v>
      </c>
      <c r="MS52" s="649">
        <f>IFERROR(INDEX(Sheep!$R$340:$R$347,MS51,1),0)</f>
        <v>45697</v>
      </c>
      <c r="MT52" s="649">
        <f>IFERROR(INDEX(Sheep!$R$340:$R$347,MT51,1),0)</f>
        <v>45697</v>
      </c>
      <c r="MU52" s="649">
        <f>IFERROR(INDEX(Sheep!$R$340:$R$347,MU51,1),0)</f>
        <v>45697</v>
      </c>
      <c r="MV52" s="649">
        <f>IFERROR(INDEX(Sheep!$R$340:$R$347,MV51,1),0)</f>
        <v>45697</v>
      </c>
      <c r="MW52" s="649">
        <f>IFERROR(INDEX(Sheep!$R$340:$R$347,MW51,1),0)</f>
        <v>45697</v>
      </c>
      <c r="MX52" s="649">
        <f>IFERROR(INDEX(Sheep!$R$340:$R$347,MX51,1),0)</f>
        <v>45697</v>
      </c>
      <c r="MY52" s="649">
        <f>IFERROR(INDEX(Sheep!$R$340:$R$347,MY51,1),0)</f>
        <v>45697</v>
      </c>
      <c r="MZ52" s="649">
        <f>IFERROR(INDEX(Sheep!$R$340:$R$347,MZ51,1),0)</f>
        <v>45697</v>
      </c>
      <c r="NA52" s="649">
        <f>IFERROR(INDEX(Sheep!$R$340:$R$347,NA51,1),0)</f>
        <v>45697</v>
      </c>
      <c r="NB52" s="649">
        <f>IFERROR(INDEX(Sheep!$R$340:$R$347,NB51,1),0)</f>
        <v>45697</v>
      </c>
      <c r="NC52" s="649">
        <f>IFERROR(INDEX(Sheep!$R$340:$R$347,NC51,1),0)</f>
        <v>45697</v>
      </c>
      <c r="ND52" s="649">
        <f>IFERROR(INDEX(Sheep!$R$340:$R$347,ND51,1),0)</f>
        <v>45697</v>
      </c>
      <c r="NE52" s="649">
        <f>IFERROR(INDEX(Sheep!$R$340:$R$347,NE51,1),0)</f>
        <v>45697</v>
      </c>
      <c r="NF52" s="649">
        <f>IFERROR(INDEX(Sheep!$R$340:$R$347,NF51,1),0)</f>
        <v>45697</v>
      </c>
      <c r="NG52" s="649">
        <f>IFERROR(INDEX(Sheep!$R$340:$R$347,NG51,1),0)</f>
        <v>45697</v>
      </c>
      <c r="NH52" s="649">
        <f>IFERROR(INDEX(Sheep!$R$340:$R$347,NH51,1),0)</f>
        <v>45697</v>
      </c>
      <c r="NI52" s="649">
        <f>IFERROR(INDEX(Sheep!$R$340:$R$347,NI51,1),0)</f>
        <v>45697</v>
      </c>
      <c r="NJ52" s="649">
        <f>IFERROR(INDEX(Sheep!$R$340:$R$347,NJ51,1),0)</f>
        <v>45697</v>
      </c>
      <c r="NK52" s="649">
        <f>IFERROR(INDEX(Sheep!$R$340:$R$347,NK51,1),0)</f>
        <v>45697</v>
      </c>
      <c r="NL52" s="649">
        <f>IFERROR(INDEX(Sheep!$R$340:$R$347,NL51,1),0)</f>
        <v>45697</v>
      </c>
      <c r="NM52" s="649">
        <f>IFERROR(INDEX(Sheep!$R$340:$R$347,NM51,1),0)</f>
        <v>45697</v>
      </c>
      <c r="NN52" s="649">
        <f>IFERROR(INDEX(Sheep!$R$340:$R$347,NN51,1),0)</f>
        <v>45697</v>
      </c>
      <c r="NO52" s="649">
        <f>IFERROR(INDEX(Sheep!$R$340:$R$347,NO51,1),0)</f>
        <v>45697</v>
      </c>
      <c r="NP52" s="649">
        <f>IFERROR(INDEX(Sheep!$R$340:$R$347,NP51,1),0)</f>
        <v>46062</v>
      </c>
      <c r="NQ52" s="649">
        <f>IFERROR(INDEX(Sheep!$R$340:$R$347,NQ51,1),0)</f>
        <v>46062</v>
      </c>
      <c r="NR52" s="649">
        <f>IFERROR(INDEX(Sheep!$R$340:$R$347,NR51,1),0)</f>
        <v>46062</v>
      </c>
      <c r="NS52" s="649">
        <f>IFERROR(INDEX(Sheep!$R$340:$R$347,NS51,1),0)</f>
        <v>46062</v>
      </c>
      <c r="NT52" s="649">
        <f>IFERROR(INDEX(Sheep!$R$340:$R$347,NT51,1),0)</f>
        <v>46062</v>
      </c>
      <c r="NU52" s="649">
        <f>IFERROR(INDEX(Sheep!$R$340:$R$347,NU51,1),0)</f>
        <v>46062</v>
      </c>
      <c r="NV52" s="649">
        <f>IFERROR(INDEX(Sheep!$R$340:$R$347,NV51,1),0)</f>
        <v>46062</v>
      </c>
      <c r="NW52" s="649">
        <f>IFERROR(INDEX(Sheep!$R$340:$R$347,NW51,1),0)</f>
        <v>46062</v>
      </c>
      <c r="NX52" s="649">
        <f>IFERROR(INDEX(Sheep!$R$340:$R$347,NX51,1),0)</f>
        <v>46062</v>
      </c>
      <c r="NY52" s="649">
        <f>IFERROR(INDEX(Sheep!$R$340:$R$347,NY51,1),0)</f>
        <v>46062</v>
      </c>
      <c r="NZ52" s="649">
        <f>IFERROR(INDEX(Sheep!$R$340:$R$347,NZ51,1),0)</f>
        <v>46062</v>
      </c>
      <c r="OA52" s="649">
        <f>IFERROR(INDEX(Sheep!$R$340:$R$347,OA51,1),0)</f>
        <v>46062</v>
      </c>
      <c r="OB52" s="649">
        <f>IFERROR(INDEX(Sheep!$R$340:$R$347,OB51,1),0)</f>
        <v>46062</v>
      </c>
      <c r="OC52" s="649">
        <f>IFERROR(INDEX(Sheep!$R$340:$R$347,OC51,1),0)</f>
        <v>46062</v>
      </c>
      <c r="OD52" s="649">
        <f>IFERROR(INDEX(Sheep!$R$340:$R$347,OD51,1),0)</f>
        <v>46062</v>
      </c>
      <c r="OE52" s="649">
        <f>IFERROR(INDEX(Sheep!$R$340:$R$347,OE51,1),0)</f>
        <v>46062</v>
      </c>
      <c r="OF52" s="649">
        <f>IFERROR(INDEX(Sheep!$R$340:$R$347,OF51,1),0)</f>
        <v>46062</v>
      </c>
      <c r="OG52" s="649">
        <f>IFERROR(INDEX(Sheep!$R$340:$R$347,OG51,1),0)</f>
        <v>46062</v>
      </c>
      <c r="OH52" s="649">
        <f>IFERROR(INDEX(Sheep!$R$340:$R$347,OH51,1),0)</f>
        <v>46062</v>
      </c>
      <c r="OI52" s="649">
        <f>IFERROR(INDEX(Sheep!$R$340:$R$347,OI51,1),0)</f>
        <v>46062</v>
      </c>
      <c r="OJ52" s="649">
        <f>IFERROR(INDEX(Sheep!$R$340:$R$347,OJ51,1),0)</f>
        <v>46062</v>
      </c>
      <c r="OK52" s="649">
        <f>IFERROR(INDEX(Sheep!$R$340:$R$347,OK51,1),0)</f>
        <v>46062</v>
      </c>
      <c r="OL52" s="649">
        <f>IFERROR(INDEX(Sheep!$R$340:$R$347,OL51,1),0)</f>
        <v>46062</v>
      </c>
      <c r="OM52" s="649">
        <f>IFERROR(INDEX(Sheep!$R$340:$R$347,OM51,1),0)</f>
        <v>46062</v>
      </c>
      <c r="ON52" s="649">
        <f>IFERROR(INDEX(Sheep!$R$340:$R$347,ON51,1),0)</f>
        <v>46062</v>
      </c>
      <c r="OO52" s="649">
        <f>IFERROR(INDEX(Sheep!$R$340:$R$347,OO51,1),0)</f>
        <v>46062</v>
      </c>
      <c r="OP52" s="649">
        <f>IFERROR(INDEX(Sheep!$R$340:$R$347,OP51,1),0)</f>
        <v>46062</v>
      </c>
      <c r="OQ52" s="649">
        <f>IFERROR(INDEX(Sheep!$R$340:$R$347,OQ51,1),0)</f>
        <v>46062</v>
      </c>
      <c r="OR52" s="649">
        <f>IFERROR(INDEX(Sheep!$R$340:$R$347,OR51,1),0)</f>
        <v>46062</v>
      </c>
      <c r="OS52" s="649">
        <f>IFERROR(INDEX(Sheep!$R$340:$R$347,OS51,1),0)</f>
        <v>46062</v>
      </c>
      <c r="OT52" s="649">
        <f>IFERROR(INDEX(Sheep!$R$340:$R$347,OT51,1),0)</f>
        <v>46062</v>
      </c>
      <c r="OU52" s="649">
        <f>IFERROR(INDEX(Sheep!$R$340:$R$347,OU51,1),0)</f>
        <v>46062</v>
      </c>
      <c r="OV52" s="649">
        <f>IFERROR(INDEX(Sheep!$R$340:$R$347,OV51,1),0)</f>
        <v>46062</v>
      </c>
      <c r="OW52" s="649">
        <f>IFERROR(INDEX(Sheep!$R$340:$R$347,OW51,1),0)</f>
        <v>46062</v>
      </c>
      <c r="OX52" s="649">
        <f>IFERROR(INDEX(Sheep!$R$340:$R$347,OX51,1),0)</f>
        <v>46062</v>
      </c>
      <c r="OY52" s="649">
        <f>IFERROR(INDEX(Sheep!$R$340:$R$347,OY51,1),0)</f>
        <v>46062</v>
      </c>
      <c r="OZ52" s="649">
        <f>IFERROR(INDEX(Sheep!$R$340:$R$347,OZ51,1),0)</f>
        <v>46062</v>
      </c>
      <c r="PA52" s="649">
        <f>IFERROR(INDEX(Sheep!$R$340:$R$347,PA51,1),0)</f>
        <v>46062</v>
      </c>
      <c r="PB52" s="649">
        <f>IFERROR(INDEX(Sheep!$R$340:$R$347,PB51,1),0)</f>
        <v>46062</v>
      </c>
      <c r="PC52" s="649">
        <f>IFERROR(INDEX(Sheep!$R$340:$R$347,PC51,1),0)</f>
        <v>46062</v>
      </c>
      <c r="PD52" s="649">
        <f>IFERROR(INDEX(Sheep!$R$340:$R$347,PD51,1),0)</f>
        <v>46062</v>
      </c>
      <c r="PE52" s="649">
        <f>IFERROR(INDEX(Sheep!$R$340:$R$347,PE51,1),0)</f>
        <v>46062</v>
      </c>
      <c r="PF52" s="649">
        <f>IFERROR(INDEX(Sheep!$R$340:$R$347,PF51,1),0)</f>
        <v>46062</v>
      </c>
      <c r="PG52" s="649">
        <f>IFERROR(INDEX(Sheep!$R$340:$R$347,PG51,1),0)</f>
        <v>46062</v>
      </c>
      <c r="PH52" s="649">
        <f>IFERROR(INDEX(Sheep!$R$340:$R$347,PH51,1),0)</f>
        <v>46062</v>
      </c>
      <c r="PI52" s="649">
        <f>IFERROR(INDEX(Sheep!$R$340:$R$347,PI51,1),0)</f>
        <v>46062</v>
      </c>
      <c r="PJ52" s="649">
        <f>IFERROR(INDEX(Sheep!$R$340:$R$347,PJ51,1),0)</f>
        <v>46062</v>
      </c>
      <c r="PK52" s="649">
        <f>IFERROR(INDEX(Sheep!$R$340:$R$347,PK51,1),0)</f>
        <v>46062</v>
      </c>
      <c r="PL52" s="649">
        <f>IFERROR(INDEX(Sheep!$R$340:$R$347,PL51,1),0)</f>
        <v>46062</v>
      </c>
      <c r="PM52" s="649">
        <f>IFERROR(INDEX(Sheep!$R$340:$R$347,PM51,1),0)</f>
        <v>46062</v>
      </c>
      <c r="PN52" s="649">
        <f>IFERROR(INDEX(Sheep!$R$340:$R$347,PN51,1),0)</f>
        <v>46062</v>
      </c>
      <c r="PO52" s="649">
        <f>IFERROR(INDEX(Sheep!$R$340:$R$347,PO51,1),0)</f>
        <v>46062</v>
      </c>
      <c r="PP52" s="649">
        <f>IFERROR(INDEX(Sheep!$R$340:$R$347,PP51,1),0)</f>
        <v>46427</v>
      </c>
      <c r="PQ52" s="649">
        <f>IFERROR(INDEX(Sheep!$R$340:$R$347,PQ51,1),0)</f>
        <v>46427</v>
      </c>
      <c r="PR52" s="649">
        <f>IFERROR(INDEX(Sheep!$R$340:$R$347,PR51,1),0)</f>
        <v>46427</v>
      </c>
      <c r="PS52" s="649">
        <f>IFERROR(INDEX(Sheep!$R$340:$R$347,PS51,1),0)</f>
        <v>46427</v>
      </c>
      <c r="PT52" s="649">
        <f>IFERROR(INDEX(Sheep!$R$340:$R$347,PT51,1),0)</f>
        <v>46427</v>
      </c>
      <c r="PU52" s="649">
        <f>IFERROR(INDEX(Sheep!$R$340:$R$347,PU51,1),0)</f>
        <v>46427</v>
      </c>
      <c r="PV52" s="649">
        <f>IFERROR(INDEX(Sheep!$R$340:$R$347,PV51,1),0)</f>
        <v>46427</v>
      </c>
      <c r="PW52" s="649">
        <f>IFERROR(INDEX(Sheep!$R$340:$R$347,PW51,1),0)</f>
        <v>46427</v>
      </c>
      <c r="PX52" s="649">
        <f>IFERROR(INDEX(Sheep!$R$340:$R$347,PX51,1),0)</f>
        <v>46427</v>
      </c>
      <c r="PY52" s="649">
        <f>IFERROR(INDEX(Sheep!$R$340:$R$347,PY51,1),0)</f>
        <v>46427</v>
      </c>
      <c r="PZ52" s="649">
        <f>IFERROR(INDEX(Sheep!$R$340:$R$347,PZ51,1),0)</f>
        <v>46427</v>
      </c>
      <c r="QA52" s="649">
        <f>IFERROR(INDEX(Sheep!$R$340:$R$347,QA51,1),0)</f>
        <v>46427</v>
      </c>
      <c r="QB52" s="649">
        <f>IFERROR(INDEX(Sheep!$R$340:$R$347,QB51,1),0)</f>
        <v>46427</v>
      </c>
      <c r="QC52" s="649">
        <f>IFERROR(INDEX(Sheep!$R$340:$R$347,QC51,1),0)</f>
        <v>46427</v>
      </c>
      <c r="QD52" s="649">
        <f>IFERROR(INDEX(Sheep!$R$340:$R$347,QD51,1),0)</f>
        <v>46427</v>
      </c>
      <c r="QE52" s="649">
        <f>IFERROR(INDEX(Sheep!$R$340:$R$347,QE51,1),0)</f>
        <v>46427</v>
      </c>
      <c r="QF52" s="649">
        <f>IFERROR(INDEX(Sheep!$R$340:$R$347,QF51,1),0)</f>
        <v>46427</v>
      </c>
      <c r="QG52" s="649">
        <f>IFERROR(INDEX(Sheep!$R$340:$R$347,QG51,1),0)</f>
        <v>46427</v>
      </c>
      <c r="QH52" s="649">
        <f>IFERROR(INDEX(Sheep!$R$340:$R$347,QH51,1),0)</f>
        <v>46427</v>
      </c>
      <c r="QI52" s="649">
        <f>IFERROR(INDEX(Sheep!$R$340:$R$347,QI51,1),0)</f>
        <v>46427</v>
      </c>
      <c r="QJ52" s="649">
        <f>IFERROR(INDEX(Sheep!$R$340:$R$347,QJ51,1),0)</f>
        <v>46427</v>
      </c>
      <c r="QK52" s="649">
        <f>IFERROR(INDEX(Sheep!$R$340:$R$347,QK51,1),0)</f>
        <v>46427</v>
      </c>
      <c r="QL52" s="649">
        <f>IFERROR(INDEX(Sheep!$R$340:$R$347,QL51,1),0)</f>
        <v>46427</v>
      </c>
      <c r="QM52" s="649">
        <f>IFERROR(INDEX(Sheep!$R$340:$R$347,QM51,1),0)</f>
        <v>46427</v>
      </c>
      <c r="QN52" s="649">
        <f>IFERROR(INDEX(Sheep!$R$340:$R$347,QN51,1),0)</f>
        <v>46427</v>
      </c>
      <c r="QO52" s="649">
        <f>IFERROR(INDEX(Sheep!$R$340:$R$347,QO51,1),0)</f>
        <v>46427</v>
      </c>
      <c r="QP52" s="649">
        <f>IFERROR(INDEX(Sheep!$R$340:$R$347,QP51,1),0)</f>
        <v>46427</v>
      </c>
      <c r="QQ52" s="649">
        <f>IFERROR(INDEX(Sheep!$R$340:$R$347,QQ51,1),0)</f>
        <v>46427</v>
      </c>
      <c r="QR52" s="649">
        <f>IFERROR(INDEX(Sheep!$R$340:$R$347,QR51,1),0)</f>
        <v>46427</v>
      </c>
      <c r="QS52" s="649">
        <f>IFERROR(INDEX(Sheep!$R$340:$R$347,QS51,1),0)</f>
        <v>46427</v>
      </c>
      <c r="QT52" s="649">
        <f>IFERROR(INDEX(Sheep!$R$340:$R$347,QT51,1),0)</f>
        <v>46427</v>
      </c>
      <c r="QU52" s="649">
        <f>IFERROR(INDEX(Sheep!$R$340:$R$347,QU51,1),0)</f>
        <v>46427</v>
      </c>
      <c r="QV52" s="649">
        <f>IFERROR(INDEX(Sheep!$R$340:$R$347,QV51,1),0)</f>
        <v>46427</v>
      </c>
      <c r="QW52" s="649">
        <f>IFERROR(INDEX(Sheep!$R$340:$R$347,QW51,1),0)</f>
        <v>46427</v>
      </c>
      <c r="QX52" s="649">
        <f>IFERROR(INDEX(Sheep!$R$340:$R$347,QX51,1),0)</f>
        <v>46427</v>
      </c>
      <c r="QY52" s="649">
        <f>IFERROR(INDEX(Sheep!$R$340:$R$347,QY51,1),0)</f>
        <v>46427</v>
      </c>
      <c r="QZ52" s="649">
        <f>IFERROR(INDEX(Sheep!$R$340:$R$347,QZ51,1),0)</f>
        <v>46427</v>
      </c>
      <c r="RA52" s="649">
        <f>IFERROR(INDEX(Sheep!$R$340:$R$347,RA51,1),0)</f>
        <v>46427</v>
      </c>
      <c r="RB52" s="649">
        <f>IFERROR(INDEX(Sheep!$R$340:$R$347,RB51,1),0)</f>
        <v>46427</v>
      </c>
      <c r="RC52" s="649">
        <f>IFERROR(INDEX(Sheep!$R$340:$R$347,RC51,1),0)</f>
        <v>46427</v>
      </c>
      <c r="RD52" s="649">
        <f>IFERROR(INDEX(Sheep!$R$340:$R$347,RD51,1),0)</f>
        <v>46427</v>
      </c>
      <c r="RE52" s="649">
        <f>IFERROR(INDEX(Sheep!$R$340:$R$347,RE51,1),0)</f>
        <v>46427</v>
      </c>
      <c r="RF52" s="649">
        <f>IFERROR(INDEX(Sheep!$R$340:$R$347,RF51,1),0)</f>
        <v>46427</v>
      </c>
      <c r="RG52" s="649">
        <f>IFERROR(INDEX(Sheep!$R$340:$R$347,RG51,1),0)</f>
        <v>46427</v>
      </c>
      <c r="RH52" s="649">
        <f>IFERROR(INDEX(Sheep!$R$340:$R$347,RH51,1),0)</f>
        <v>46427</v>
      </c>
      <c r="RI52" s="649">
        <f>IFERROR(INDEX(Sheep!$R$340:$R$347,RI51,1),0)</f>
        <v>46427</v>
      </c>
      <c r="RJ52" s="649">
        <f>IFERROR(INDEX(Sheep!$R$340:$R$347,RJ51,1),0)</f>
        <v>46427</v>
      </c>
      <c r="RK52" s="649">
        <f>IFERROR(INDEX(Sheep!$R$340:$R$347,RK51,1),0)</f>
        <v>46427</v>
      </c>
      <c r="RL52" s="649">
        <f>IFERROR(INDEX(Sheep!$R$340:$R$347,RL51,1),0)</f>
        <v>46427</v>
      </c>
      <c r="RM52" s="649">
        <f>IFERROR(INDEX(Sheep!$R$340:$R$347,RM51,1),0)</f>
        <v>46427</v>
      </c>
      <c r="RN52" s="649">
        <f>IFERROR(INDEX(Sheep!$R$340:$R$347,RN51,1),0)</f>
        <v>46427</v>
      </c>
      <c r="RO52" s="649">
        <f>IFERROR(INDEX(Sheep!$R$340:$R$347,RO51,1),0)</f>
        <v>46427</v>
      </c>
      <c r="RP52" s="649">
        <f>IFERROR(INDEX(Sheep!$R$340:$R$347,RP51,1),0)</f>
        <v>46427</v>
      </c>
      <c r="RQ52" s="649">
        <f>IFERROR(INDEX(Sheep!$R$340:$R$347,RQ51,1),0)</f>
        <v>46427</v>
      </c>
      <c r="RR52" s="649">
        <f>IFERROR(INDEX(Sheep!$R$340:$R$347,RR51,1),0)</f>
        <v>46427</v>
      </c>
      <c r="RS52" s="649">
        <f>IFERROR(INDEX(Sheep!$R$340:$R$347,RS51,1),0)</f>
        <v>46427</v>
      </c>
      <c r="RT52" s="649">
        <f>IFERROR(INDEX(Sheep!$R$340:$R$347,RT51,1),0)</f>
        <v>46427</v>
      </c>
      <c r="RU52" s="649">
        <f>IFERROR(INDEX(Sheep!$R$340:$R$347,RU51,1),0)</f>
        <v>46427</v>
      </c>
      <c r="RV52" s="649">
        <f>IFERROR(INDEX(Sheep!$R$340:$R$347,RV51,1),0)</f>
        <v>46427</v>
      </c>
      <c r="RW52" s="649">
        <f>IFERROR(INDEX(Sheep!$R$340:$R$347,RW51,1),0)</f>
        <v>46427</v>
      </c>
      <c r="RX52" s="649">
        <f>IFERROR(INDEX(Sheep!$R$340:$R$347,RX51,1),0)</f>
        <v>46427</v>
      </c>
      <c r="RY52" s="649">
        <f>IFERROR(INDEX(Sheep!$R$340:$R$347,RY51,1),0)</f>
        <v>46427</v>
      </c>
      <c r="RZ52" s="649">
        <f>IFERROR(INDEX(Sheep!$R$340:$R$347,RZ51,1),0)</f>
        <v>46427</v>
      </c>
      <c r="SA52" s="649">
        <f>IFERROR(INDEX(Sheep!$R$340:$R$347,SA51,1),0)</f>
        <v>46427</v>
      </c>
      <c r="SB52" s="649">
        <f>IFERROR(INDEX(Sheep!$R$340:$R$347,SB51,1),0)</f>
        <v>46427</v>
      </c>
      <c r="SC52" s="649">
        <f>IFERROR(INDEX(Sheep!$R$340:$R$347,SC51,1),0)</f>
        <v>46427</v>
      </c>
      <c r="SD52" s="649">
        <f>IFERROR(INDEX(Sheep!$R$340:$R$347,SD51,1),0)</f>
        <v>46427</v>
      </c>
      <c r="SE52" s="649">
        <f>IFERROR(INDEX(Sheep!$R$340:$R$347,SE51,1),0)</f>
        <v>46427</v>
      </c>
      <c r="SF52" s="649">
        <f>IFERROR(INDEX(Sheep!$R$340:$R$347,SF51,1),0)</f>
        <v>46427</v>
      </c>
      <c r="SG52" s="649">
        <f>IFERROR(INDEX(Sheep!$R$340:$R$347,SG51,1),0)</f>
        <v>46427</v>
      </c>
      <c r="SH52" s="649">
        <f>IFERROR(INDEX(Sheep!$R$340:$R$347,SH51,1),0)</f>
        <v>46427</v>
      </c>
      <c r="SI52" s="649">
        <f>IFERROR(INDEX(Sheep!$R$340:$R$347,SI51,1),0)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Sheep!$H263</f>
        <v>Spr</v>
      </c>
      <c r="K53" s="400"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0"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0"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0"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0"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0"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0"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0"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0"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0"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0"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0"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0"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0"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0"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0"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0"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0"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0"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0"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0"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0"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0"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0"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0"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0"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0"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0"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0"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0"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0"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0"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0"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0"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0"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0"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0"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0"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0"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0"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0"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0"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0"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0"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0"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0"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0"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0"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0"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0"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0"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0"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0"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0"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0"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0"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0"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0"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0"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0"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0"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0"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0"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0"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0"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0"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0"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0"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0"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0"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0"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0"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0"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0"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0"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0"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0"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0"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0"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0"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0"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0"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0"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0"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0"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0"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0"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0"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0"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0"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0"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0"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0"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0"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0"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0"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0"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0"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0"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0"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0"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0"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0"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0"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0"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0"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0"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0"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0"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0"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0"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0"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0"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0"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0"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0"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0"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0"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0"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0"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0"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0"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0"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0"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0"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0"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0"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0"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0"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0"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0"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0"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0"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0"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0"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0"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0"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0"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0"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0"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0"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0"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0"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0"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0"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0"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0"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0"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0"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0"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0"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0"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0"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0"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0"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0"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0"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0"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0"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0"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0"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0"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0"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0"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0"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0"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0"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0"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0"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0"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0"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0"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0"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0"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0"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0"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0"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0"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0"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0"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0"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0"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0"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0"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0"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0"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0"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0"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0"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0"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0"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0"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0"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0"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0"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0"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0"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0"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0"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0"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0"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0"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0"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0"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0"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0"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0"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0"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0"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0"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0"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0"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0"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0"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0"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0"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0"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0"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0"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0"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0"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0"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0"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0"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0"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0"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0"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0"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0"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0"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0"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0"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0"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0"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0"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0"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0"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0"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0"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0"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0"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0"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0"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0"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0"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0"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0"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0"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0"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0"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0"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0"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0"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0"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0"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0"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0"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0"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0"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0"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0"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0"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0"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0"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0"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0"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0"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0"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0"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0"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0"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0"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0"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0"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0"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0"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0"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0"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0"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0"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0"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0"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0"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0"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0"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0"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0"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0"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0"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0"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0"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0"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0"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0"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0"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0"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0"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0"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0"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0"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0"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0"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0"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0"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0"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0"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0"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0"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0"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0"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0"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0"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0"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0"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0"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0"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0"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0"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0"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0"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0"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0"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0"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0"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0"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0"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0"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0"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0"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0"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0"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0"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0"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0"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0"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0"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0"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0"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0"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0"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0"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0"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0"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0"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0"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0"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0"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0"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0"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0"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0"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0"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0"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0"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0"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0"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0"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0"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0"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0"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0"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0"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0"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0"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0"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0"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0"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0"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0"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0"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0"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0"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0"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0"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0"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0"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0"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0"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0"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0"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0"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0"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0"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0"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0"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0"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0"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0"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0"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0"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0"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0"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0"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0"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0"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0"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0"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0"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0"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0"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0"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0"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0"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0"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0"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0"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0"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0"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0"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0"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0"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0"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0"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0"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0"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0"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0"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0"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0"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0"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0"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0"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0"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0"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0"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0"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0"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0"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0"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0"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0"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0"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0"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0"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0"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0"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0"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0"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0"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0"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0"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0"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0"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0"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0"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0"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0"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0"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0"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0"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0"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0"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0"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0"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0"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0"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0"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0"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0"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0"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0"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0"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0"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0"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0"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0"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0"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0"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0"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0"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0"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0"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0"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0"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0"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0"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0"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0"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0"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0"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0"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0"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0"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0"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0"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0"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0"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0"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0"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0"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0"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0"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0"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Sheep!$H$261&amp;"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Sheep!$H$262&amp;"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Sheep!$H$263&amp;"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Sheep!$H$261&amp;"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Sheep!$H$262&amp;"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Sheep!$H$263&amp;"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Sheep!$H$261&amp;"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Sheep!$H$262&amp;"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Sheep!$H$263&amp;"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1220</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1220</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1220</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1122</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1123</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1124</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1125</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1127</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1128</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8"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8"/>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8"/>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8"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8"/>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8"/>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3" t="s">
        <v>1034</v>
      </c>
      <c r="J305" s="1234"/>
      <c r="K305" s="1234"/>
      <c r="L305" s="1234"/>
      <c r="M305" s="1234"/>
      <c r="N305" s="1234"/>
      <c r="O305" s="1234"/>
      <c r="P305" s="1234"/>
      <c r="Q305" s="1235"/>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6" t="s">
        <v>74</v>
      </c>
      <c r="J306" s="1237"/>
      <c r="K306" s="1238"/>
      <c r="L306" s="1239" t="s">
        <v>71</v>
      </c>
      <c r="M306" s="1240"/>
      <c r="N306" s="1241"/>
      <c r="O306" s="1242" t="s">
        <v>344</v>
      </c>
      <c r="P306" s="1243"/>
      <c r="Q306" s="1244"/>
      <c r="R306" s="58"/>
      <c r="S306" s="1229" t="s">
        <v>1063</v>
      </c>
      <c r="T306" s="1231"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0"/>
      <c r="T307" s="1232"/>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2022-06-09T08:17:46Z</dcterms:modified>
</cp:coreProperties>
</file>