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AD0CC548-4B6A-40DD-83B1-9C3FD5AAF46B}" xr6:coauthVersionLast="47" xr6:coauthVersionMax="47" xr10:uidLastSave="{00000000-0000-0000-0000-000000000000}"/>
  <bookViews>
    <workbookView xWindow="810" yWindow="-120" windowWidth="28110" windowHeight="16440"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Parameters!$E$36:$AH$1525</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Price!$J$49:$Y$68</definedName>
    <definedName name="grain_price_info" localSheetId="1">Price!$A$50:$H$68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Parameters!$V$689</definedName>
    <definedName name="i_b0_pos">Parameters!$W$689</definedName>
    <definedName name="i_b0_propn_b0t" localSheetId="4">CropResidue!$J$246:$AK$251</definedName>
    <definedName name="i_b1_pos">Parameters!$W$909</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CropResidue!$J$211:$AK$211</definedName>
    <definedName name="i_cara_risk_coef" localSheetId="0">General!$L$24</definedName>
    <definedName name="i_cb0_c2">Parameters!$U$690:$AC$803</definedName>
    <definedName name="i_cb0_len">Parameters!$U$689</definedName>
    <definedName name="i_cb0_len2">Parameters!$V$689</definedName>
    <definedName name="i_cb0_pos">Parameters!$W$689</definedName>
    <definedName name="i_cb0_y">Parameters!$AF$690:$AG$803</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Parameters!$U$396:$AC$422</definedName>
    <definedName name="i_cd_len">Parameters!$U$395</definedName>
    <definedName name="i_cd_pos">Parameters!$W$395</definedName>
    <definedName name="i_cd_y">Parameters!$AF$396:$AG$422</definedName>
    <definedName name="i_ce_c2">Parameters!$U$424:$AC$615</definedName>
    <definedName name="i_ce_len">Parameters!$U$423</definedName>
    <definedName name="i_ce_len2">Parameters!$V$423</definedName>
    <definedName name="i_ce_pos">Parameters!$W$423</definedName>
    <definedName name="i_ce_y">Parameters!$AF$424:$AG$615</definedName>
    <definedName name="i_cf_c2">Parameters!$U$389:$AC$394</definedName>
    <definedName name="i_cf_ch4" localSheetId="7">Emissions!$K$13</definedName>
    <definedName name="i_cf_co2" localSheetId="7">Emissions!$K$17</definedName>
    <definedName name="i_cf_len">Parameters!$U$388</definedName>
    <definedName name="i_cf_n2o" localSheetId="7">Emissions!$K$15</definedName>
    <definedName name="i_cf_pos">Parameters!$W$388</definedName>
    <definedName name="i_cf_y">Parameters!$AF$389:$AG$394</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Parameters!$U$342:$AC$380</definedName>
    <definedName name="i_cg_len">Parameters!$U$341</definedName>
    <definedName name="i_cg_pos">Parameters!$W$341</definedName>
    <definedName name="i_cg_y">Parameters!$AF$342:$AG$380</definedName>
    <definedName name="i_ch_c2">Parameters!$U$382:$AC$387</definedName>
    <definedName name="i_ch_len">Parameters!$U$381</definedName>
    <definedName name="i_ch_pos">Parameters!$W$381</definedName>
    <definedName name="i_ch_y">Parameters!$AF$382:$AG$387</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Parameters!$U$805:$AC$908</definedName>
    <definedName name="i_cl0_len">Parameters!$U$804</definedName>
    <definedName name="i_cl0_len2">Parameters!$V$804</definedName>
    <definedName name="i_cl0_pos">Parameters!$W$804</definedName>
    <definedName name="i_cl0_y">Parameters!$AF$805:$AG$908</definedName>
    <definedName name="i_cl1_c2">Parameters!$U$910:$AC$1013</definedName>
    <definedName name="i_cl1_len">Parameters!$U$909</definedName>
    <definedName name="i_cl1_len2">Parameters!$V$909</definedName>
    <definedName name="i_cl1_pos">Parameters!$W$909</definedName>
    <definedName name="i_cl1_y">Parameters!$AF$910:$AG$1013</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Parameters!$U$1015:$AC$1019</definedName>
    <definedName name="i_cu0_len">Parameters!$U$1014</definedName>
    <definedName name="i_cu0_pos">Parameters!$W$1014</definedName>
    <definedName name="i_cu0_y">Parameters!$AF$1015:$AG$1019</definedName>
    <definedName name="i_cu1_c2">Parameters!$U$1021:$AC$1172</definedName>
    <definedName name="i_cu1_len">Parameters!$U$1020</definedName>
    <definedName name="i_cu1_len2">Parameters!$V$1020</definedName>
    <definedName name="i_cu1_pos">Parameters!$W$1020</definedName>
    <definedName name="i_cu1_y">Parameters!$AF$1021:$AG$1172</definedName>
    <definedName name="i_cu2_c2">Parameters!$U$1174:$AC$1511</definedName>
    <definedName name="i_cu2_len">Parameters!$U$1173</definedName>
    <definedName name="i_cu2_len2">Parameters!$V$1173</definedName>
    <definedName name="i_cu2_pos">Parameters!$W$1173</definedName>
    <definedName name="i_cu2_y">Parameters!$AF$1174:$AG$1511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Parameters!$U$617:$AC$688</definedName>
    <definedName name="i_cx_len">Parameters!$U$616</definedName>
    <definedName name="i_cx_len2">Parameters!$V$616</definedName>
    <definedName name="i_cx_pos">Parameters!$W$616</definedName>
    <definedName name="i_cx_y">Parameters!$AF$617:$AG$688</definedName>
    <definedName name="i_d_len">Parameters!$V$423</definedName>
    <definedName name="i_d_pos">Parameters!$W$423</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Parameters!$U$1016:$AC$1016</definedName>
    <definedName name="i_kgcs_y">Parameters!$AF$1016:$AG$1016</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Feed'!$I$73:$L$91</definedName>
    <definedName name="i_sup_selectivity_included" localSheetId="3">'Sup Feed'!$J$11</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Parameters!$W$616</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Parameters!$E$73:$P$884</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B379" i="14" l="1"/>
  <c r="AA379" i="14"/>
  <c r="Z379" i="14"/>
  <c r="Y379" i="14"/>
  <c r="X379" i="14"/>
  <c r="W379" i="14"/>
  <c r="V379" i="14"/>
  <c r="U379" i="14"/>
  <c r="C379" i="14"/>
  <c r="B112" i="21"/>
  <c r="B92" i="21"/>
  <c r="B113" i="18"/>
  <c r="B93" i="18"/>
  <c r="B112" i="16"/>
  <c r="B92" i="16"/>
  <c r="B22" i="4"/>
  <c r="Q74" i="20"/>
  <c r="H144" i="22"/>
  <c r="J123" i="22"/>
  <c r="H123" i="22"/>
  <c r="I123" i="22" s="1"/>
  <c r="Q57" i="6"/>
  <c r="Q43" i="6"/>
  <c r="Q42" i="6"/>
  <c r="Q41" i="6"/>
  <c r="Q40" i="6"/>
  <c r="Q39" i="6"/>
  <c r="Y58" i="1"/>
  <c r="X58" i="1"/>
  <c r="V58" i="1"/>
  <c r="U58" i="1"/>
  <c r="AJ214" i="22"/>
  <c r="AC213" i="22"/>
  <c r="AB213" i="22"/>
  <c r="AA213" i="22"/>
  <c r="Z213" i="22"/>
  <c r="Y213" i="22"/>
  <c r="X213" i="22"/>
  <c r="W213" i="22"/>
  <c r="V213" i="22"/>
  <c r="U213" i="22"/>
  <c r="T213" i="22"/>
  <c r="S213" i="22"/>
  <c r="AJ213" i="22"/>
  <c r="AC214" i="22"/>
  <c r="AB214" i="22"/>
  <c r="AA214" i="22"/>
  <c r="Z214" i="22"/>
  <c r="Y214" i="22"/>
  <c r="X214" i="22"/>
  <c r="W214" i="22"/>
  <c r="V214" i="22"/>
  <c r="U214" i="22"/>
  <c r="T214" i="22"/>
  <c r="S214" i="22"/>
  <c r="R214" i="22"/>
  <c r="C17" i="22" l="1"/>
  <c r="C16" i="22"/>
  <c r="C15" i="22"/>
  <c r="C14" i="22"/>
  <c r="C13" i="22"/>
  <c r="C12" i="22"/>
  <c r="C11" i="22"/>
  <c r="C10" i="22"/>
  <c r="C9" i="22"/>
  <c r="C8" i="22"/>
  <c r="C7" i="22"/>
  <c r="C5" i="22"/>
  <c r="C4" i="22"/>
  <c r="C3" i="22"/>
  <c r="C2" i="22"/>
  <c r="AB67" i="14" l="1"/>
  <c r="AA67" i="14"/>
  <c r="Z67" i="14"/>
  <c r="Y67" i="14"/>
  <c r="X67" i="14"/>
  <c r="V67" i="14"/>
  <c r="U67" i="14"/>
  <c r="W67" i="14"/>
  <c r="W58" i="14"/>
  <c r="X311"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K197" i="14"/>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O68" i="1" l="1"/>
  <c r="N68" i="1"/>
  <c r="M68" i="1"/>
  <c r="L68" i="1"/>
  <c r="K68" i="1"/>
  <c r="O67" i="1"/>
  <c r="N67" i="1"/>
  <c r="M67" i="1"/>
  <c r="L67" i="1"/>
  <c r="K67" i="1"/>
  <c r="O66" i="1"/>
  <c r="N66" i="1"/>
  <c r="M66" i="1"/>
  <c r="L66" i="1"/>
  <c r="K66" i="1"/>
  <c r="O64" i="1"/>
  <c r="N64" i="1"/>
  <c r="M64" i="1"/>
  <c r="L64" i="1"/>
  <c r="K64" i="1"/>
  <c r="O63" i="1"/>
  <c r="N63" i="1"/>
  <c r="M63" i="1"/>
  <c r="L63" i="1"/>
  <c r="K63" i="1"/>
  <c r="O59" i="1"/>
  <c r="O60" i="1" s="1"/>
  <c r="N59" i="1"/>
  <c r="N61" i="1" s="1"/>
  <c r="M59" i="1"/>
  <c r="M54" i="1" s="1"/>
  <c r="L59" i="1"/>
  <c r="L54" i="1" s="1"/>
  <c r="K59" i="1"/>
  <c r="K60" i="1" s="1"/>
  <c r="O56" i="1"/>
  <c r="N56" i="1"/>
  <c r="M56" i="1"/>
  <c r="L56" i="1"/>
  <c r="K56" i="1"/>
  <c r="O55" i="1"/>
  <c r="N55" i="1"/>
  <c r="M55" i="1"/>
  <c r="L55" i="1"/>
  <c r="K55" i="1"/>
  <c r="O53" i="1"/>
  <c r="N53" i="1"/>
  <c r="M53" i="1"/>
  <c r="L53" i="1"/>
  <c r="K53" i="1"/>
  <c r="O52" i="1"/>
  <c r="N52" i="1"/>
  <c r="M52" i="1"/>
  <c r="L52" i="1"/>
  <c r="K52" i="1"/>
  <c r="P52" i="1"/>
  <c r="Q52" i="1"/>
  <c r="R52" i="1"/>
  <c r="S52" i="1"/>
  <c r="P60" i="1"/>
  <c r="Q60" i="1"/>
  <c r="R60" i="1"/>
  <c r="S60" i="1"/>
  <c r="P61" i="1"/>
  <c r="Q61" i="1"/>
  <c r="R61" i="1"/>
  <c r="S61" i="1"/>
  <c r="P63" i="1"/>
  <c r="Q63" i="1"/>
  <c r="R63" i="1"/>
  <c r="S63" i="1"/>
  <c r="P66" i="1"/>
  <c r="Q66" i="1"/>
  <c r="R66" i="1"/>
  <c r="S66" i="1"/>
  <c r="P67" i="1"/>
  <c r="Q67" i="1"/>
  <c r="R67" i="1"/>
  <c r="S67" i="1"/>
  <c r="N54" i="1" l="1"/>
  <c r="O54" i="1"/>
  <c r="L61" i="1"/>
  <c r="L60" i="1"/>
  <c r="O61" i="1"/>
  <c r="M60" i="1"/>
  <c r="N60" i="1"/>
  <c r="K54" i="1"/>
  <c r="M61" i="1"/>
  <c r="K61" i="1"/>
  <c r="Y65" i="1"/>
  <c r="Y64" i="1"/>
  <c r="Y62" i="1"/>
  <c r="Y59" i="1"/>
  <c r="Y57" i="1"/>
  <c r="Y56" i="1"/>
  <c r="Y55" i="1"/>
  <c r="Y54" i="1"/>
  <c r="Y53" i="1"/>
  <c r="Y51" i="1"/>
  <c r="X65" i="1"/>
  <c r="X66" i="1" s="1"/>
  <c r="X64" i="1"/>
  <c r="X62" i="1"/>
  <c r="X59" i="1"/>
  <c r="X60" i="1" s="1"/>
  <c r="X57" i="1"/>
  <c r="X56" i="1"/>
  <c r="X55" i="1"/>
  <c r="X54" i="1"/>
  <c r="X53" i="1"/>
  <c r="X51" i="1"/>
  <c r="X52" i="1" s="1"/>
  <c r="X68" i="1"/>
  <c r="X67" i="1"/>
  <c r="X63" i="1"/>
  <c r="U65" i="1"/>
  <c r="U64" i="1"/>
  <c r="U62" i="1"/>
  <c r="U59" i="1"/>
  <c r="U57" i="1"/>
  <c r="U56" i="1"/>
  <c r="U55" i="1"/>
  <c r="U54" i="1"/>
  <c r="U53" i="1"/>
  <c r="U51" i="1"/>
  <c r="V65" i="1"/>
  <c r="V66" i="1" s="1"/>
  <c r="V64" i="1"/>
  <c r="V62" i="1"/>
  <c r="V59" i="1"/>
  <c r="V57" i="1"/>
  <c r="V56" i="1"/>
  <c r="V55" i="1"/>
  <c r="V54" i="1"/>
  <c r="V53" i="1"/>
  <c r="V51" i="1"/>
  <c r="V63" i="1"/>
  <c r="V60" i="1"/>
  <c r="V61" i="1"/>
  <c r="V52" i="1"/>
  <c r="T68" i="1"/>
  <c r="S68" i="1"/>
  <c r="R68" i="1"/>
  <c r="Q68" i="1"/>
  <c r="T67" i="1"/>
  <c r="T66" i="1"/>
  <c r="T63" i="1"/>
  <c r="T61" i="1"/>
  <c r="T60" i="1"/>
  <c r="T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X61" i="1" l="1"/>
  <c r="V67" i="1"/>
  <c r="V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81" i="6"/>
  <c r="M81" i="6"/>
  <c r="A16" i="1"/>
  <c r="D58" i="1"/>
  <c r="H58" i="1"/>
  <c r="A58" i="1"/>
  <c r="J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7" i="14"/>
  <c r="AA387" i="14"/>
  <c r="Z387" i="14"/>
  <c r="Y387" i="14"/>
  <c r="X387" i="14"/>
  <c r="W387" i="14"/>
  <c r="V387" i="14"/>
  <c r="U387" i="14"/>
  <c r="C387"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80" i="14" l="1"/>
  <c r="AA380" i="14"/>
  <c r="Z380" i="14"/>
  <c r="Y380" i="14"/>
  <c r="X380" i="14"/>
  <c r="W380" i="14"/>
  <c r="V380" i="14"/>
  <c r="U380"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80"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9" i="14"/>
  <c r="Y1474" i="14"/>
  <c r="Y1473" i="14"/>
  <c r="Y615" i="14"/>
  <c r="U615" i="14" s="1"/>
  <c r="Y614" i="14"/>
  <c r="U614" i="14" s="1"/>
  <c r="Y613" i="14"/>
  <c r="U613" i="14" s="1"/>
  <c r="Y612" i="14"/>
  <c r="U612" i="14" s="1"/>
  <c r="Y611" i="14"/>
  <c r="U611" i="14" s="1"/>
  <c r="Y610" i="14"/>
  <c r="U610" i="14" s="1"/>
  <c r="Y609" i="14"/>
  <c r="U609" i="14" s="1"/>
  <c r="Y608" i="14"/>
  <c r="U608" i="14" s="1"/>
  <c r="Y1485" i="14"/>
  <c r="U1485" i="14" s="1"/>
  <c r="Y1484" i="14" l="1"/>
  <c r="Z1508" i="14"/>
  <c r="AA1508" i="14" s="1"/>
  <c r="AB1508" i="14" s="1"/>
  <c r="Z1510" i="14"/>
  <c r="AA1510" i="14" s="1"/>
  <c r="AB1510" i="14" s="1"/>
  <c r="X1510" i="14"/>
  <c r="V1510" i="14"/>
  <c r="W1510" i="14" s="1"/>
  <c r="X1508" i="14"/>
  <c r="V1508" i="14"/>
  <c r="W1508" i="14" s="1"/>
  <c r="Y1475" i="14"/>
  <c r="U1475" i="14" s="1"/>
  <c r="Y898" i="14"/>
  <c r="U898" i="14" s="1"/>
  <c r="Z1474" i="14"/>
  <c r="AA1474" i="14" s="1"/>
  <c r="AB1474" i="14" s="1"/>
  <c r="X1474" i="14"/>
  <c r="U1474" i="14"/>
  <c r="V1474" i="14" s="1"/>
  <c r="W1474" i="14" s="1"/>
  <c r="U1473" i="14"/>
  <c r="U1484" i="14" l="1"/>
  <c r="Y900" i="14" l="1"/>
  <c r="U900" i="14" s="1"/>
  <c r="V900" i="14" s="1"/>
  <c r="W900" i="14" s="1"/>
  <c r="V613" i="14"/>
  <c r="W613" i="14" s="1"/>
  <c r="V612" i="14"/>
  <c r="W612" i="14" s="1"/>
  <c r="V611" i="14"/>
  <c r="W611" i="14" s="1"/>
  <c r="V610" i="14"/>
  <c r="W610" i="14" s="1"/>
  <c r="V609" i="14"/>
  <c r="W609" i="14" s="1"/>
  <c r="Z612" i="14"/>
  <c r="AA612" i="14" s="1"/>
  <c r="AB612" i="14" s="1"/>
  <c r="Z609" i="14"/>
  <c r="AA609" i="14" s="1"/>
  <c r="AB609" i="14" s="1"/>
  <c r="C615" i="14"/>
  <c r="C614" i="14"/>
  <c r="C613" i="14"/>
  <c r="C612" i="14"/>
  <c r="C611" i="14"/>
  <c r="C610" i="14"/>
  <c r="C609" i="14"/>
  <c r="C608" i="14"/>
  <c r="Z899" i="14"/>
  <c r="AA899" i="14" s="1"/>
  <c r="AB899" i="14" s="1"/>
  <c r="X899" i="14"/>
  <c r="V899" i="14"/>
  <c r="W899" i="14" s="1"/>
  <c r="Z898" i="14"/>
  <c r="AA898" i="14" s="1"/>
  <c r="AB898" i="14" s="1"/>
  <c r="X898" i="14"/>
  <c r="V898" i="14"/>
  <c r="W898" i="14" s="1"/>
  <c r="Z1485" i="14"/>
  <c r="AA1485" i="14" s="1"/>
  <c r="AB1485" i="14" s="1"/>
  <c r="V1485" i="14"/>
  <c r="W1485" i="14" s="1"/>
  <c r="V1472" i="14"/>
  <c r="W1472" i="14" s="1"/>
  <c r="X1472" i="14" s="1"/>
  <c r="Y1472" i="14" s="1"/>
  <c r="Z1472" i="14" s="1"/>
  <c r="AA1472" i="14" s="1"/>
  <c r="AB1472" i="14" s="1"/>
  <c r="Z1473" i="14"/>
  <c r="X1473" i="14"/>
  <c r="X1484" i="14" s="1"/>
  <c r="V1473" i="14"/>
  <c r="Z1475" i="14"/>
  <c r="AA1475" i="14" s="1"/>
  <c r="AB1475" i="14" s="1"/>
  <c r="X1475" i="14"/>
  <c r="V1475" i="14"/>
  <c r="W1475" i="14" s="1"/>
  <c r="Z900" i="14" l="1"/>
  <c r="AA900" i="14" s="1"/>
  <c r="AB900" i="14" s="1"/>
  <c r="X900" i="14"/>
  <c r="AA1473" i="14"/>
  <c r="Z1484" i="14"/>
  <c r="W1473" i="14"/>
  <c r="W1484" i="14" s="1"/>
  <c r="V1484" i="14"/>
  <c r="X610" i="14"/>
  <c r="X609" i="14"/>
  <c r="Z610" i="14"/>
  <c r="AA610" i="14" s="1"/>
  <c r="AB610" i="14" s="1"/>
  <c r="X611" i="14"/>
  <c r="Z611" i="14"/>
  <c r="AA611" i="14" s="1"/>
  <c r="AB611" i="14" s="1"/>
  <c r="Z613" i="14"/>
  <c r="AA613" i="14" s="1"/>
  <c r="AB613" i="14" s="1"/>
  <c r="Z608" i="14"/>
  <c r="AA608" i="14" s="1"/>
  <c r="AB608" i="14" s="1"/>
  <c r="V608" i="14"/>
  <c r="W608" i="14" s="1"/>
  <c r="X614" i="14"/>
  <c r="V614" i="14"/>
  <c r="W614" i="14" s="1"/>
  <c r="Z615" i="14"/>
  <c r="AA615" i="14" s="1"/>
  <c r="AB615" i="14" s="1"/>
  <c r="V615" i="14"/>
  <c r="W615" i="14" s="1"/>
  <c r="X608" i="14"/>
  <c r="X615" i="14"/>
  <c r="X612" i="14"/>
  <c r="X613" i="14"/>
  <c r="Z614" i="14"/>
  <c r="AA614" i="14" s="1"/>
  <c r="AB614" i="14" s="1"/>
  <c r="X1485" i="14"/>
  <c r="AB1473" i="14" l="1"/>
  <c r="AB1484" i="14" s="1"/>
  <c r="AA1484" i="14"/>
  <c r="V1507" i="14" l="1"/>
  <c r="W1507" i="14" s="1"/>
  <c r="X1507" i="14"/>
  <c r="Z1507" i="14"/>
  <c r="AA1507" i="14" s="1"/>
  <c r="AB1507" i="14" s="1"/>
  <c r="V1509" i="14"/>
  <c r="W1509" i="14" s="1"/>
  <c r="X1509" i="14"/>
  <c r="Z1509" i="14"/>
  <c r="AA1509" i="14" s="1"/>
  <c r="AB1509" i="14" s="1"/>
  <c r="F1510" i="14"/>
  <c r="C1510" i="14"/>
  <c r="F1509" i="14"/>
  <c r="C1509" i="14"/>
  <c r="F1508" i="14"/>
  <c r="C1508" i="14"/>
  <c r="F1507" i="14"/>
  <c r="C1507" i="14"/>
  <c r="F1497" i="14"/>
  <c r="C1497" i="14"/>
  <c r="F1496" i="14"/>
  <c r="C1496" i="14"/>
  <c r="F1495" i="14"/>
  <c r="C1495" i="14"/>
  <c r="F1494" i="14"/>
  <c r="C1494" i="14"/>
  <c r="F1484" i="14"/>
  <c r="C1484" i="14"/>
  <c r="F1483" i="14"/>
  <c r="C1483" i="14"/>
  <c r="F1482" i="14"/>
  <c r="C1482" i="14"/>
  <c r="F1481" i="14"/>
  <c r="C1481" i="14"/>
  <c r="F1471" i="14"/>
  <c r="C1471" i="14"/>
  <c r="F1470" i="14"/>
  <c r="C1470" i="14"/>
  <c r="F1469" i="14"/>
  <c r="C1469" i="14"/>
  <c r="F1468" i="14"/>
  <c r="C1468" i="14"/>
  <c r="F1458" i="14"/>
  <c r="C1458" i="14"/>
  <c r="F1457" i="14"/>
  <c r="C1457" i="14"/>
  <c r="F1456" i="14"/>
  <c r="C1456" i="14"/>
  <c r="F1455" i="14"/>
  <c r="C1455" i="14"/>
  <c r="F1445" i="14"/>
  <c r="C1445" i="14"/>
  <c r="F1444" i="14"/>
  <c r="C1444" i="14"/>
  <c r="F1443" i="14"/>
  <c r="C1443" i="14"/>
  <c r="F1442" i="14"/>
  <c r="C1442" i="14"/>
  <c r="F1432" i="14"/>
  <c r="C1432" i="14"/>
  <c r="F1431" i="14"/>
  <c r="C1431" i="14"/>
  <c r="F1430" i="14"/>
  <c r="C1430" i="14"/>
  <c r="F1429" i="14"/>
  <c r="C1429" i="14"/>
  <c r="F1419" i="14"/>
  <c r="C1419" i="14"/>
  <c r="F1418" i="14"/>
  <c r="C1418" i="14"/>
  <c r="F1417" i="14"/>
  <c r="C1417" i="14"/>
  <c r="F1416" i="14"/>
  <c r="C1416" i="14"/>
  <c r="F1406" i="14"/>
  <c r="C1406" i="14"/>
  <c r="F1405" i="14"/>
  <c r="C1405" i="14"/>
  <c r="F1404" i="14"/>
  <c r="C1404" i="14"/>
  <c r="F1403" i="14"/>
  <c r="C1403" i="14"/>
  <c r="F1393" i="14"/>
  <c r="C1393" i="14"/>
  <c r="F1392" i="14"/>
  <c r="C1392" i="14"/>
  <c r="F1391" i="14"/>
  <c r="C1391" i="14"/>
  <c r="F1390" i="14"/>
  <c r="C1390" i="14"/>
  <c r="F1380" i="14"/>
  <c r="C1380" i="14"/>
  <c r="F1379" i="14"/>
  <c r="C1379" i="14"/>
  <c r="F1378" i="14"/>
  <c r="C1378" i="14"/>
  <c r="F1377" i="14"/>
  <c r="C1377" i="14"/>
  <c r="F1367" i="14"/>
  <c r="C1367" i="14"/>
  <c r="F1366" i="14"/>
  <c r="C1366" i="14"/>
  <c r="F1365" i="14"/>
  <c r="C1365" i="14"/>
  <c r="F1364" i="14"/>
  <c r="C1364" i="14"/>
  <c r="F1354" i="14"/>
  <c r="C1354" i="14"/>
  <c r="F1353" i="14"/>
  <c r="C1353" i="14"/>
  <c r="F1352" i="14"/>
  <c r="C1352" i="14"/>
  <c r="F1351" i="14"/>
  <c r="C1351" i="14"/>
  <c r="F1341" i="14"/>
  <c r="C1341" i="14"/>
  <c r="F1340" i="14"/>
  <c r="C1340" i="14"/>
  <c r="F1339" i="14"/>
  <c r="C1339" i="14"/>
  <c r="F1338" i="14"/>
  <c r="C1338" i="14"/>
  <c r="F1328" i="14"/>
  <c r="C1328" i="14"/>
  <c r="F1327" i="14"/>
  <c r="C1327" i="14"/>
  <c r="F1326" i="14"/>
  <c r="C1326" i="14"/>
  <c r="F1325" i="14"/>
  <c r="C1325" i="14"/>
  <c r="F1315" i="14"/>
  <c r="C1315" i="14"/>
  <c r="F1314" i="14"/>
  <c r="C1314" i="14"/>
  <c r="F1313" i="14"/>
  <c r="C1313" i="14"/>
  <c r="F1312" i="14"/>
  <c r="C1312" i="14"/>
  <c r="F1302" i="14"/>
  <c r="C1302" i="14"/>
  <c r="F1301" i="14"/>
  <c r="C1301" i="14"/>
  <c r="F1300" i="14"/>
  <c r="C1300" i="14"/>
  <c r="F1299" i="14"/>
  <c r="C1299" i="14"/>
  <c r="F1289" i="14"/>
  <c r="C1289" i="14"/>
  <c r="F1288" i="14"/>
  <c r="C1288" i="14"/>
  <c r="F1287" i="14"/>
  <c r="C1287" i="14"/>
  <c r="F1286" i="14"/>
  <c r="C1286" i="14"/>
  <c r="F1276" i="14"/>
  <c r="C1276" i="14"/>
  <c r="F1275" i="14"/>
  <c r="C1275" i="14"/>
  <c r="F1274" i="14"/>
  <c r="C1274" i="14"/>
  <c r="F1273" i="14"/>
  <c r="C1273" i="14"/>
  <c r="F1263" i="14"/>
  <c r="C1263" i="14"/>
  <c r="F1262" i="14"/>
  <c r="C1262" i="14"/>
  <c r="F1261" i="14"/>
  <c r="C1261" i="14"/>
  <c r="F1260" i="14"/>
  <c r="C1260" i="14"/>
  <c r="F1250" i="14"/>
  <c r="C1250" i="14"/>
  <c r="F1249" i="14"/>
  <c r="C1249" i="14"/>
  <c r="F1248" i="14"/>
  <c r="C1248" i="14"/>
  <c r="F1247" i="14"/>
  <c r="C1247" i="14"/>
  <c r="F1237" i="14"/>
  <c r="C1237" i="14"/>
  <c r="F1236" i="14"/>
  <c r="C1236" i="14"/>
  <c r="F1235" i="14"/>
  <c r="C1235" i="14"/>
  <c r="F1234" i="14"/>
  <c r="C1234" i="14"/>
  <c r="F1224" i="14"/>
  <c r="C1224" i="14"/>
  <c r="F1223" i="14"/>
  <c r="C1223" i="14"/>
  <c r="F1222" i="14"/>
  <c r="C1222" i="14"/>
  <c r="F1221" i="14"/>
  <c r="C1221" i="14"/>
  <c r="F1211" i="14"/>
  <c r="C1211" i="14"/>
  <c r="F1210" i="14"/>
  <c r="C1210" i="14"/>
  <c r="F1209" i="14"/>
  <c r="C1209" i="14"/>
  <c r="F1208" i="14"/>
  <c r="C1208" i="14"/>
  <c r="F1198" i="14"/>
  <c r="C1198" i="14"/>
  <c r="F1197" i="14"/>
  <c r="C1197" i="14"/>
  <c r="F1196" i="14"/>
  <c r="C1196" i="14"/>
  <c r="F1195" i="14"/>
  <c r="C1195" i="14"/>
  <c r="F1185" i="14"/>
  <c r="F1184" i="14"/>
  <c r="F1183" i="14"/>
  <c r="F1182" i="14"/>
  <c r="C1185" i="14"/>
  <c r="C1184" i="14"/>
  <c r="C1183" i="14"/>
  <c r="C1182" i="14"/>
  <c r="V907" i="14"/>
  <c r="W907" i="14" s="1"/>
  <c r="V906" i="14"/>
  <c r="V905" i="14"/>
  <c r="V1511" i="14"/>
  <c r="V1505" i="14"/>
  <c r="V1503" i="14"/>
  <c r="V1501" i="14"/>
  <c r="V1500" i="14"/>
  <c r="V1499" i="14"/>
  <c r="Z905" i="14" l="1"/>
  <c r="AA905" i="14" s="1"/>
  <c r="AB905" i="14" s="1"/>
  <c r="X905" i="14"/>
  <c r="C65" i="14"/>
  <c r="V842" i="14"/>
  <c r="Y643" i="14"/>
  <c r="U643" i="14"/>
  <c r="Z844" i="14" l="1"/>
  <c r="AA844" i="14" s="1"/>
  <c r="AB844" i="14" s="1"/>
  <c r="X844" i="14"/>
  <c r="Z843" i="14"/>
  <c r="AA843" i="14" s="1"/>
  <c r="AB843" i="14" s="1"/>
  <c r="X843" i="14"/>
  <c r="Z842" i="14"/>
  <c r="AA842" i="14" s="1"/>
  <c r="AB842" i="14" s="1"/>
  <c r="X842" i="14"/>
  <c r="V844" i="14"/>
  <c r="W844" i="14" s="1"/>
  <c r="U1282" i="14"/>
  <c r="V1282" i="14" s="1"/>
  <c r="W1282" i="14" s="1"/>
  <c r="U1283" i="14"/>
  <c r="V1283" i="14" s="1"/>
  <c r="W1283" i="14" s="1"/>
  <c r="V840" i="14"/>
  <c r="W840" i="14" s="1"/>
  <c r="V1278" i="14"/>
  <c r="W1278" i="14" s="1"/>
  <c r="V1290" i="14"/>
  <c r="V1280" i="14"/>
  <c r="W1280" i="14" s="1"/>
  <c r="V1279" i="14"/>
  <c r="W1279" i="14" s="1"/>
  <c r="V843" i="14"/>
  <c r="W843" i="14" s="1"/>
  <c r="W842" i="14"/>
  <c r="V839" i="14"/>
  <c r="W839" i="14" s="1"/>
  <c r="V838" i="14"/>
  <c r="W838" i="14" s="1"/>
  <c r="V645" i="14"/>
  <c r="W645" i="14" s="1"/>
  <c r="V644" i="14"/>
  <c r="W644" i="14" s="1"/>
  <c r="V642" i="14"/>
  <c r="W642" i="14" s="1"/>
  <c r="V641" i="14"/>
  <c r="V666" i="14"/>
  <c r="W666" i="14" s="1"/>
  <c r="V1152" i="14"/>
  <c r="W1152" i="14" s="1"/>
  <c r="V1151" i="14"/>
  <c r="W1151" i="14" s="1"/>
  <c r="W1150" i="14" s="1"/>
  <c r="V1149" i="14"/>
  <c r="W1149" i="14" s="1"/>
  <c r="V761" i="14"/>
  <c r="V760" i="14"/>
  <c r="V759" i="14"/>
  <c r="V758" i="14"/>
  <c r="V757" i="14"/>
  <c r="V756" i="14"/>
  <c r="W641" i="14" l="1"/>
  <c r="W643" i="14" s="1"/>
  <c r="V643" i="14"/>
  <c r="V1150" i="14"/>
  <c r="AB848" i="14"/>
  <c r="AA848" i="14"/>
  <c r="Z848" i="14"/>
  <c r="Y848" i="14"/>
  <c r="X848" i="14"/>
  <c r="W848" i="14"/>
  <c r="V848" i="14"/>
  <c r="U848" i="14"/>
  <c r="W761" i="14" l="1"/>
  <c r="X761" i="14" s="1"/>
  <c r="Y761" i="14" s="1"/>
  <c r="Z761" i="14" s="1"/>
  <c r="AA761" i="14" s="1"/>
  <c r="AB761" i="14" s="1"/>
  <c r="W760" i="14"/>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Y553" i="14" l="1"/>
  <c r="X553" i="14" s="1"/>
  <c r="Z559" i="14"/>
  <c r="Y559" i="14" s="1"/>
  <c r="X559" i="14" s="1"/>
  <c r="Y665" i="14"/>
  <c r="Y666" i="14"/>
  <c r="Z667" i="14"/>
  <c r="Y667" i="14" s="1"/>
  <c r="Y552" i="14"/>
  <c r="X896" i="14" l="1"/>
  <c r="Y896" i="14" s="1"/>
  <c r="Z896" i="14" s="1"/>
  <c r="AA896" i="14" s="1"/>
  <c r="AB896" i="14" s="1"/>
  <c r="X895" i="14"/>
  <c r="Y895" i="14" s="1"/>
  <c r="Z895" i="14" s="1"/>
  <c r="AA895" i="14" s="1"/>
  <c r="AB895" i="14" s="1"/>
  <c r="X894" i="14"/>
  <c r="Y894" i="14" s="1"/>
  <c r="Z894" i="14" s="1"/>
  <c r="AA894" i="14" s="1"/>
  <c r="AB894" i="14" s="1"/>
  <c r="G27" i="6" l="1"/>
  <c r="U488" i="14" l="1"/>
  <c r="V488" i="14" s="1"/>
  <c r="W488" i="14" s="1"/>
  <c r="U1498" i="14"/>
  <c r="C607" i="14" l="1"/>
  <c r="C606" i="14"/>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AB445" i="14"/>
  <c r="AB446" i="14" s="1"/>
  <c r="AB447" i="14" s="1"/>
  <c r="AA445" i="14"/>
  <c r="AA446" i="14" s="1"/>
  <c r="AA447" i="14" s="1"/>
  <c r="Z445" i="14"/>
  <c r="Z446" i="14" s="1"/>
  <c r="Z447" i="14" s="1"/>
  <c r="Y445" i="14"/>
  <c r="Y446" i="14" s="1"/>
  <c r="Y447" i="14" s="1"/>
  <c r="X445" i="14"/>
  <c r="X446" i="14" s="1"/>
  <c r="X447" i="14" s="1"/>
  <c r="W445" i="14"/>
  <c r="W446" i="14" s="1"/>
  <c r="W447" i="14" s="1"/>
  <c r="V445" i="14"/>
  <c r="V446" i="14" s="1"/>
  <c r="V447" i="14" s="1"/>
  <c r="U445" i="14"/>
  <c r="U446" i="14" s="1"/>
  <c r="U447" i="14" s="1"/>
  <c r="V812" i="14"/>
  <c r="V811" i="14"/>
  <c r="V810" i="14"/>
  <c r="Z1156" i="14" l="1"/>
  <c r="AA1156" i="14" s="1"/>
  <c r="AB1156" i="14" s="1"/>
  <c r="X1156" i="14" l="1"/>
  <c r="AC812" i="14"/>
  <c r="AB812" i="14"/>
  <c r="AA812" i="14"/>
  <c r="Z812" i="14"/>
  <c r="Y812" i="14"/>
  <c r="AC811" i="14"/>
  <c r="AB811" i="14"/>
  <c r="AA811" i="14"/>
  <c r="Z811" i="14"/>
  <c r="Y811" i="14"/>
  <c r="AC810" i="14"/>
  <c r="AB810" i="14"/>
  <c r="AA810" i="14"/>
  <c r="Z810" i="14"/>
  <c r="Y810" i="14"/>
  <c r="X812" i="14"/>
  <c r="X811" i="14"/>
  <c r="X810" i="14"/>
  <c r="W812" i="14"/>
  <c r="W811" i="14"/>
  <c r="W810" i="14"/>
  <c r="U812" i="14"/>
  <c r="U811" i="14"/>
  <c r="U810" i="14"/>
  <c r="U1489" i="14"/>
  <c r="Y1489" i="14"/>
  <c r="Z488" i="14"/>
  <c r="AA488" i="14" s="1"/>
  <c r="AB488" i="14" s="1"/>
  <c r="X488" i="14"/>
  <c r="X666" i="14"/>
  <c r="X665" i="14"/>
  <c r="AA552" i="14" l="1"/>
  <c r="AB552" i="14" s="1"/>
  <c r="Z840" i="14"/>
  <c r="AA840" i="14" s="1"/>
  <c r="AB840" i="14" s="1"/>
  <c r="X840" i="14"/>
  <c r="X839" i="14"/>
  <c r="X838" i="14"/>
  <c r="X642" i="14"/>
  <c r="Z646" i="14"/>
  <c r="AA646" i="14" s="1"/>
  <c r="AB646" i="14" s="1"/>
  <c r="Z644" i="14"/>
  <c r="AA644" i="14" s="1"/>
  <c r="AB644" i="14" s="1"/>
  <c r="Z641" i="14"/>
  <c r="X644" i="14"/>
  <c r="X641" i="14"/>
  <c r="X643" i="14" s="1"/>
  <c r="Z1280" i="14"/>
  <c r="AA1280" i="14" s="1"/>
  <c r="AB1280" i="14" s="1"/>
  <c r="X1280" i="14"/>
  <c r="Z1279" i="14"/>
  <c r="AA1279" i="14" s="1"/>
  <c r="AB1279" i="14" s="1"/>
  <c r="X1279" i="14"/>
  <c r="Z1278" i="14"/>
  <c r="AA1278" i="14" s="1"/>
  <c r="AB1278" i="14" s="1"/>
  <c r="X1278" i="14"/>
  <c r="Z1283" i="14"/>
  <c r="AA1283" i="14" s="1"/>
  <c r="AB1283" i="14" s="1"/>
  <c r="X1283" i="14"/>
  <c r="Z1282" i="14"/>
  <c r="AA1282" i="14" s="1"/>
  <c r="AB1282" i="14" s="1"/>
  <c r="X1282" i="14"/>
  <c r="AA641" i="14" l="1"/>
  <c r="Z643" i="14"/>
  <c r="X645" i="14"/>
  <c r="Z1290" i="14"/>
  <c r="AA1290" i="14" s="1"/>
  <c r="AB1290" i="14" s="1"/>
  <c r="Z645" i="14"/>
  <c r="AA645" i="14" s="1"/>
  <c r="AB645" i="14" s="1"/>
  <c r="AB641" i="14" l="1"/>
  <c r="AB643" i="14" s="1"/>
  <c r="AA643" i="14"/>
  <c r="X1290" i="14"/>
  <c r="A47" i="18"/>
  <c r="A46" i="16"/>
  <c r="X1511" i="14" l="1"/>
  <c r="W1511" i="14"/>
  <c r="X1505" i="14"/>
  <c r="W1505" i="14"/>
  <c r="X1503" i="14"/>
  <c r="W1503" i="14"/>
  <c r="X1501" i="14"/>
  <c r="W1501" i="14"/>
  <c r="X1500" i="14"/>
  <c r="W1500" i="14"/>
  <c r="X1499" i="14"/>
  <c r="W1499" i="14"/>
  <c r="X1498" i="14"/>
  <c r="V1498" i="14"/>
  <c r="W1498" i="14" s="1"/>
  <c r="X1492" i="14"/>
  <c r="V1492" i="14"/>
  <c r="W1492" i="14" s="1"/>
  <c r="X1490" i="14"/>
  <c r="V1490" i="14"/>
  <c r="W1490" i="14" s="1"/>
  <c r="X1489" i="14"/>
  <c r="V1489" i="14"/>
  <c r="W1489" i="14" s="1"/>
  <c r="X1488" i="14"/>
  <c r="V1488" i="14"/>
  <c r="W1488" i="14" s="1"/>
  <c r="X1487" i="14"/>
  <c r="V1487" i="14"/>
  <c r="W1487" i="14" s="1"/>
  <c r="X1486" i="14"/>
  <c r="V1486" i="14"/>
  <c r="W1486" i="14" s="1"/>
  <c r="Z1489" i="14"/>
  <c r="AA1489" i="14" s="1"/>
  <c r="AB1489" i="14" s="1"/>
  <c r="G13" i="6" l="1"/>
  <c r="A65" i="18" l="1"/>
  <c r="A64" i="16"/>
  <c r="C59" i="14" l="1"/>
  <c r="H21" i="17"/>
  <c r="B34" i="4" l="1"/>
  <c r="B45" i="1"/>
  <c r="C1013" i="14" l="1"/>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X908" i="14"/>
  <c r="X907" i="14"/>
  <c r="X906" i="14"/>
  <c r="X904" i="14"/>
  <c r="X903" i="14"/>
  <c r="X902" i="14"/>
  <c r="V908" i="14"/>
  <c r="W908" i="14" s="1"/>
  <c r="V904" i="14"/>
  <c r="W904" i="14" s="1"/>
  <c r="V903" i="14"/>
  <c r="W903" i="14" s="1"/>
  <c r="V902" i="14"/>
  <c r="W902" i="14" s="1"/>
  <c r="Z908" i="14" l="1"/>
  <c r="AA908" i="14" s="1"/>
  <c r="AB908" i="14" s="1"/>
  <c r="Z907" i="14"/>
  <c r="AA907" i="14" s="1"/>
  <c r="AB907" i="14" s="1"/>
  <c r="Z906" i="14"/>
  <c r="AA906" i="14" s="1"/>
  <c r="AB906" i="14" s="1"/>
  <c r="Z1511" i="14"/>
  <c r="AA1511" i="14" s="1"/>
  <c r="AB1511" i="14" s="1"/>
  <c r="Z1505" i="14"/>
  <c r="AA1505" i="14" s="1"/>
  <c r="AB1505" i="14" s="1"/>
  <c r="Z1503" i="14"/>
  <c r="AA1503" i="14" s="1"/>
  <c r="AB1503" i="14" s="1"/>
  <c r="Z1501" i="14"/>
  <c r="AA1501" i="14" s="1"/>
  <c r="AB1501" i="14" s="1"/>
  <c r="Z1500" i="14"/>
  <c r="AA1500" i="14" s="1"/>
  <c r="AB1500" i="14" s="1"/>
  <c r="Z1499" i="14"/>
  <c r="AA1499" i="14" s="1"/>
  <c r="AB1499" i="14" s="1"/>
  <c r="Z1498" i="14"/>
  <c r="AA1498" i="14" s="1"/>
  <c r="AB1498" i="14" s="1"/>
  <c r="Z1492" i="14"/>
  <c r="AA1492" i="14" s="1"/>
  <c r="AB1492" i="14" s="1"/>
  <c r="Z1490" i="14"/>
  <c r="AA1490" i="14" s="1"/>
  <c r="AB1490" i="14" s="1"/>
  <c r="Z1488" i="14"/>
  <c r="AA1488" i="14" s="1"/>
  <c r="AB1488" i="14" s="1"/>
  <c r="Z1487" i="14"/>
  <c r="AA1487" i="14" s="1"/>
  <c r="AB1487" i="14" s="1"/>
  <c r="Z1486" i="14"/>
  <c r="AA1486" i="14" s="1"/>
  <c r="AB1486" i="14" s="1"/>
  <c r="Z904" i="14"/>
  <c r="AA904" i="14" s="1"/>
  <c r="AB904" i="14" s="1"/>
  <c r="Z903" i="14"/>
  <c r="AA903" i="14" s="1"/>
  <c r="AB903" i="14" s="1"/>
  <c r="Z902" i="14"/>
  <c r="AA902" i="14" s="1"/>
  <c r="AB902" i="14" s="1"/>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1285" i="14"/>
  <c r="C1284" i="14"/>
  <c r="C1281" i="14"/>
  <c r="C1441" i="14"/>
  <c r="C1440" i="14"/>
  <c r="C1437" i="14"/>
  <c r="C1498" i="14"/>
  <c r="C1493" i="14"/>
  <c r="C1492" i="14"/>
  <c r="C1491" i="14"/>
  <c r="C1490" i="14"/>
  <c r="C1489" i="14"/>
  <c r="C1488" i="14"/>
  <c r="C1487" i="14"/>
  <c r="C1486" i="14"/>
  <c r="C1511" i="14"/>
  <c r="C1506" i="14"/>
  <c r="C1505" i="14"/>
  <c r="C1504" i="14"/>
  <c r="C1503" i="14"/>
  <c r="C1502" i="14"/>
  <c r="C1501" i="14"/>
  <c r="C1500" i="14"/>
  <c r="C1499" i="14"/>
  <c r="C1485" i="14"/>
  <c r="C1480" i="14"/>
  <c r="C1479" i="14"/>
  <c r="C1478" i="14"/>
  <c r="C1477" i="14"/>
  <c r="C1476" i="14"/>
  <c r="C1475" i="14"/>
  <c r="C1474" i="14"/>
  <c r="C1473" i="14"/>
  <c r="C1467" i="14"/>
  <c r="C1466" i="14"/>
  <c r="C1463" i="14"/>
  <c r="C1181" i="14"/>
  <c r="C1180" i="14"/>
  <c r="C1177" i="14"/>
  <c r="Y1164" i="14"/>
  <c r="X1164" i="14" s="1"/>
  <c r="Y1172" i="14"/>
  <c r="Y1171" i="14"/>
  <c r="Y1170" i="14"/>
  <c r="Y1165" i="14"/>
  <c r="Y1168" i="14" s="1"/>
  <c r="X1163" i="14"/>
  <c r="X1162" i="14"/>
  <c r="X1157" i="14"/>
  <c r="X1149" i="14"/>
  <c r="Y1161" i="14"/>
  <c r="X1161" i="14" s="1"/>
  <c r="Y1160" i="14"/>
  <c r="X1160" i="14" s="1"/>
  <c r="Y1159" i="14"/>
  <c r="X1159" i="14" s="1"/>
  <c r="AB390" i="14"/>
  <c r="AA390" i="14"/>
  <c r="Z390" i="14"/>
  <c r="Y390" i="14"/>
  <c r="X390" i="14"/>
  <c r="W390" i="14"/>
  <c r="V390" i="14"/>
  <c r="U390" i="14"/>
  <c r="Z60" i="14"/>
  <c r="AA60" i="14" s="1"/>
  <c r="AB60" i="14" s="1"/>
  <c r="X60" i="14"/>
  <c r="C60" i="14"/>
  <c r="AB350" i="14"/>
  <c r="Y350" i="14"/>
  <c r="AA351" i="14"/>
  <c r="Z351" i="14"/>
  <c r="B27" i="16"/>
  <c r="B27" i="18"/>
  <c r="Y1169" i="14" l="1"/>
  <c r="Y1167" i="14"/>
  <c r="Y1166"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W68" i="1" l="1"/>
  <c r="P68" i="1"/>
  <c r="W67" i="1"/>
  <c r="W63" i="1"/>
  <c r="C61" i="1" l="1"/>
  <c r="F61" i="1"/>
  <c r="G61" i="1"/>
  <c r="B61" i="1"/>
  <c r="C52" i="1"/>
  <c r="F52" i="1"/>
  <c r="G52" i="1"/>
  <c r="G60" i="1"/>
  <c r="F60" i="1"/>
  <c r="C60" i="1"/>
  <c r="B60" i="1"/>
  <c r="G66" i="1"/>
  <c r="F66" i="1"/>
  <c r="C66" i="1"/>
  <c r="B66" i="1"/>
  <c r="B52" i="1"/>
  <c r="W52" i="1"/>
  <c r="W60" i="1"/>
  <c r="W61" i="1"/>
  <c r="W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U52" i="1" l="1"/>
  <c r="Y66" i="1"/>
  <c r="U66" i="1"/>
  <c r="U68" i="1" l="1"/>
  <c r="U63" i="1"/>
  <c r="U67" i="1"/>
  <c r="Y61" i="1"/>
  <c r="Y60" i="1"/>
  <c r="Y63" i="1"/>
  <c r="Y68" i="1"/>
  <c r="Y67" i="1"/>
  <c r="U60" i="1"/>
  <c r="U61" i="1"/>
  <c r="Y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J52" i="1" l="1"/>
  <c r="J53" i="1"/>
  <c r="J54" i="1"/>
  <c r="J55" i="1"/>
  <c r="J56" i="1"/>
  <c r="J57" i="1"/>
  <c r="J59" i="1"/>
  <c r="J60" i="1"/>
  <c r="J61" i="1"/>
  <c r="J62" i="1"/>
  <c r="J63" i="1"/>
  <c r="J64" i="1"/>
  <c r="J65" i="1"/>
  <c r="J66" i="1"/>
  <c r="J67" i="1"/>
  <c r="J68" i="1"/>
  <c r="J51" i="1"/>
  <c r="H67" i="1" l="1"/>
  <c r="D67" i="1"/>
  <c r="H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7" i="14"/>
  <c r="X796" i="14"/>
  <c r="X795" i="14"/>
  <c r="X794" i="14"/>
  <c r="X793" i="14"/>
  <c r="U794" i="14"/>
  <c r="V794" i="14" s="1"/>
  <c r="W794" i="14" s="1"/>
  <c r="Z797" i="14"/>
  <c r="AA797" i="14" s="1"/>
  <c r="AB797" i="14" s="1"/>
  <c r="Z796" i="14"/>
  <c r="AA796" i="14" s="1"/>
  <c r="AB796" i="14" s="1"/>
  <c r="Z794" i="14"/>
  <c r="AA794" i="14" s="1"/>
  <c r="AB794" i="14" s="1"/>
  <c r="U796" i="14" l="1"/>
  <c r="V796" i="14" s="1"/>
  <c r="W796" i="14" s="1"/>
  <c r="U797" i="14"/>
  <c r="V797" i="14" s="1"/>
  <c r="W797"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7" i="14"/>
  <c r="K397" i="14"/>
  <c r="W397"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9" i="14"/>
  <c r="W815" i="14"/>
  <c r="W818" i="14"/>
  <c r="AB418" i="14"/>
  <c r="AA418" i="14"/>
  <c r="Z418" i="14"/>
  <c r="Y418" i="14"/>
  <c r="X418" i="14"/>
  <c r="W418" i="14"/>
  <c r="V418" i="14"/>
  <c r="U418" i="14"/>
  <c r="C422" i="14"/>
  <c r="C421" i="14"/>
  <c r="C420" i="14"/>
  <c r="C419" i="14"/>
  <c r="C418" i="14"/>
  <c r="U76" i="14"/>
  <c r="U75" i="14"/>
  <c r="U74" i="14"/>
  <c r="U73" i="14"/>
  <c r="U72" i="14"/>
  <c r="U71" i="14"/>
  <c r="U70" i="14"/>
  <c r="AB308" i="14"/>
  <c r="AA308" i="14"/>
  <c r="Z308" i="14"/>
  <c r="Y308" i="14"/>
  <c r="X308" i="14"/>
  <c r="W308" i="14"/>
  <c r="V308" i="14"/>
  <c r="U308" i="14"/>
  <c r="U88" i="9" l="1"/>
  <c r="U85" i="9"/>
  <c r="C1525" i="14" l="1"/>
  <c r="C1524" i="14"/>
  <c r="C1523" i="14"/>
  <c r="C1522" i="14"/>
  <c r="C1521" i="14"/>
  <c r="C1520" i="14"/>
  <c r="C1519" i="14"/>
  <c r="C1518" i="14"/>
  <c r="C1517" i="14"/>
  <c r="C1516" i="14"/>
  <c r="C1515" i="14"/>
  <c r="C1514" i="14"/>
  <c r="C1513" i="14"/>
  <c r="C1512" i="14"/>
  <c r="C1472" i="14"/>
  <c r="C1465" i="14"/>
  <c r="C1464" i="14"/>
  <c r="C1462" i="14"/>
  <c r="V1461" i="14"/>
  <c r="W1461" i="14" s="1"/>
  <c r="X1461" i="14" s="1"/>
  <c r="Y1461" i="14" s="1"/>
  <c r="Z1461" i="14" s="1"/>
  <c r="AA1461" i="14" s="1"/>
  <c r="AB1461" i="14" s="1"/>
  <c r="C1461" i="14"/>
  <c r="V1460" i="14"/>
  <c r="W1460" i="14" s="1"/>
  <c r="X1460" i="14" s="1"/>
  <c r="Y1460" i="14" s="1"/>
  <c r="Z1460" i="14" s="1"/>
  <c r="AA1460" i="14" s="1"/>
  <c r="AB1460" i="14" s="1"/>
  <c r="C1460" i="14"/>
  <c r="C1459" i="14"/>
  <c r="C1451" i="14"/>
  <c r="C1450" i="14"/>
  <c r="C1449" i="14"/>
  <c r="C1448" i="14"/>
  <c r="C1447" i="14"/>
  <c r="X1446" i="14"/>
  <c r="Y1446" i="14" s="1"/>
  <c r="Z1446" i="14" s="1"/>
  <c r="AA1446" i="14" s="1"/>
  <c r="AB1446" i="14" s="1"/>
  <c r="C1446" i="14"/>
  <c r="C1439" i="14"/>
  <c r="C1438" i="14"/>
  <c r="C1436" i="14"/>
  <c r="X1435" i="14"/>
  <c r="Y1435" i="14" s="1"/>
  <c r="Z1435" i="14" s="1"/>
  <c r="AA1435" i="14" s="1"/>
  <c r="AB1435" i="14" s="1"/>
  <c r="C1435" i="14"/>
  <c r="X1434" i="14"/>
  <c r="Y1434" i="14" s="1"/>
  <c r="Z1434" i="14" s="1"/>
  <c r="AA1434" i="14" s="1"/>
  <c r="AB1434" i="14" s="1"/>
  <c r="C1434" i="14"/>
  <c r="C1433" i="14"/>
  <c r="C1425" i="14"/>
  <c r="C1424" i="14"/>
  <c r="C1423" i="14"/>
  <c r="C1422" i="14"/>
  <c r="C1421" i="14"/>
  <c r="C1420" i="14"/>
  <c r="C1412" i="14"/>
  <c r="C1411" i="14"/>
  <c r="C1410" i="14"/>
  <c r="C1409" i="14"/>
  <c r="C1408" i="14"/>
  <c r="C1407" i="14"/>
  <c r="C1399" i="14"/>
  <c r="C1398" i="14"/>
  <c r="C1397" i="14"/>
  <c r="C1396" i="14"/>
  <c r="C1395" i="14"/>
  <c r="C1394" i="14"/>
  <c r="C1386" i="14"/>
  <c r="C1385" i="14"/>
  <c r="C1384" i="14"/>
  <c r="C1383" i="14"/>
  <c r="C1382" i="14"/>
  <c r="C1381" i="14"/>
  <c r="C1373" i="14"/>
  <c r="C1372" i="14"/>
  <c r="C1371" i="14"/>
  <c r="C1370" i="14"/>
  <c r="C1369" i="14"/>
  <c r="C1368" i="14"/>
  <c r="C1360" i="14"/>
  <c r="C1359" i="14"/>
  <c r="C1358" i="14"/>
  <c r="C1357" i="14"/>
  <c r="C1356" i="14"/>
  <c r="C1355" i="14"/>
  <c r="C1347" i="14"/>
  <c r="C1346" i="14"/>
  <c r="C1345" i="14"/>
  <c r="C1344" i="14"/>
  <c r="C1343" i="14"/>
  <c r="C1342" i="14"/>
  <c r="C1334" i="14"/>
  <c r="C1333" i="14"/>
  <c r="C1332" i="14"/>
  <c r="C1331" i="14"/>
  <c r="C1330" i="14"/>
  <c r="C1329" i="14"/>
  <c r="C1321" i="14"/>
  <c r="C1320" i="14"/>
  <c r="C1319" i="14"/>
  <c r="C1318" i="14"/>
  <c r="C1317" i="14"/>
  <c r="C1316" i="14"/>
  <c r="C1308" i="14"/>
  <c r="C1307" i="14"/>
  <c r="C1306" i="14"/>
  <c r="C1305" i="14"/>
  <c r="C1304" i="14"/>
  <c r="C1303" i="14"/>
  <c r="C1295" i="14"/>
  <c r="C1294" i="14"/>
  <c r="C1293" i="14"/>
  <c r="C1292" i="14"/>
  <c r="C1291" i="14"/>
  <c r="C1290" i="14"/>
  <c r="C1283" i="14"/>
  <c r="C1282" i="14"/>
  <c r="C1280" i="14"/>
  <c r="C1279" i="14"/>
  <c r="C1278" i="14"/>
  <c r="C1277" i="14"/>
  <c r="C1269" i="14"/>
  <c r="C1268" i="14"/>
  <c r="C1267" i="14"/>
  <c r="C1266" i="14"/>
  <c r="C1265" i="14"/>
  <c r="C1264" i="14"/>
  <c r="C1256" i="14"/>
  <c r="C1255" i="14"/>
  <c r="C1254" i="14"/>
  <c r="C1253" i="14"/>
  <c r="C1252" i="14"/>
  <c r="C1251" i="14"/>
  <c r="C1243" i="14"/>
  <c r="C1242" i="14"/>
  <c r="C1241" i="14"/>
  <c r="C1240" i="14"/>
  <c r="C1239" i="14"/>
  <c r="C1238" i="14"/>
  <c r="C1230" i="14"/>
  <c r="C1229" i="14"/>
  <c r="C1228" i="14"/>
  <c r="C1227" i="14"/>
  <c r="C1226" i="14"/>
  <c r="C1225" i="14"/>
  <c r="C1217" i="14"/>
  <c r="C1216" i="14"/>
  <c r="C1215" i="14"/>
  <c r="C1214" i="14"/>
  <c r="C1213" i="14"/>
  <c r="C1212" i="14"/>
  <c r="C1204" i="14"/>
  <c r="C1203" i="14"/>
  <c r="C1202" i="14"/>
  <c r="C1201" i="14"/>
  <c r="C1200" i="14"/>
  <c r="C1199" i="14"/>
  <c r="C1191" i="14"/>
  <c r="C1190" i="14"/>
  <c r="C1189" i="14"/>
  <c r="C1188" i="14"/>
  <c r="C1187" i="14"/>
  <c r="C1186" i="14"/>
  <c r="C1179" i="14"/>
  <c r="C1178" i="14"/>
  <c r="C1176" i="14"/>
  <c r="C1175" i="14"/>
  <c r="C1174" i="14"/>
  <c r="C1173" i="14"/>
  <c r="W1172" i="14"/>
  <c r="V1172" i="14"/>
  <c r="U1172" i="14"/>
  <c r="C1172" i="14"/>
  <c r="W1171" i="14"/>
  <c r="V1171" i="14"/>
  <c r="U1171" i="14"/>
  <c r="C1171" i="14"/>
  <c r="W1170" i="14"/>
  <c r="V1170" i="14"/>
  <c r="U1170" i="14"/>
  <c r="C1170" i="14"/>
  <c r="C1169" i="14"/>
  <c r="C1168" i="14"/>
  <c r="C1167" i="14"/>
  <c r="AG1166" i="14"/>
  <c r="AF1166" i="14"/>
  <c r="C1166" i="14"/>
  <c r="W1165" i="14"/>
  <c r="V1165" i="14"/>
  <c r="V1169" i="14" s="1"/>
  <c r="U1165" i="14"/>
  <c r="U1169" i="14" s="1"/>
  <c r="C1165" i="14"/>
  <c r="Z1164" i="14"/>
  <c r="AA1164" i="14" s="1"/>
  <c r="AB1164" i="14" s="1"/>
  <c r="C1164" i="14"/>
  <c r="Z1163" i="14"/>
  <c r="AA1163" i="14" s="1"/>
  <c r="AB1163" i="14" s="1"/>
  <c r="C1163" i="14"/>
  <c r="Z1162" i="14"/>
  <c r="AA1162" i="14" s="1"/>
  <c r="AB1162" i="14" s="1"/>
  <c r="C1162" i="14"/>
  <c r="Z1161" i="14"/>
  <c r="AA1161" i="14" s="1"/>
  <c r="AB1161" i="14" s="1"/>
  <c r="W1161" i="14"/>
  <c r="V1161" i="14"/>
  <c r="U1161" i="14"/>
  <c r="C1161" i="14"/>
  <c r="Z1160" i="14"/>
  <c r="AA1160" i="14" s="1"/>
  <c r="AB1160" i="14" s="1"/>
  <c r="W1160" i="14"/>
  <c r="V1160" i="14"/>
  <c r="U1160" i="14"/>
  <c r="C1160" i="14"/>
  <c r="Z1159" i="14"/>
  <c r="W1159" i="14"/>
  <c r="X1158" i="14" s="1"/>
  <c r="V1159" i="14"/>
  <c r="V1158" i="14" s="1"/>
  <c r="U1159" i="14"/>
  <c r="U1158" i="14" s="1"/>
  <c r="C1159" i="14"/>
  <c r="AG1158" i="14"/>
  <c r="AF1158" i="14"/>
  <c r="C1158" i="14"/>
  <c r="Z1157" i="14"/>
  <c r="AA1157" i="14" s="1"/>
  <c r="AB1157" i="14" s="1"/>
  <c r="C1157" i="14"/>
  <c r="C1156" i="14"/>
  <c r="C1155" i="14"/>
  <c r="C1154" i="14"/>
  <c r="C1153" i="14"/>
  <c r="C1152" i="14"/>
  <c r="U1150" i="14"/>
  <c r="C1151" i="14"/>
  <c r="AG1150" i="14"/>
  <c r="AF1150" i="14"/>
  <c r="C1150" i="14"/>
  <c r="Z1149" i="14"/>
  <c r="AA1149" i="14" s="1"/>
  <c r="AB1149" i="14" s="1"/>
  <c r="C1149" i="14"/>
  <c r="C1148" i="14"/>
  <c r="C1147" i="14"/>
  <c r="C1146" i="14"/>
  <c r="C1145" i="14"/>
  <c r="C1144" i="14"/>
  <c r="C1143" i="14"/>
  <c r="C1142" i="14"/>
  <c r="C1141" i="14"/>
  <c r="C1140" i="14"/>
  <c r="C1139" i="14"/>
  <c r="C1138" i="14"/>
  <c r="C1137" i="14"/>
  <c r="C1136" i="14"/>
  <c r="C1135" i="14"/>
  <c r="C1134" i="14"/>
  <c r="C1133" i="14"/>
  <c r="X1132" i="14"/>
  <c r="Y1132" i="14" s="1"/>
  <c r="Z1132" i="14" s="1"/>
  <c r="AA1132" i="14" s="1"/>
  <c r="AB1132" i="14" s="1"/>
  <c r="C1132" i="14"/>
  <c r="C1131" i="14"/>
  <c r="C1130" i="14"/>
  <c r="C1129" i="14"/>
  <c r="W1128" i="14"/>
  <c r="X1128" i="14" s="1"/>
  <c r="Y1128" i="14" s="1"/>
  <c r="Z1128" i="14" s="1"/>
  <c r="AA1128" i="14" s="1"/>
  <c r="AB1128" i="14" s="1"/>
  <c r="V1128" i="14"/>
  <c r="U1128" i="14"/>
  <c r="C1128" i="14"/>
  <c r="W1127" i="14"/>
  <c r="X1127" i="14" s="1"/>
  <c r="V1127" i="14"/>
  <c r="V1126" i="14" s="1"/>
  <c r="U1127" i="14"/>
  <c r="U1126" i="14" s="1"/>
  <c r="C1127" i="14"/>
  <c r="AG1126" i="14"/>
  <c r="AF1126" i="14"/>
  <c r="C1126" i="14"/>
  <c r="X1125" i="14"/>
  <c r="Y1125" i="14" s="1"/>
  <c r="Z1125" i="14" s="1"/>
  <c r="AA1125" i="14" s="1"/>
  <c r="AB1125" i="14" s="1"/>
  <c r="C1125" i="14"/>
  <c r="X1124" i="14"/>
  <c r="Y1124" i="14" s="1"/>
  <c r="Z1124" i="14" s="1"/>
  <c r="AA1124" i="14" s="1"/>
  <c r="AB1124" i="14" s="1"/>
  <c r="C1124" i="14"/>
  <c r="C1123" i="14"/>
  <c r="C1122" i="14"/>
  <c r="C1121" i="14"/>
  <c r="W1120" i="14"/>
  <c r="X1120" i="14" s="1"/>
  <c r="Y1120" i="14" s="1"/>
  <c r="Z1120" i="14" s="1"/>
  <c r="AA1120" i="14" s="1"/>
  <c r="AB1120" i="14" s="1"/>
  <c r="V1120" i="14"/>
  <c r="U1120" i="14"/>
  <c r="C1120" i="14"/>
  <c r="W1119" i="14"/>
  <c r="W1118" i="14" s="1"/>
  <c r="V1119" i="14"/>
  <c r="V1118" i="14" s="1"/>
  <c r="U1119" i="14"/>
  <c r="U1118" i="14" s="1"/>
  <c r="C1119" i="14"/>
  <c r="AG1118" i="14"/>
  <c r="AF1118" i="14"/>
  <c r="C1118" i="14"/>
  <c r="X1117" i="14"/>
  <c r="Y1117" i="14" s="1"/>
  <c r="Z1117" i="14" s="1"/>
  <c r="AA1117" i="14" s="1"/>
  <c r="AB1117" i="14" s="1"/>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X1019" i="14"/>
  <c r="Y1019" i="14" s="1"/>
  <c r="Z1019" i="14" s="1"/>
  <c r="AA1019" i="14" s="1"/>
  <c r="AB1019" i="14" s="1"/>
  <c r="C1019" i="14"/>
  <c r="X1018" i="14"/>
  <c r="Y1018" i="14" s="1"/>
  <c r="Z1018" i="14" s="1"/>
  <c r="AA1018" i="14" s="1"/>
  <c r="AB1018" i="14" s="1"/>
  <c r="C1018" i="14"/>
  <c r="X1017" i="14"/>
  <c r="Y1017" i="14" s="1"/>
  <c r="Z1017" i="14" s="1"/>
  <c r="AA1017" i="14" s="1"/>
  <c r="AB1017" i="14" s="1"/>
  <c r="C1017" i="14"/>
  <c r="C1016" i="14"/>
  <c r="AB1015" i="14"/>
  <c r="AA1015" i="14"/>
  <c r="Z1015" i="14"/>
  <c r="Y1015" i="14"/>
  <c r="X1015" i="14"/>
  <c r="W1015" i="14"/>
  <c r="V1015" i="14"/>
  <c r="U1015" i="14"/>
  <c r="C1015" i="14"/>
  <c r="C1014" i="14"/>
  <c r="AB989" i="14"/>
  <c r="AA989" i="14"/>
  <c r="Z989" i="14"/>
  <c r="Y989" i="14"/>
  <c r="X989" i="14"/>
  <c r="W989" i="14"/>
  <c r="V989" i="14"/>
  <c r="U989" i="14"/>
  <c r="C989" i="14"/>
  <c r="AB988" i="14"/>
  <c r="AA988" i="14"/>
  <c r="Z988" i="14"/>
  <c r="Y988" i="14"/>
  <c r="X988" i="14"/>
  <c r="W988" i="14"/>
  <c r="V988" i="14"/>
  <c r="U988" i="14"/>
  <c r="C988" i="14"/>
  <c r="AB987" i="14"/>
  <c r="AA987" i="14"/>
  <c r="Z987" i="14"/>
  <c r="Y987" i="14"/>
  <c r="X987" i="14"/>
  <c r="W987" i="14"/>
  <c r="V987" i="14"/>
  <c r="U987"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AB913" i="14"/>
  <c r="AA913" i="14"/>
  <c r="Z913" i="14"/>
  <c r="Y913" i="14"/>
  <c r="X913" i="14"/>
  <c r="W913" i="14"/>
  <c r="V913" i="14"/>
  <c r="U913" i="14"/>
  <c r="C913" i="14"/>
  <c r="AB912" i="14"/>
  <c r="AA912" i="14"/>
  <c r="Z912" i="14"/>
  <c r="Y912" i="14"/>
  <c r="X912" i="14"/>
  <c r="W912" i="14"/>
  <c r="V912" i="14"/>
  <c r="U912" i="14"/>
  <c r="C912" i="14"/>
  <c r="AB911" i="14"/>
  <c r="AA911" i="14"/>
  <c r="Z911" i="14"/>
  <c r="Y911" i="14"/>
  <c r="X911" i="14"/>
  <c r="W911" i="14"/>
  <c r="V911" i="14"/>
  <c r="U911" i="14"/>
  <c r="C911" i="14"/>
  <c r="C910" i="14"/>
  <c r="C909" i="14"/>
  <c r="C884" i="14"/>
  <c r="C883" i="14"/>
  <c r="C882" i="14"/>
  <c r="C881" i="14"/>
  <c r="C880" i="14"/>
  <c r="C879" i="14"/>
  <c r="C878" i="14"/>
  <c r="C877" i="14"/>
  <c r="C876" i="14"/>
  <c r="C875" i="14"/>
  <c r="C874" i="14"/>
  <c r="C873" i="14"/>
  <c r="Z872" i="14"/>
  <c r="Z790" i="14" s="1"/>
  <c r="V872" i="14"/>
  <c r="W872" i="14" s="1"/>
  <c r="C872" i="14"/>
  <c r="Z871" i="14"/>
  <c r="AA871" i="14" s="1"/>
  <c r="V871" i="14"/>
  <c r="W871" i="14" s="1"/>
  <c r="C871" i="14"/>
  <c r="Z870" i="14"/>
  <c r="Z786" i="14" s="1"/>
  <c r="V870" i="14"/>
  <c r="W870" i="14" s="1"/>
  <c r="C870" i="14"/>
  <c r="C869" i="14"/>
  <c r="AB868" i="14"/>
  <c r="AB784" i="14" s="1"/>
  <c r="AA868" i="14"/>
  <c r="AA784" i="14" s="1"/>
  <c r="Z868" i="14"/>
  <c r="Z784" i="14" s="1"/>
  <c r="Y868" i="14"/>
  <c r="Y782" i="14" s="1"/>
  <c r="X868" i="14"/>
  <c r="X782" i="14" s="1"/>
  <c r="W868" i="14"/>
  <c r="W785" i="14" s="1"/>
  <c r="V868" i="14"/>
  <c r="V782" i="14" s="1"/>
  <c r="U868" i="14"/>
  <c r="U785" i="14" s="1"/>
  <c r="C868" i="14"/>
  <c r="AB867" i="14"/>
  <c r="AB783" i="14" s="1"/>
  <c r="AA867" i="14"/>
  <c r="AA783" i="14" s="1"/>
  <c r="Z867" i="14"/>
  <c r="Z783" i="14" s="1"/>
  <c r="Y867" i="14"/>
  <c r="Y781" i="14" s="1"/>
  <c r="X867" i="14"/>
  <c r="X783" i="14" s="1"/>
  <c r="W867" i="14"/>
  <c r="W783" i="14" s="1"/>
  <c r="V867" i="14"/>
  <c r="V783" i="14" s="1"/>
  <c r="U867" i="14"/>
  <c r="U783" i="14" s="1"/>
  <c r="C867" i="14"/>
  <c r="AB866" i="14"/>
  <c r="AB780" i="14" s="1"/>
  <c r="AA866" i="14"/>
  <c r="AA780" i="14" s="1"/>
  <c r="Z866" i="14"/>
  <c r="Z780" i="14" s="1"/>
  <c r="Y866" i="14"/>
  <c r="Y780" i="14" s="1"/>
  <c r="X866" i="14"/>
  <c r="X780" i="14" s="1"/>
  <c r="W866" i="14"/>
  <c r="W780" i="14" s="1"/>
  <c r="V866" i="14"/>
  <c r="V780" i="14" s="1"/>
  <c r="U866" i="14"/>
  <c r="U780" i="14" s="1"/>
  <c r="C866" i="14"/>
  <c r="C865" i="14"/>
  <c r="AB864" i="14"/>
  <c r="AA864" i="14"/>
  <c r="Z864" i="14"/>
  <c r="Y864" i="14"/>
  <c r="X864" i="14"/>
  <c r="W864" i="14"/>
  <c r="V864" i="14"/>
  <c r="U864" i="14"/>
  <c r="C864" i="14"/>
  <c r="AB863" i="14"/>
  <c r="AA863" i="14"/>
  <c r="Z863" i="14"/>
  <c r="Y863" i="14"/>
  <c r="X863" i="14"/>
  <c r="W863" i="14"/>
  <c r="V863" i="14"/>
  <c r="U863" i="14"/>
  <c r="C863" i="14"/>
  <c r="AB862" i="14"/>
  <c r="AA862" i="14"/>
  <c r="Z862" i="14"/>
  <c r="Y862" i="14"/>
  <c r="X862" i="14"/>
  <c r="W862" i="14"/>
  <c r="V862" i="14"/>
  <c r="U862" i="14"/>
  <c r="C862" i="14"/>
  <c r="C861" i="14"/>
  <c r="C860" i="14"/>
  <c r="C859" i="14"/>
  <c r="C858" i="14"/>
  <c r="C857" i="14"/>
  <c r="C856" i="14"/>
  <c r="C855" i="14"/>
  <c r="C854" i="14"/>
  <c r="C853" i="14"/>
  <c r="C852" i="14"/>
  <c r="C851" i="14"/>
  <c r="C850" i="14"/>
  <c r="C849" i="14"/>
  <c r="C848" i="14"/>
  <c r="C847" i="14"/>
  <c r="C846" i="14"/>
  <c r="C845" i="14"/>
  <c r="C844" i="14"/>
  <c r="C843" i="14"/>
  <c r="C842" i="14"/>
  <c r="C841" i="14"/>
  <c r="W742" i="14"/>
  <c r="V742" i="14"/>
  <c r="U742" i="14"/>
  <c r="C840" i="14"/>
  <c r="C839" i="14"/>
  <c r="C838" i="14"/>
  <c r="C837" i="14"/>
  <c r="C836" i="14"/>
  <c r="C835" i="14"/>
  <c r="C834" i="14"/>
  <c r="C833" i="14"/>
  <c r="C832" i="14"/>
  <c r="C831" i="14"/>
  <c r="C830" i="14"/>
  <c r="C829" i="14"/>
  <c r="AB828" i="14"/>
  <c r="AA828" i="14"/>
  <c r="Z828" i="14"/>
  <c r="Y828" i="14"/>
  <c r="X828" i="14"/>
  <c r="W828" i="14"/>
  <c r="V828" i="14"/>
  <c r="U828" i="14"/>
  <c r="C828" i="14"/>
  <c r="AB827" i="14"/>
  <c r="AA827" i="14"/>
  <c r="Z827" i="14"/>
  <c r="Y827" i="14"/>
  <c r="X827" i="14"/>
  <c r="W827" i="14"/>
  <c r="V827" i="14"/>
  <c r="U827" i="14"/>
  <c r="C827" i="14"/>
  <c r="C826" i="14"/>
  <c r="C825" i="14"/>
  <c r="AB824" i="14"/>
  <c r="AA824" i="14"/>
  <c r="Z824" i="14"/>
  <c r="Y824" i="14"/>
  <c r="X824" i="14"/>
  <c r="W824" i="14"/>
  <c r="V824" i="14"/>
  <c r="U824" i="14"/>
  <c r="C824" i="14"/>
  <c r="AB823" i="14"/>
  <c r="AA823" i="14"/>
  <c r="Z823" i="14"/>
  <c r="Y823" i="14"/>
  <c r="X823" i="14"/>
  <c r="W823" i="14"/>
  <c r="V823" i="14"/>
  <c r="U823" i="14"/>
  <c r="C823" i="14"/>
  <c r="C822" i="14"/>
  <c r="C821" i="14"/>
  <c r="C820" i="14"/>
  <c r="C819" i="14"/>
  <c r="C818" i="14"/>
  <c r="C817" i="14"/>
  <c r="C816" i="14"/>
  <c r="C815" i="14"/>
  <c r="C814" i="14"/>
  <c r="C813" i="14"/>
  <c r="C812" i="14"/>
  <c r="C811" i="14"/>
  <c r="C810" i="14"/>
  <c r="C809" i="14"/>
  <c r="C808" i="14"/>
  <c r="C807" i="14"/>
  <c r="C806" i="14"/>
  <c r="C805" i="14"/>
  <c r="C804" i="14"/>
  <c r="C803" i="14"/>
  <c r="A803" i="14"/>
  <c r="C802" i="14"/>
  <c r="U801" i="14"/>
  <c r="U802" i="14" s="1"/>
  <c r="U803" i="14" s="1"/>
  <c r="C801" i="14"/>
  <c r="C800" i="14"/>
  <c r="U799" i="14"/>
  <c r="U800" i="14" s="1"/>
  <c r="C799" i="14"/>
  <c r="C798" i="14"/>
  <c r="C797" i="14"/>
  <c r="A797" i="14"/>
  <c r="C796" i="14"/>
  <c r="Z795" i="14"/>
  <c r="V795" i="14"/>
  <c r="C795" i="14"/>
  <c r="C794" i="14"/>
  <c r="Z793" i="14"/>
  <c r="V793" i="14"/>
  <c r="W793" i="14" s="1"/>
  <c r="C793" i="14"/>
  <c r="C792" i="14"/>
  <c r="AG791" i="14"/>
  <c r="AF791" i="14"/>
  <c r="Y791" i="14"/>
  <c r="U791" i="14"/>
  <c r="C791" i="14"/>
  <c r="A791" i="14"/>
  <c r="AG790" i="14"/>
  <c r="AF790" i="14"/>
  <c r="Y790" i="14"/>
  <c r="U790" i="14"/>
  <c r="C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C785" i="14"/>
  <c r="A785" i="14"/>
  <c r="AG784" i="14"/>
  <c r="AF784" i="14"/>
  <c r="C784" i="14"/>
  <c r="AG783" i="14"/>
  <c r="AF783" i="14"/>
  <c r="C783" i="14"/>
  <c r="AG782" i="14"/>
  <c r="AF782" i="14"/>
  <c r="C782" i="14"/>
  <c r="AG781" i="14"/>
  <c r="AF781" i="14"/>
  <c r="C781" i="14"/>
  <c r="AG780" i="14"/>
  <c r="AF780" i="14"/>
  <c r="C780" i="14"/>
  <c r="C779" i="14"/>
  <c r="A779" i="14"/>
  <c r="C778" i="14"/>
  <c r="C777" i="14"/>
  <c r="C776" i="14"/>
  <c r="C775" i="14"/>
  <c r="C774" i="14"/>
  <c r="X773" i="14"/>
  <c r="Y773" i="14" s="1"/>
  <c r="Z773" i="14" s="1"/>
  <c r="AA773" i="14" s="1"/>
  <c r="AB773" i="14" s="1"/>
  <c r="C773" i="14"/>
  <c r="A773" i="14"/>
  <c r="X772" i="14"/>
  <c r="Y772" i="14" s="1"/>
  <c r="Z772" i="14" s="1"/>
  <c r="AA772" i="14" s="1"/>
  <c r="AB772" i="14" s="1"/>
  <c r="C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C761" i="14"/>
  <c r="A761" i="14"/>
  <c r="C760" i="14"/>
  <c r="C759" i="14"/>
  <c r="C758" i="14"/>
  <c r="C757" i="14"/>
  <c r="C756" i="14"/>
  <c r="C755" i="14"/>
  <c r="A755" i="14"/>
  <c r="C754" i="14"/>
  <c r="C753" i="14"/>
  <c r="C752" i="14"/>
  <c r="C751" i="14"/>
  <c r="C750" i="14"/>
  <c r="C749" i="14"/>
  <c r="A749" i="14"/>
  <c r="C748" i="14"/>
  <c r="C747" i="14"/>
  <c r="C746" i="14"/>
  <c r="C745" i="14"/>
  <c r="C744" i="14"/>
  <c r="AG743" i="14"/>
  <c r="AF743" i="14"/>
  <c r="C743" i="14"/>
  <c r="A743" i="14"/>
  <c r="AG742" i="14"/>
  <c r="AF742" i="14"/>
  <c r="C742" i="14"/>
  <c r="AG741" i="14"/>
  <c r="AF741" i="14"/>
  <c r="W741" i="14"/>
  <c r="V741" i="14"/>
  <c r="U741" i="14"/>
  <c r="C741" i="14"/>
  <c r="AG740" i="14"/>
  <c r="AF740" i="14"/>
  <c r="C740" i="14"/>
  <c r="AG739" i="14"/>
  <c r="AF739" i="14"/>
  <c r="W739" i="14"/>
  <c r="V739" i="14"/>
  <c r="U739" i="14"/>
  <c r="C739" i="14"/>
  <c r="AG738" i="14"/>
  <c r="AF738" i="14"/>
  <c r="W738" i="14"/>
  <c r="V738" i="14"/>
  <c r="U738" i="14"/>
  <c r="C738" i="14"/>
  <c r="C737" i="14"/>
  <c r="A737" i="14"/>
  <c r="C736" i="14"/>
  <c r="C735" i="14"/>
  <c r="C734" i="14"/>
  <c r="C733"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X682" i="14"/>
  <c r="Y682" i="14" s="1"/>
  <c r="Z682" i="14" s="1"/>
  <c r="AA682" i="14" s="1"/>
  <c r="AB682" i="14" s="1"/>
  <c r="C682" i="14"/>
  <c r="X681" i="14"/>
  <c r="Y681" i="14" s="1"/>
  <c r="Z681" i="14" s="1"/>
  <c r="AA681" i="14" s="1"/>
  <c r="AB681" i="14" s="1"/>
  <c r="C681" i="14"/>
  <c r="X680" i="14"/>
  <c r="Y680" i="14" s="1"/>
  <c r="Z680" i="14" s="1"/>
  <c r="AA680" i="14" s="1"/>
  <c r="AB680" i="14" s="1"/>
  <c r="C680" i="14"/>
  <c r="C679" i="14"/>
  <c r="X678" i="14"/>
  <c r="Y678" i="14" s="1"/>
  <c r="Z678" i="14" s="1"/>
  <c r="AA678" i="14" s="1"/>
  <c r="AB678" i="14" s="1"/>
  <c r="C678" i="14"/>
  <c r="C677" i="14"/>
  <c r="C676" i="14"/>
  <c r="C675" i="14"/>
  <c r="C674" i="14"/>
  <c r="X673" i="14"/>
  <c r="Y673" i="14" s="1"/>
  <c r="Z673" i="14" s="1"/>
  <c r="AA673" i="14" s="1"/>
  <c r="AB673" i="14" s="1"/>
  <c r="C673" i="14"/>
  <c r="W672" i="14"/>
  <c r="X672" i="14" s="1"/>
  <c r="Y672" i="14" s="1"/>
  <c r="Z672" i="14" s="1"/>
  <c r="AA672" i="14" s="1"/>
  <c r="AB672" i="14" s="1"/>
  <c r="V672" i="14"/>
  <c r="U672" i="14"/>
  <c r="C672" i="14"/>
  <c r="X671" i="14"/>
  <c r="Y671" i="14" s="1"/>
  <c r="Z671" i="14" s="1"/>
  <c r="AA671" i="14" s="1"/>
  <c r="AB671" i="14" s="1"/>
  <c r="C671" i="14"/>
  <c r="Y670" i="14"/>
  <c r="Z670" i="14" s="1"/>
  <c r="AA670" i="14" s="1"/>
  <c r="AB670" i="14" s="1"/>
  <c r="X670" i="14"/>
  <c r="C670" i="14"/>
  <c r="Z669" i="14"/>
  <c r="AA669" i="14" s="1"/>
  <c r="AB669" i="14" s="1"/>
  <c r="X669" i="14"/>
  <c r="C669" i="14"/>
  <c r="Z668" i="14"/>
  <c r="AA668" i="14" s="1"/>
  <c r="AB668" i="14" s="1"/>
  <c r="X668" i="14"/>
  <c r="C668" i="14"/>
  <c r="C667" i="14"/>
  <c r="AA666" i="14"/>
  <c r="AB666" i="14" s="1"/>
  <c r="C666" i="14"/>
  <c r="AA665" i="14"/>
  <c r="AB665" i="14" s="1"/>
  <c r="C665" i="14"/>
  <c r="P664" i="14"/>
  <c r="O664" i="14"/>
  <c r="N664" i="14"/>
  <c r="M664" i="14"/>
  <c r="C664" i="14"/>
  <c r="L663" i="14"/>
  <c r="AA663" i="14" s="1"/>
  <c r="K663" i="14"/>
  <c r="W663" i="14" s="1"/>
  <c r="C663" i="14"/>
  <c r="L662" i="14"/>
  <c r="AB662" i="14" s="1"/>
  <c r="K662" i="14"/>
  <c r="K664" i="14" s="1"/>
  <c r="C662" i="14"/>
  <c r="C661" i="14"/>
  <c r="C660" i="14"/>
  <c r="C659" i="14"/>
  <c r="X658" i="14"/>
  <c r="Y658" i="14" s="1"/>
  <c r="Z658" i="14" s="1"/>
  <c r="AA658" i="14" s="1"/>
  <c r="AB658" i="14" s="1"/>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AB652" i="14"/>
  <c r="AA652" i="14"/>
  <c r="Z652" i="14"/>
  <c r="Y652" i="14"/>
  <c r="X652" i="14"/>
  <c r="W652" i="14"/>
  <c r="V652" i="14"/>
  <c r="U652" i="14"/>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C646" i="14"/>
  <c r="C645" i="14"/>
  <c r="C644" i="14"/>
  <c r="C643" i="14"/>
  <c r="Z642" i="14"/>
  <c r="AA642" i="14" s="1"/>
  <c r="AB642" i="14" s="1"/>
  <c r="C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U616" i="14"/>
  <c r="C61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AA559" i="14"/>
  <c r="AB559" i="14" s="1"/>
  <c r="C559" i="14"/>
  <c r="C558" i="14"/>
  <c r="C557" i="14"/>
  <c r="C556" i="14"/>
  <c r="C555" i="14"/>
  <c r="C554" i="14"/>
  <c r="AA553" i="14"/>
  <c r="AB553" i="14" s="1"/>
  <c r="C553" i="14"/>
  <c r="C552" i="14"/>
  <c r="C551" i="14"/>
  <c r="C550" i="14"/>
  <c r="C549" i="14"/>
  <c r="C548" i="14"/>
  <c r="C547" i="14"/>
  <c r="C546" i="14"/>
  <c r="C545" i="14"/>
  <c r="C544" i="14"/>
  <c r="C543" i="14"/>
  <c r="C542" i="14"/>
  <c r="C541" i="14"/>
  <c r="C540" i="14"/>
  <c r="C539" i="14"/>
  <c r="C538" i="14"/>
  <c r="C537" i="14"/>
  <c r="C536" i="14"/>
  <c r="C535" i="14"/>
  <c r="C534" i="14"/>
  <c r="W533" i="14"/>
  <c r="W534" i="14" s="1"/>
  <c r="W535" i="14" s="1"/>
  <c r="V533" i="14"/>
  <c r="V534" i="14" s="1"/>
  <c r="V535" i="14" s="1"/>
  <c r="U533" i="14"/>
  <c r="U534" i="14" s="1"/>
  <c r="U535" i="14" s="1"/>
  <c r="C533" i="14"/>
  <c r="X532" i="14"/>
  <c r="X533" i="14" s="1"/>
  <c r="X534" i="14" s="1"/>
  <c r="X535" i="14" s="1"/>
  <c r="C532" i="14"/>
  <c r="X531" i="14"/>
  <c r="Y531" i="14" s="1"/>
  <c r="Z531" i="14" s="1"/>
  <c r="AA531" i="14" s="1"/>
  <c r="AB531"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C527" i="14"/>
  <c r="C526" i="14"/>
  <c r="W525" i="14"/>
  <c r="W526" i="14" s="1"/>
  <c r="W527" i="14" s="1"/>
  <c r="V525" i="14"/>
  <c r="V526" i="14" s="1"/>
  <c r="V527" i="14" s="1"/>
  <c r="U525" i="14"/>
  <c r="U526" i="14" s="1"/>
  <c r="U527" i="14" s="1"/>
  <c r="C525" i="14"/>
  <c r="X524" i="14"/>
  <c r="X525" i="14" s="1"/>
  <c r="X526" i="14" s="1"/>
  <c r="X527"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AB417" i="14"/>
  <c r="AA417" i="14"/>
  <c r="Z417" i="14"/>
  <c r="Y417" i="14"/>
  <c r="X417" i="14"/>
  <c r="W417" i="14"/>
  <c r="V417" i="14"/>
  <c r="U417" i="14"/>
  <c r="C417"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C407" i="14"/>
  <c r="C406" i="14"/>
  <c r="C405" i="14"/>
  <c r="C404" i="14"/>
  <c r="C403" i="14"/>
  <c r="C402" i="14"/>
  <c r="C401" i="14"/>
  <c r="C400" i="14"/>
  <c r="AB399" i="14"/>
  <c r="AA399" i="14"/>
  <c r="Z399" i="14"/>
  <c r="Y399" i="14"/>
  <c r="X399" i="14"/>
  <c r="W399" i="14"/>
  <c r="V399" i="14"/>
  <c r="U399" i="14"/>
  <c r="C399" i="14"/>
  <c r="AB398" i="14"/>
  <c r="AA398" i="14"/>
  <c r="Z398" i="14"/>
  <c r="Y398" i="14"/>
  <c r="X398" i="14"/>
  <c r="W398" i="14"/>
  <c r="V398" i="14"/>
  <c r="U398" i="14"/>
  <c r="C398" i="14"/>
  <c r="AB397" i="14"/>
  <c r="AA397" i="14"/>
  <c r="Z397" i="14"/>
  <c r="Y397" i="14"/>
  <c r="X397" i="14"/>
  <c r="V397" i="14"/>
  <c r="U397" i="14"/>
  <c r="C397" i="14"/>
  <c r="C396" i="14"/>
  <c r="C395" i="14"/>
  <c r="C394" i="14"/>
  <c r="AB393" i="14"/>
  <c r="AA393" i="14"/>
  <c r="Z393" i="14"/>
  <c r="Y393" i="14"/>
  <c r="X393" i="14"/>
  <c r="W393" i="14"/>
  <c r="V393" i="14"/>
  <c r="U393" i="14"/>
  <c r="C393" i="14"/>
  <c r="C392" i="14"/>
  <c r="C391" i="14"/>
  <c r="C390" i="14"/>
  <c r="C389" i="14"/>
  <c r="C388" i="14"/>
  <c r="AB386" i="14"/>
  <c r="AA386" i="14"/>
  <c r="Z386" i="14"/>
  <c r="Y386" i="14"/>
  <c r="X386" i="14"/>
  <c r="W386" i="14"/>
  <c r="V386" i="14"/>
  <c r="U386" i="14"/>
  <c r="C386"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C382" i="14"/>
  <c r="C381"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Y311" i="14"/>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7" i="14" l="1"/>
  <c r="AB667" i="14" s="1"/>
  <c r="X667" i="14"/>
  <c r="Z1151" i="14"/>
  <c r="AA1151" i="14" s="1"/>
  <c r="X1151" i="14"/>
  <c r="X1150" i="14" s="1"/>
  <c r="Z1152" i="14"/>
  <c r="AA1152" i="14" s="1"/>
  <c r="AB1152" i="14" s="1"/>
  <c r="X1152" i="14"/>
  <c r="V786" i="14"/>
  <c r="AA785" i="14"/>
  <c r="W662" i="14"/>
  <c r="V801" i="14"/>
  <c r="V802" i="14" s="1"/>
  <c r="V803" i="14" s="1"/>
  <c r="Z791" i="14"/>
  <c r="Y663" i="14"/>
  <c r="W782" i="14"/>
  <c r="W781" i="14"/>
  <c r="X781" i="14"/>
  <c r="Z781" i="14"/>
  <c r="AB781" i="14"/>
  <c r="V662" i="14"/>
  <c r="V743" i="14"/>
  <c r="V789" i="14"/>
  <c r="AA781" i="14"/>
  <c r="Z782" i="14"/>
  <c r="AA782" i="14"/>
  <c r="U662" i="14"/>
  <c r="U782" i="14"/>
  <c r="AB785" i="14"/>
  <c r="AA872" i="14"/>
  <c r="AB872" i="14" s="1"/>
  <c r="AB791" i="14" s="1"/>
  <c r="X738" i="14"/>
  <c r="Z788" i="14"/>
  <c r="X739" i="14"/>
  <c r="V785" i="14"/>
  <c r="X785" i="14"/>
  <c r="Y785" i="14"/>
  <c r="Z785" i="14"/>
  <c r="V791" i="14"/>
  <c r="U743" i="14"/>
  <c r="U784" i="14"/>
  <c r="V784" i="14"/>
  <c r="V788" i="14"/>
  <c r="AB782" i="14"/>
  <c r="W784" i="14"/>
  <c r="Y784" i="14"/>
  <c r="Y1158" i="14"/>
  <c r="Z789" i="14"/>
  <c r="Y1150" i="14"/>
  <c r="U781" i="14"/>
  <c r="V781" i="14"/>
  <c r="C28" i="14"/>
  <c r="U740" i="14"/>
  <c r="W1126" i="14"/>
  <c r="V740" i="14"/>
  <c r="C37" i="14"/>
  <c r="W740" i="14"/>
  <c r="W743" i="14"/>
  <c r="X741" i="14"/>
  <c r="C38" i="14"/>
  <c r="V787" i="14"/>
  <c r="Z787" i="14"/>
  <c r="V790" i="14"/>
  <c r="AA870" i="14"/>
  <c r="Y783" i="14"/>
  <c r="X784" i="14"/>
  <c r="Y172" i="14"/>
  <c r="C5" i="14"/>
  <c r="V172" i="14"/>
  <c r="X301" i="14"/>
  <c r="Y315" i="14"/>
  <c r="Y532" i="14"/>
  <c r="AA662" i="14"/>
  <c r="L664" i="14"/>
  <c r="Z662" i="14"/>
  <c r="Y662" i="14"/>
  <c r="X662" i="14"/>
  <c r="X742" i="14"/>
  <c r="X743" i="14"/>
  <c r="X740" i="14"/>
  <c r="W786" i="14"/>
  <c r="X870" i="14"/>
  <c r="X786" i="14" s="1"/>
  <c r="X1126" i="14"/>
  <c r="Y1127" i="14"/>
  <c r="Z1158" i="14"/>
  <c r="AA1159" i="14"/>
  <c r="W172" i="14"/>
  <c r="Y301" i="14"/>
  <c r="Z315" i="14"/>
  <c r="X172" i="14"/>
  <c r="Z301" i="14"/>
  <c r="AA315" i="14"/>
  <c r="AA301" i="14"/>
  <c r="AB315" i="14"/>
  <c r="Z172" i="14"/>
  <c r="U315" i="14"/>
  <c r="W789" i="14"/>
  <c r="W787" i="14"/>
  <c r="X871" i="14"/>
  <c r="AA172" i="14"/>
  <c r="U301" i="14"/>
  <c r="V315" i="14"/>
  <c r="AA787" i="14"/>
  <c r="AB871" i="14"/>
  <c r="AA789" i="14"/>
  <c r="V301" i="14"/>
  <c r="Z838" i="14"/>
  <c r="Y738" i="14"/>
  <c r="Y524" i="14"/>
  <c r="W664" i="14"/>
  <c r="V664" i="14"/>
  <c r="U664" i="14"/>
  <c r="X872" i="14"/>
  <c r="W791" i="14"/>
  <c r="W788" i="14"/>
  <c r="W790" i="14"/>
  <c r="AB663" i="14"/>
  <c r="W795" i="14"/>
  <c r="U1167" i="14"/>
  <c r="U1166" i="14" s="1"/>
  <c r="U663" i="14"/>
  <c r="W1158" i="14"/>
  <c r="V1167" i="14"/>
  <c r="V1166" i="14" s="1"/>
  <c r="U1168" i="14"/>
  <c r="V663" i="14"/>
  <c r="W1167" i="14"/>
  <c r="V1168" i="14"/>
  <c r="X1119" i="14"/>
  <c r="W1168" i="14"/>
  <c r="X663" i="14"/>
  <c r="AA793" i="14"/>
  <c r="AA795" i="14"/>
  <c r="V799" i="14"/>
  <c r="W1169" i="14"/>
  <c r="Z663" i="14"/>
  <c r="Z1150" i="14" l="1"/>
  <c r="W801" i="14"/>
  <c r="W802" i="14" s="1"/>
  <c r="W803" i="14" s="1"/>
  <c r="AB790" i="14"/>
  <c r="AB788" i="14"/>
  <c r="AA788" i="14"/>
  <c r="AA791" i="14"/>
  <c r="AA790" i="14"/>
  <c r="AB870" i="14"/>
  <c r="AB786" i="14" s="1"/>
  <c r="AA786" i="14"/>
  <c r="AA838" i="14"/>
  <c r="Z738" i="14"/>
  <c r="X787" i="14"/>
  <c r="X789" i="14"/>
  <c r="AB1151" i="14"/>
  <c r="AB1150" i="14" s="1"/>
  <c r="AA1150" i="14"/>
  <c r="V800" i="14"/>
  <c r="W799" i="14"/>
  <c r="W1166" i="14"/>
  <c r="X791" i="14"/>
  <c r="X788" i="14"/>
  <c r="X790" i="14"/>
  <c r="Y1126" i="14"/>
  <c r="Z1127" i="14"/>
  <c r="Y739" i="14"/>
  <c r="Z839" i="14"/>
  <c r="Y741" i="14"/>
  <c r="AB787" i="14"/>
  <c r="AB789" i="14"/>
  <c r="AB795" i="14"/>
  <c r="AB793" i="14"/>
  <c r="AB664" i="14"/>
  <c r="AA664" i="14"/>
  <c r="Y664" i="14"/>
  <c r="X664" i="14"/>
  <c r="Z664" i="14"/>
  <c r="Y525" i="14"/>
  <c r="Y526" i="14" s="1"/>
  <c r="Y527" i="14" s="1"/>
  <c r="Z524" i="14"/>
  <c r="AA1158" i="14"/>
  <c r="AB1159" i="14"/>
  <c r="AB1158" i="14" s="1"/>
  <c r="Y533" i="14"/>
  <c r="Y534" i="14" s="1"/>
  <c r="Y535" i="14" s="1"/>
  <c r="Z532" i="14"/>
  <c r="Y1119" i="14"/>
  <c r="X1118" i="14"/>
  <c r="X801" i="14" l="1"/>
  <c r="X802" i="14" s="1"/>
  <c r="X803" i="14" s="1"/>
  <c r="Y743" i="14"/>
  <c r="Y740" i="14"/>
  <c r="Y742" i="14"/>
  <c r="Z525" i="14"/>
  <c r="Z526" i="14" s="1"/>
  <c r="Z527" i="14" s="1"/>
  <c r="AA524" i="14"/>
  <c r="W800" i="14"/>
  <c r="X799" i="14"/>
  <c r="AB838" i="14"/>
  <c r="AB738" i="14" s="1"/>
  <c r="AA738" i="14"/>
  <c r="Z1119" i="14"/>
  <c r="Y1118" i="14"/>
  <c r="Z533" i="14"/>
  <c r="Z534" i="14" s="1"/>
  <c r="Z535" i="14" s="1"/>
  <c r="AA532" i="14"/>
  <c r="Z741" i="14"/>
  <c r="AA839" i="14"/>
  <c r="Z739" i="14"/>
  <c r="Z1126" i="14"/>
  <c r="AA1127" i="14"/>
  <c r="Y801" i="14" l="1"/>
  <c r="Z801" i="14" s="1"/>
  <c r="AA1119" i="14"/>
  <c r="Z1118" i="14"/>
  <c r="AA741" i="14"/>
  <c r="AB839" i="14"/>
  <c r="AA739" i="14"/>
  <c r="Z740" i="14"/>
  <c r="Z742" i="14"/>
  <c r="Z743" i="14"/>
  <c r="AA1126" i="14"/>
  <c r="AB1127" i="14"/>
  <c r="AB1126" i="14" s="1"/>
  <c r="AA525" i="14"/>
  <c r="AA526" i="14" s="1"/>
  <c r="AA527" i="14" s="1"/>
  <c r="AB524" i="14"/>
  <c r="AB525" i="14" s="1"/>
  <c r="AB526" i="14" s="1"/>
  <c r="AB527" i="14" s="1"/>
  <c r="AA533" i="14"/>
  <c r="AA534" i="14" s="1"/>
  <c r="AA535" i="14" s="1"/>
  <c r="AB532" i="14"/>
  <c r="AB533" i="14" s="1"/>
  <c r="AB534" i="14" s="1"/>
  <c r="AB535" i="14" s="1"/>
  <c r="X800" i="14"/>
  <c r="Y799" i="14"/>
  <c r="Y802" i="14" l="1"/>
  <c r="Y803" i="14" s="1"/>
  <c r="AB1119" i="14"/>
  <c r="AB1118" i="14" s="1"/>
  <c r="AA1118" i="14"/>
  <c r="AB739" i="14"/>
  <c r="AB741" i="14"/>
  <c r="AA743" i="14"/>
  <c r="AA740" i="14"/>
  <c r="AA742" i="14"/>
  <c r="Y800" i="14"/>
  <c r="Z799" i="14"/>
  <c r="Z802" i="14"/>
  <c r="Z803" i="14" s="1"/>
  <c r="AA801" i="14"/>
  <c r="AB743" i="14" l="1"/>
  <c r="AB742" i="14"/>
  <c r="AB740" i="14"/>
  <c r="AA802" i="14"/>
  <c r="AA803" i="14" s="1"/>
  <c r="AB801" i="14"/>
  <c r="AB802" i="14" s="1"/>
  <c r="AB803" i="14" s="1"/>
  <c r="Z800" i="14"/>
  <c r="AA799" i="14"/>
  <c r="AA800" i="14" l="1"/>
  <c r="AB799" i="14"/>
  <c r="AB800"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H54" i="1" l="1"/>
  <c r="H56" i="1"/>
  <c r="H64" i="1"/>
  <c r="H68" i="1"/>
  <c r="H55" i="1"/>
  <c r="H53" i="1"/>
  <c r="H57" i="1"/>
  <c r="H62" i="1"/>
  <c r="H59" i="1"/>
  <c r="H51" i="1"/>
  <c r="H52" i="1" s="1"/>
  <c r="H65" i="1"/>
  <c r="H66" i="1" s="1"/>
  <c r="H60" i="1" l="1"/>
  <c r="H61" i="1"/>
  <c r="D65" i="1"/>
  <c r="D51" i="1"/>
  <c r="D52" i="1" s="1"/>
  <c r="D59" i="1"/>
  <c r="D54" i="1"/>
  <c r="D68" i="1"/>
  <c r="D62" i="1"/>
  <c r="D57" i="1"/>
  <c r="D53" i="1"/>
  <c r="D55" i="1"/>
  <c r="D56" i="1"/>
  <c r="D64" i="1"/>
  <c r="D66" i="1" l="1"/>
  <c r="M58" i="1"/>
  <c r="L58" i="1"/>
  <c r="K58" i="1"/>
  <c r="O58" i="1"/>
  <c r="N58" i="1"/>
  <c r="D61" i="1"/>
  <c r="D60" i="1"/>
  <c r="Z1167" i="14" l="1"/>
  <c r="Z1166" i="14" s="1"/>
  <c r="X1170" i="14"/>
  <c r="Z1170" i="14"/>
  <c r="AA1170" i="14" s="1"/>
  <c r="AB1170" i="14" s="1"/>
  <c r="X1169" i="14"/>
  <c r="Z1169" i="14"/>
  <c r="AA1169" i="14" s="1"/>
  <c r="AB1169" i="14" s="1"/>
  <c r="X1172" i="14"/>
  <c r="Z1172" i="14"/>
  <c r="AA1172" i="14" s="1"/>
  <c r="AB1172" i="14" s="1"/>
  <c r="X1167" i="14"/>
  <c r="X1166" i="14" s="1"/>
  <c r="X1168" i="14"/>
  <c r="Z1168" i="14"/>
  <c r="AA1168" i="14" s="1"/>
  <c r="AB1168" i="14" s="1"/>
  <c r="X1171" i="14"/>
  <c r="Z1171" i="14"/>
  <c r="AA1171" i="14" s="1"/>
  <c r="AB1171" i="14" s="1"/>
  <c r="X1165" i="14"/>
  <c r="Z1165" i="14"/>
  <c r="AA1165" i="14" s="1"/>
  <c r="AB1165" i="14" s="1"/>
  <c r="AA1167" i="14" l="1"/>
  <c r="AA1166" i="14" l="1"/>
  <c r="AB1167" i="14"/>
  <c r="AB1166" i="14" s="1"/>
  <c r="X646" i="14" l="1"/>
  <c r="X552" i="14" l="1"/>
  <c r="AA554" i="14"/>
  <c r="AB554" i="14" s="1"/>
  <c r="Y554" i="14"/>
  <c r="X554" i="14" s="1"/>
  <c r="Y555" i="14"/>
  <c r="X555" i="14" s="1"/>
  <c r="AA555" i="14"/>
  <c r="AB555" i="14" s="1"/>
  <c r="AA556" i="14"/>
  <c r="AB556" i="14" s="1"/>
  <c r="Y556" i="14"/>
  <c r="X556" i="14" s="1"/>
  <c r="AA557" i="14"/>
  <c r="AB557" i="14" s="1"/>
  <c r="Y557" i="14"/>
  <c r="X557" i="14" s="1"/>
  <c r="Y558" i="14"/>
  <c r="X558" i="14" s="1"/>
  <c r="AA558" i="14"/>
  <c r="AB558"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P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F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G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3ACAA21B-3EEE-4D2B-99D9-C626E713F622}">
      <text>
        <r>
          <rPr>
            <b/>
            <sz val="9"/>
            <color indexed="81"/>
            <rFont val="Tahoma"/>
            <charset val="1"/>
          </rPr>
          <t>Michael:</t>
        </r>
        <r>
          <rPr>
            <sz val="9"/>
            <color indexed="81"/>
            <rFont val="Tahoma"/>
            <charset val="1"/>
          </rPr>
          <t xml:space="preserve">
Sold into local market</t>
        </r>
      </text>
    </comment>
    <comment ref="M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M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3281309B-901E-4F7F-BA95-0A67A52124A8}">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3"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3"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3"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90"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7"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8"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3"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8"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9"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9"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1"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1" authorId="0" shapeId="0" xr:uid="{F89E41B2-86F9-4C36-A863-0FEEACCDDB20}">
      <text>
        <r>
          <rPr>
            <b/>
            <sz val="9"/>
            <color indexed="81"/>
            <rFont val="Tahoma"/>
            <family val="2"/>
          </rPr>
          <t>John:</t>
        </r>
        <r>
          <rPr>
            <sz val="9"/>
            <color indexed="81"/>
            <rFont val="Tahoma"/>
            <family val="2"/>
          </rPr>
          <t xml:space="preserve">
If yearlings are mated</t>
        </r>
      </text>
    </comment>
    <comment ref="AD441"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9"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4"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4"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2"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3"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9"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2"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5"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2"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6"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9"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4"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9" authorId="0" shapeId="0" xr:uid="{D3B8B49A-747D-4E30-8A26-FDD375A723AC}">
      <text>
        <r>
          <rPr>
            <b/>
            <sz val="9"/>
            <color indexed="81"/>
            <rFont val="Tahoma"/>
            <family val="2"/>
          </rPr>
          <t>John:</t>
        </r>
        <r>
          <rPr>
            <sz val="9"/>
            <color indexed="81"/>
            <rFont val="Tahoma"/>
            <family val="2"/>
          </rPr>
          <t xml:space="preserve">
3yo dam with a scanning % of 137%</t>
        </r>
      </text>
    </comment>
    <comment ref="I823"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3"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1"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2"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3"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9"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1"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7"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9"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4"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5"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2"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9"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6"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7"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4"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5"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3"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80" authorId="0" shapeId="0" xr:uid="{4489C792-1EE6-4CEF-9B8E-0328AD65B31E}">
      <text>
        <r>
          <rPr>
            <b/>
            <sz val="9"/>
            <color indexed="81"/>
            <rFont val="Tahoma"/>
            <family val="2"/>
          </rPr>
          <t>John:</t>
        </r>
        <r>
          <rPr>
            <sz val="9"/>
            <color indexed="81"/>
            <rFont val="Tahoma"/>
            <family val="2"/>
          </rPr>
          <t xml:space="preserve">
From LMAT</t>
        </r>
      </text>
    </comment>
    <comment ref="U1282"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2" authorId="0" shapeId="0" xr:uid="{C228E3A4-7E5C-416C-BFB2-AFFCFB91913E}">
      <text>
        <r>
          <rPr>
            <b/>
            <sz val="9"/>
            <color indexed="81"/>
            <rFont val="Tahoma"/>
            <family val="2"/>
          </rPr>
          <t>John:</t>
        </r>
        <r>
          <rPr>
            <sz val="9"/>
            <color indexed="81"/>
            <rFont val="Tahoma"/>
            <family val="2"/>
          </rPr>
          <t xml:space="preserve">
FOO is ns in LMAT</t>
        </r>
      </text>
    </comment>
    <comment ref="Y1290"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4"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5"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8"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8"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2"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5"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<sst xmlns="http://schemas.openxmlformats.org/spreadsheetml/2006/main" count="5676" uniqueCount="3301">
  <si>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</si>
  <si>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</si>
  <si>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</si>
  <si>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</si>
  <si>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</si>
  <si>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</si>
  <si>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</si>
  <si>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</si>
  <si>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</si>
  <si>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</si>
  <si>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</si>
  <si>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</si>
  <si>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</si>
  <si>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</si>
  <si>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</si>
  <si>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</si>
  <si>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</si>
  <si>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</si>
  <si>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</si>
  <si>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</si>
  <si>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</si>
  <si>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</si>
  <si>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</si>
  <si>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</si>
  <si>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</si>
  <si>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</si>
  <si>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</si>
  <si>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</si>
  <si>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</si>
  <si>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</si>
  <si>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</si>
  <si>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</si>
  <si>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</si>
  <si>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</si>
  <si>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</si>
  <si>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</si>
  <si>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</si>
  <si>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</si>
  <si>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</si>
  <si>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</si>
  <si>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</si>
  <si>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</si>
  <si>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</si>
  <si>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</si>
  <si>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</si>
  <si>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</si>
  <si>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</si>
  <si>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</si>
  <si>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</si>
  <si>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</si>
  <si>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</si>
  <si>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</si>
  <si>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</si>
  <si>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</si>
  <si>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</si>
  <si>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</si>
  <si>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</si>
  <si>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</si>
  <si>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</si>
  <si>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</si>
  <si>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</si>
  <si>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</si>
  <si>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</si>
  <si>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</si>
  <si>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</si>
  <si>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</si>
  <si>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</si>
  <si>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</si>
  <si>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</si>
  <si>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</si>
  <si>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</si>
  <si>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</si>
  <si>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</si>
  <si>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</si>
  <si>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</si>
  <si>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</si>
  <si>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</si>
  <si>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</si>
  <si>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</si>
  <si>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</si>
  <si>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</si>
  <si>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</si>
  <si>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</si>
  <si>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</si>
  <si>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</si>
  <si>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</si>
  <si>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</si>
  <si>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</si>
  <si>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</si>
  <si>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</si>
  <si>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</si>
  <si>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</si>
  <si>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</si>
  <si>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</si>
  <si>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</si>
  <si>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</si>
  <si>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</si>
  <si>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</si>
  <si>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</si>
  <si>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</si>
  <si>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</si>
  <si>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</si>
  <si>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</si>
  <si>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</si>
  <si>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</si>
  <si>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</si>
  <si>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</si>
  <si>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</si>
  <si>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</si>
  <si>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</si>
  <si>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</si>
  <si>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</si>
  <si>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</si>
  <si>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</si>
  <si>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</si>
  <si>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</si>
  <si>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</si>
  <si>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</si>
  <si>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</si>
  <si>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</si>
  <si>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</si>
  <si>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</si>
  <si>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</si>
  <si>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</si>
  <si>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</si>
  <si>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</si>
  <si>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</si>
  <si>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</si>
  <si>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</si>
  <si>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</si>
  <si>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</si>
  <si>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</si>
  <si>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</si>
  <si>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</si>
  <si>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</si>
  <si>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</si>
  <si>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</si>
  <si>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</si>
  <si>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</si>
  <si>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</si>
  <si>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</si>
  <si>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</si>
  <si>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</si>
  <si>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</si>
  <si>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</si>
  <si>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</si>
  <si>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</si>
  <si>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</si>
  <si>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</si>
  <si>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</si>
  <si>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</si>
  <si>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</si>
  <si>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</si>
  <si>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</si>
  <si>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</si>
  <si>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</si>
  <si>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</si>
  <si>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</si>
  <si>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</si>
  <si>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</si>
  <si>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</si>
  <si>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</si>
  <si>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</si>
  <si>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</si>
  <si>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</si>
  <si>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</si>
  <si>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</si>
  <si>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</si>
  <si>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</si>
  <si>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</si>
  <si>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</si>
  <si>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</si>
  <si>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</si>
  <si>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</si>
  <si>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</si>
  <si>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</si>
  <si>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</si>
  <si>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</si>
  <si>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</si>
  <si>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</si>
  <si>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</si>
  <si>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</si>
  <si>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</si>
  <si>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</si>
  <si>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</si>
  <si>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</si>
  <si>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</si>
  <si>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</si>
  <si>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</si>
  <si>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</si>
  <si>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</si>
  <si>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</si>
  <si>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</si>
  <si>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</si>
  <si>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</si>
  <si>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</si>
  <si>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</si>
  <si>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</si>
  <si>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</si>
  <si>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</si>
  <si>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</si>
  <si>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</si>
  <si>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</si>
  <si>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</si>
  <si>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</si>
  <si>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</si>
  <si>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</si>
  <si>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</si>
  <si>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</si>
  <si>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</si>
  <si>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</si>
  <si>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</si>
  <si>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</si>
  <si>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</si>
  <si>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</si>
  <si>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</si>
  <si>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</si>
  <si>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</si>
  <si>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</si>
  <si>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</si>
  <si>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</si>
  <si>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</si>
  <si>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</si>
  <si>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</si>
  <si>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</si>
  <si>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</si>
  <si>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</si>
  <si>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</si>
  <si>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</si>
  <si>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</si>
  <si>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</si>
  <si>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</si>
  <si>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</si>
  <si>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</si>
  <si>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</si>
  <si>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</si>
  <si>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</si>
  <si>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</si>
  <si>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</si>
  <si>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</si>
  <si>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</si>
  <si>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</si>
  <si>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</si>
  <si>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</si>
  <si>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</si>
  <si>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</si>
  <si>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</si>
  <si>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</si>
  <si>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</si>
  <si>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</si>
  <si>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</si>
  <si>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</si>
  <si>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</si>
  <si>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</si>
  <si>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</si>
  <si>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</si>
  <si>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</si>
  <si>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</si>
  <si>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</si>
  <si>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</si>
  <si>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</si>
  <si>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</si>
  <si>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</si>
  <si>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</si>
  <si>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</si>
  <si>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</si>
  <si>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</si>
  <si>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</si>
  <si>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</si>
  <si>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</si>
  <si>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</si>
  <si>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</si>
  <si>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</si>
  <si>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</si>
  <si>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</si>
  <si>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</si>
  <si>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</si>
  <si>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</si>
  <si>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</si>
  <si>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</si>
  <si>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</si>
  <si>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</si>
  <si>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</si>
  <si>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</si>
  <si>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</si>
  <si>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</si>
  <si>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</si>
  <si>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</si>
  <si>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</si>
  <si>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</si>
  <si>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</si>
  <si>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</si>
  <si>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</si>
  <si>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</si>
  <si>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</si>
  <si>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</si>
  <si>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</si>
  <si>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</si>
  <si>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</si>
  <si>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</si>
  <si>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</si>
  <si>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</si>
  <si>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</si>
  <si>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</si>
  <si>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</si>
  <si>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</si>
  <si>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</si>
  <si>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</si>
  <si>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</si>
  <si>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</si>
  <si>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</si>
  <si>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</si>
  <si>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</si>
  <si>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</si>
  <si>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</si>
  <si>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</si>
  <si>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</si>
  <si>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</si>
  <si>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</si>
  <si>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</si>
  <si>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</si>
  <si>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</si>
  <si>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</si>
  <si>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</si>
  <si>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</si>
  <si>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</si>
  <si>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</si>
  <si>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</si>
  <si>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</si>
  <si>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</si>
  <si>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</si>
  <si>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</si>
  <si>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</si>
  <si>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</si>
  <si>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</si>
  <si>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</si>
  <si>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</si>
  <si>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</si>
  <si>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</si>
  <si>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</si>
  <si>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</si>
  <si>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</si>
  <si>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</si>
  <si>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</si>
  <si>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</si>
  <si>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</si>
  <si>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</si>
  <si>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</si>
  <si>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</si>
  <si>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</si>
  <si>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</si>
  <si>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</si>
  <si>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</si>
  <si>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</si>
  <si>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</si>
  <si>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</si>
  <si>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</si>
  <si>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</si>
  <si>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</si>
  <si>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</si>
  <si>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</si>
  <si>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</si>
  <si>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</si>
  <si>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</si>
  <si>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</si>
  <si>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</si>
  <si>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</si>
  <si>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</si>
  <si>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</si>
  <si>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</si>
  <si>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</si>
  <si>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</si>
  <si>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</si>
  <si>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</si>
  <si>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</si>
  <si>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</si>
  <si>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</si>
  <si>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</si>
  <si>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</si>
  <si>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</si>
  <si>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</si>
  <si>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</si>
  <si>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</si>
  <si>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</si>
  <si>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</si>
  <si>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</si>
  <si>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</si>
  <si>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</si>
  <si>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</si>
  <si>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</si>
  <si>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</si>
  <si>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</si>
  <si>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</si>
  <si>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</si>
  <si>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</si>
  <si>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</si>
  <si>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</si>
  <si>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</si>
  <si>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</si>
  <si>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</si>
  <si>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</si>
  <si>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</si>
  <si>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</si>
  <si>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</si>
  <si>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</si>
  <si>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</si>
  <si>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</si>
  <si>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</si>
  <si>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</si>
  <si>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</si>
  <si>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</si>
  <si>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</si>
  <si>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</si>
  <si>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</si>
  <si>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</si>
  <si>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</si>
  <si>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</si>
  <si>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</si>
  <si>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</si>
  <si>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</si>
  <si>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</si>
  <si>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</si>
  <si>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</si>
  <si>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</si>
  <si>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</si>
  <si>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</si>
  <si>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</si>
  <si>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</si>
  <si>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</si>
  <si>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</si>
  <si>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</si>
  <si>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</si>
  <si>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</si>
  <si>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</si>
  <si>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</si>
  <si>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</si>
  <si>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</si>
  <si>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</si>
  <si>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</si>
  <si>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</si>
  <si>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</si>
  <si>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</si>
  <si>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</si>
  <si>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</si>
  <si>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</si>
  <si>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</si>
  <si>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</si>
  <si>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</si>
  <si>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</si>
  <si>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</si>
  <si>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</si>
  <si>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</si>
  <si>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</si>
  <si>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</si>
  <si>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</si>
  <si>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</si>
  <si>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</si>
  <si>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</si>
  <si>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</si>
  <si>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</si>
  <si>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</si>
  <si>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</si>
  <si>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</si>
  <si>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</si>
  <si>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</si>
  <si>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</si>
  <si>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</si>
  <si>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</si>
  <si>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</si>
  <si>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</si>
  <si>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</si>
  <si>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</si>
  <si>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</si>
  <si>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</si>
  <si>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</si>
  <si>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</si>
  <si>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</si>
  <si>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</si>
  <si>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</si>
  <si>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</si>
  <si>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</si>
  <si>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</si>
  <si>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</si>
  <si>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</si>
  <si>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</si>
  <si>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</si>
  <si>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</si>
  <si>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</si>
  <si>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</si>
  <si>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</si>
  <si>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</si>
  <si>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</si>
  <si>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</si>
  <si>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</si>
  <si>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</si>
  <si>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</si>
  <si>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</si>
  <si>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</si>
  <si>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</si>
  <si>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</si>
  <si>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</si>
  <si>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</si>
  <si>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</si>
  <si>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</si>
  <si>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</si>
  <si>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</si>
  <si>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</si>
  <si>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</si>
  <si>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</si>
  <si>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</si>
  <si>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</si>
  <si>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</si>
  <si>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</si>
  <si>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</si>
  <si>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</si>
  <si>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</si>
  <si>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</si>
  <si>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</si>
  <si>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</si>
  <si>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</si>
  <si>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</si>
  <si>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</si>
  <si>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</si>
  <si>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</si>
  <si>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</si>
  <si>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</si>
  <si>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</si>
  <si>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</si>
  <si>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</si>
  <si>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</si>
  <si>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</si>
  <si>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</si>
  <si>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</si>
  <si>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</si>
  <si>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</si>
  <si>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</si>
  <si>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</si>
  <si>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</si>
  <si>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</si>
  <si>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</si>
  <si>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</si>
  <si>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</si>
  <si>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</si>
  <si>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</si>
  <si>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</si>
  <si>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</si>
  <si>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</si>
  <si>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</si>
  <si>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</si>
  <si>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</si>
  <si>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</si>
  <si>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</si>
  <si>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</si>
  <si>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</si>
  <si>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</si>
  <si>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</si>
  <si>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</si>
  <si>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</si>
  <si>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</si>
  <si>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</si>
  <si>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</si>
  <si>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</si>
  <si>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</si>
  <si>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</si>
  <si>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</si>
  <si>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</si>
  <si>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</si>
  <si>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</si>
  <si>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</si>
  <si>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</si>
  <si>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</si>
  <si>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</si>
  <si>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</si>
  <si>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</si>
  <si>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</si>
  <si>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</si>
  <si>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</si>
  <si>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</si>
  <si>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</si>
  <si>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</si>
  <si>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</si>
  <si>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</si>
  <si>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</si>
  <si>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</si>
  <si>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</si>
  <si>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</si>
  <si>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</si>
  <si>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</si>
  <si>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</si>
  <si>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</si>
  <si>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</si>
  <si>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</si>
  <si>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</si>
  <si>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</si>
  <si>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</si>
  <si>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</si>
  <si>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</si>
  <si>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</si>
  <si>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</si>
  <si>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</si>
  <si>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</si>
  <si>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</si>
  <si>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</si>
  <si>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</si>
  <si>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</si>
  <si>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</si>
  <si>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</si>
  <si>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</si>
  <si>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</si>
  <si>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</si>
  <si>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</si>
  <si>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</si>
  <si>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</si>
  <si>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</si>
  <si>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</si>
  <si>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</si>
  <si>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</si>
  <si>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</si>
  <si>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</si>
  <si>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</si>
  <si>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</si>
  <si>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</si>
  <si>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</si>
  <si>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</si>
  <si>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</si>
  <si>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</si>
  <si>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</si>
  <si>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</si>
  <si>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</si>
  <si>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</si>
  <si>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</si>
  <si>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</si>
  <si>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</si>
  <si>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</si>
  <si>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</si>
  <si>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</si>
  <si>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</si>
  <si>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</si>
  <si>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</si>
  <si>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</si>
  <si>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</si>
  <si>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</si>
  <si>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</si>
  <si>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</si>
  <si>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</si>
  <si>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</si>
  <si>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</si>
  <si>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</si>
  <si>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</si>
  <si>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</si>
  <si>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</si>
  <si>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</si>
  <si>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</si>
  <si>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</si>
  <si>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</si>
  <si>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</si>
  <si>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</si>
  <si>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</si>
  <si>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</si>
  <si>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</si>
  <si>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</si>
  <si>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</si>
  <si>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</si>
  <si>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</si>
  <si>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</si>
  <si>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</si>
  <si>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</si>
  <si>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</si>
  <si>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</si>
  <si>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</si>
  <si>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</si>
  <si>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</si>
  <si>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</si>
  <si>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</si>
  <si>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</si>
  <si>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</si>
  <si>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</si>
  <si>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</si>
  <si>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</si>
  <si>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</si>
  <si>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</si>
  <si>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</si>
  <si>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</si>
  <si>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</si>
  <si>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</si>
  <si>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</si>
  <si>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</si>
  <si>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</si>
  <si>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</si>
  <si>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</si>
  <si>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</si>
  <si>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</si>
  <si>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</si>
  <si>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</si>
  <si>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</si>
  <si>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</si>
  <si>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</si>
  <si>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</si>
  <si>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</si>
  <si>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</si>
  <si>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</si>
  <si>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</si>
  <si>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</si>
  <si>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</si>
  <si>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</si>
  <si>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</si>
  <si>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</si>
  <si>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</si>
  <si>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</si>
  <si>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</si>
  <si>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</si>
  <si>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</si>
  <si>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</si>
  <si>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</si>
  <si>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</si>
  <si>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</si>
  <si>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</si>
  <si>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</si>
  <si>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</si>
  <si>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</si>
  <si>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</si>
  <si>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</si>
  <si>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</si>
  <si>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</si>
  <si>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</si>
  <si>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</si>
  <si>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</si>
  <si>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</si>
  <si>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</si>
  <si>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</si>
  <si>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</si>
  <si>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</si>
  <si>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</si>
  <si>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</si>
  <si>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</si>
  <si>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</si>
  <si>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</si>
  <si>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</si>
  <si>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</si>
  <si>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</si>
  <si>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</si>
  <si>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</si>
  <si>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</si>
  <si>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</si>
  <si>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</si>
  <si>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</si>
  <si>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</si>
  <si>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</si>
  <si>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</si>
  <si>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</si>
  <si>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</si>
  <si>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</si>
  <si>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</si>
  <si>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</si>
  <si>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</si>
  <si>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</si>
  <si>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</si>
  <si>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</si>
  <si>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</si>
  <si>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</si>
  <si>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</si>
  <si>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</si>
  <si>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</si>
  <si>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</si>
  <si>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</si>
  <si>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</si>
  <si>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</si>
  <si>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</si>
  <si>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</si>
  <si>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</si>
  <si>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</si>
  <si>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</si>
  <si>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</si>
  <si>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</si>
  <si>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</si>
  <si>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</si>
  <si>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</si>
  <si>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</si>
  <si>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</si>
  <si>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</si>
  <si>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</si>
  <si>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</si>
  <si>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</si>
  <si>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</si>
  <si>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</si>
  <si>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</si>
  <si>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</si>
  <si>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</si>
  <si>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</si>
  <si>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</si>
  <si>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</si>
  <si>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</si>
  <si>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</si>
  <si>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</si>
  <si>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</si>
  <si>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</si>
  <si>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</si>
  <si>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</si>
  <si>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</si>
  <si>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</si>
  <si>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</si>
  <si>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</si>
  <si>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</si>
  <si>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</si>
  <si>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</si>
  <si>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</si>
  <si>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</si>
  <si>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</si>
  <si>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</si>
  <si>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</si>
  <si>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</si>
  <si>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</si>
  <si>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</si>
  <si>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</si>
  <si>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</si>
  <si>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</si>
  <si>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</si>
  <si>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</si>
  <si>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</si>
  <si>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</si>
  <si>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</si>
  <si>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</si>
  <si>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</si>
  <si>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</si>
  <si>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</si>
  <si>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</si>
  <si>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</si>
  <si>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</si>
  <si>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</si>
  <si>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</si>
  <si>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</si>
  <si>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</si>
  <si>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</si>
  <si>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</si>
  <si>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</si>
  <si>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</si>
  <si>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</si>
  <si>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</si>
  <si>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</si>
  <si>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</si>
  <si>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</si>
  <si>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</si>
  <si>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</si>
  <si>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</si>
  <si>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</si>
  <si>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</si>
  <si>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</si>
  <si>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</si>
  <si>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</si>
  <si>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</si>
  <si>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</si>
  <si>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</si>
  <si>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</si>
  <si>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</si>
  <si>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</si>
  <si>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</si>
  <si>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</si>
  <si>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</si>
  <si>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</si>
  <si>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</si>
  <si>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</si>
  <si>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</si>
  <si>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</si>
  <si>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</si>
  <si>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</si>
  <si>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</si>
  <si>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</si>
  <si>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</si>
  <si>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</si>
  <si>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</si>
  <si>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</si>
  <si>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</si>
  <si>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</si>
  <si>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</si>
  <si>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</si>
  <si>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</si>
  <si>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</si>
  <si>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</si>
  <si>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</si>
  <si>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</si>
  <si>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</si>
  <si>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</si>
  <si>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</si>
  <si>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</si>
  <si>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</si>
  <si>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</si>
  <si>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</si>
  <si>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</si>
  <si>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</si>
  <si>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</si>
  <si>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</si>
  <si>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</si>
  <si>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</si>
  <si>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</si>
  <si>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</si>
  <si>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</si>
  <si>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</si>
  <si>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</si>
  <si>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</si>
  <si>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</si>
  <si>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</si>
  <si>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</si>
  <si>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</si>
  <si>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</si>
  <si>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</si>
  <si>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</si>
  <si>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</si>
  <si>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</si>
  <si>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</si>
  <si>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</si>
  <si>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</si>
  <si>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</si>
  <si>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</si>
  <si>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</si>
  <si>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</si>
  <si>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</si>
  <si>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</si>
  <si>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</si>
  <si>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</si>
  <si>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</si>
  <si>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</si>
  <si>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</si>
  <si>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</si>
  <si>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</si>
  <si>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</si>
  <si>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</si>
  <si>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</si>
  <si>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</si>
  <si>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</si>
  <si>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</si>
  <si>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</si>
  <si>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</si>
  <si>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</si>
  <si>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</si>
  <si>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</si>
  <si>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</si>
  <si>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</si>
  <si>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</si>
  <si>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</si>
  <si>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</si>
  <si>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</si>
  <si>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</si>
  <si>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</si>
  <si>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</si>
  <si>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</si>
  <si>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</si>
  <si>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</si>
  <si>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</si>
  <si>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</si>
  <si>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</si>
  <si>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</si>
  <si>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</si>
  <si>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</si>
  <si>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</si>
  <si>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</si>
  <si>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</si>
  <si>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</si>
  <si>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</si>
  <si>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</si>
  <si>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</si>
  <si>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</si>
  <si>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</si>
  <si>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</si>
  <si>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</si>
  <si>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</si>
  <si>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</si>
  <si>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</si>
  <si>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</si>
  <si>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</si>
  <si>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</si>
  <si>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</si>
  <si>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</si>
  <si>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</si>
  <si>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</si>
  <si>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</si>
  <si>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</si>
  <si>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</si>
  <si>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</si>
  <si>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</si>
  <si>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</si>
  <si>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</si>
  <si>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</si>
  <si>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</si>
  <si>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</si>
  <si>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</si>
  <si>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</si>
  <si>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</si>
  <si>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</si>
  <si>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</si>
  <si>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</si>
  <si>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</si>
  <si>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</si>
  <si>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</si>
  <si>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</si>
  <si>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</si>
  <si>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</si>
  <si>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</si>
  <si>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</si>
  <si>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</si>
  <si>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</si>
  <si>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</si>
  <si>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</si>
  <si>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</si>
  <si>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</si>
  <si>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</si>
  <si>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</si>
  <si>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</si>
  <si>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</si>
  <si>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</si>
  <si>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</si>
  <si>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</si>
  <si>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</si>
  <si>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</si>
  <si>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</si>
  <si>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</si>
  <si>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</si>
  <si>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</si>
  <si>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</si>
  <si>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</si>
  <si>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</si>
  <si>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</si>
  <si>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</si>
  <si>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</si>
  <si>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</si>
  <si>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</si>
  <si>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</si>
  <si>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</si>
  <si>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</si>
  <si>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</si>
  <si>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</si>
  <si>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</si>
  <si>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</si>
  <si>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</si>
  <si>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</si>
  <si>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</si>
  <si>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</si>
  <si>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</si>
  <si>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</si>
  <si>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</si>
  <si>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</si>
  <si>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</si>
  <si>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</si>
  <si>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</si>
  <si>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</si>
  <si>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</si>
  <si>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</si>
  <si>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</si>
  <si>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</si>
  <si>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</si>
  <si>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</si>
  <si>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</si>
  <si>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</si>
  <si>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</si>
  <si>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</si>
  <si>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</si>
  <si>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</si>
  <si>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</si>
  <si>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</si>
  <si>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</si>
  <si>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</si>
  <si>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</si>
  <si>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</si>
  <si>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</si>
  <si>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</si>
  <si>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</si>
  <si>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</si>
  <si>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</si>
  <si>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</si>
  <si>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</si>
  <si>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</si>
  <si>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</si>
  <si>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</si>
  <si>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</si>
  <si>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</si>
  <si>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</si>
  <si>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</si>
  <si>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</si>
  <si>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</si>
  <si>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</si>
  <si>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</si>
  <si>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</si>
  <si>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</si>
  <si>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</si>
  <si>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</si>
  <si>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</si>
  <si>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</si>
  <si>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</si>
  <si>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</si>
  <si>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</si>
  <si>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</si>
  <si>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</si>
  <si>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</si>
  <si>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</si>
  <si>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</si>
  <si>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</si>
  <si>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</si>
  <si>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</si>
  <si>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</si>
  <si>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</si>
  <si>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</si>
  <si>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</si>
  <si>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</si>
  <si>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</si>
  <si>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</si>
  <si>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</si>
  <si>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</si>
  <si>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</si>
  <si>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</si>
  <si>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</si>
  <si>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</si>
  <si>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</si>
  <si>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</si>
  <si>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</si>
  <si>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</si>
  <si>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</si>
  <si>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</si>
  <si>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</si>
  <si>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</si>
  <si>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</si>
  <si>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</si>
  <si>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</si>
  <si>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</si>
  <si>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</si>
  <si>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</si>
  <si>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</si>
  <si>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</si>
  <si>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</si>
  <si>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</si>
  <si>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</si>
  <si>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</si>
  <si>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</si>
  <si>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</si>
  <si>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</si>
  <si>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</si>
  <si>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</si>
  <si>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</si>
  <si>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</si>
  <si>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</si>
  <si>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</si>
  <si>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</si>
  <si>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</si>
  <si>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</si>
  <si>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</si>
  <si>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</si>
  <si>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</si>
  <si>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</si>
  <si>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</si>
  <si>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</si>
  <si>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</si>
  <si>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</si>
  <si>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</si>
  <si>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</si>
  <si>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</si>
  <si>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</si>
  <si>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</si>
  <si>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</si>
  <si>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</si>
  <si>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</si>
  <si>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</si>
  <si>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</si>
  <si>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</si>
  <si>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</si>
  <si>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</si>
  <si>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</si>
  <si>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</si>
  <si>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</si>
  <si>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</si>
  <si>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</si>
  <si>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</si>
  <si>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</si>
  <si>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</si>
  <si>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</si>
  <si>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</si>
  <si>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</si>
  <si>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</si>
  <si>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</si>
  <si>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</si>
  <si>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</si>
  <si>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</si>
  <si>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</si>
  <si>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</si>
  <si>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</si>
  <si>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</si>
  <si>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</si>
  <si>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</si>
  <si>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</si>
  <si>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</si>
  <si>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</si>
  <si>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</si>
  <si>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</si>
  <si>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</si>
  <si>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</si>
  <si>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</si>
  <si>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</si>
  <si>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</si>
  <si>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</si>
  <si>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</si>
  <si>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</si>
  <si>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</si>
  <si>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</si>
  <si>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</si>
  <si>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</si>
  <si>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</si>
  <si>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</si>
  <si>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</si>
  <si>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</si>
  <si>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</si>
  <si>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</si>
  <si>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</si>
  <si>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</si>
  <si>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</si>
  <si>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</si>
  <si>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</si>
  <si>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</si>
  <si>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</si>
  <si>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</si>
  <si>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</si>
  <si>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</si>
  <si>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</si>
  <si>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</si>
  <si>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</si>
  <si>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</si>
  <si>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</si>
  <si>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</si>
  <si>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</si>
  <si>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</si>
  <si>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</si>
  <si>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</si>
  <si>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</si>
  <si>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</si>
  <si>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</si>
  <si>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</si>
  <si>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</si>
  <si>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</si>
  <si>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</si>
  <si>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</si>
  <si>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</si>
  <si>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</si>
  <si>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</si>
  <si>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</si>
  <si>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</si>
  <si>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</si>
  <si>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</si>
  <si>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</si>
  <si>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</si>
  <si>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</si>
  <si>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</si>
  <si>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</si>
  <si>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</si>
  <si>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</si>
  <si>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</si>
  <si>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</si>
  <si>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</si>
  <si>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</si>
  <si>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</si>
  <si>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</si>
  <si>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</si>
  <si>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</si>
  <si>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</si>
  <si>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</si>
  <si>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</si>
  <si>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</si>
  <si>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</si>
  <si>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</si>
  <si>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</si>
  <si>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</si>
  <si>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</si>
  <si>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</si>
  <si>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</si>
  <si>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</si>
  <si>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</si>
  <si>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</si>
  <si>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</si>
  <si>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</si>
  <si>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</si>
  <si>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</si>
  <si>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</si>
  <si>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</si>
  <si>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</si>
  <si>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</si>
  <si>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</si>
  <si>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</si>
  <si>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</si>
  <si>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</si>
  <si>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</si>
  <si>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</si>
  <si>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</si>
  <si>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</si>
  <si>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</si>
  <si>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</si>
  <si>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</si>
  <si>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</si>
  <si>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</si>
  <si>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</si>
  <si>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</si>
  <si>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</si>
  <si>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</si>
  <si>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</si>
  <si>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</si>
  <si>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</si>
  <si>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</si>
  <si>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</si>
  <si>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</si>
  <si>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</si>
  <si>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</si>
  <si>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</si>
  <si>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</si>
  <si>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</si>
  <si>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</si>
  <si>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</si>
  <si>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</si>
  <si>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</si>
  <si>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</si>
  <si>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</si>
  <si>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</si>
  <si>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</si>
  <si>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</si>
  <si>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</si>
  <si>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</si>
  <si>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</si>
  <si>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</si>
  <si>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</si>
  <si>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</si>
  <si>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</si>
  <si>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</si>
  <si>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</si>
  <si>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</si>
  <si>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</si>
  <si>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</si>
  <si>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</si>
  <si>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</si>
  <si>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</si>
  <si>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</si>
  <si>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</si>
  <si>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</si>
  <si>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</si>
  <si>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</si>
  <si>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</si>
  <si>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</si>
  <si>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</si>
  <si>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</si>
  <si>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</si>
  <si>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</si>
  <si>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</si>
  <si>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</si>
  <si>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</si>
  <si>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</si>
  <si>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</si>
  <si>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</si>
  <si>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</si>
  <si>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</si>
  <si>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</si>
  <si>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</si>
  <si>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</si>
  <si>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</si>
  <si>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</si>
  <si>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</si>
  <si>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</si>
  <si>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</si>
  <si>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</si>
  <si>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</si>
  <si>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</si>
  <si>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</si>
  <si>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</si>
  <si>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</si>
  <si>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</si>
  <si>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</si>
  <si>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</si>
  <si>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</si>
  <si>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</si>
  <si>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</si>
  <si>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</si>
  <si>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</si>
  <si>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</si>
  <si>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</si>
  <si>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</si>
  <si>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</si>
  <si>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</si>
  <si>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</si>
  <si>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</si>
  <si>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</si>
  <si>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</si>
  <si>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</si>
  <si>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</si>
  <si>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</si>
  <si>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</si>
  <si>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</si>
  <si>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</si>
  <si>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</si>
  <si>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</si>
  <si>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</si>
  <si>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</si>
  <si>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</si>
  <si>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</si>
  <si>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</si>
  <si>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</si>
  <si>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</si>
  <si>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</si>
  <si>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</si>
  <si>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</si>
  <si>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</si>
  <si>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</si>
  <si>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</si>
  <si>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</si>
  <si>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</si>
  <si>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</si>
  <si>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</si>
  <si>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</si>
  <si>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</si>
  <si>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</si>
  <si>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</si>
  <si>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</si>
  <si>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</si>
  <si>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</si>
  <si>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</si>
  <si>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</si>
  <si>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</si>
  <si>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</si>
  <si>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</si>
  <si>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</si>
  <si>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</si>
  <si>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</si>
  <si>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</si>
  <si>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</si>
  <si>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</si>
  <si>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</si>
  <si>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</si>
  <si>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</si>
  <si>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</si>
  <si>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</si>
  <si>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</si>
  <si>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</si>
  <si>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</si>
  <si>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</si>
  <si>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</si>
  <si>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</si>
  <si>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</si>
  <si>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</si>
  <si>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</si>
  <si>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</si>
  <si>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</si>
  <si>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</si>
  <si>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</si>
  <si>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</si>
  <si>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</si>
  <si>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</si>
  <si>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</si>
  <si>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</si>
  <si>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</si>
  <si>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</si>
  <si>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</si>
  <si>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</si>
  <si>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</si>
  <si>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</si>
  <si>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</si>
  <si>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</si>
  <si>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</si>
  <si>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</si>
  <si>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</si>
  <si>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</si>
  <si>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</si>
  <si>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</si>
  <si>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</si>
  <si>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</si>
  <si>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</si>
  <si>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</si>
  <si>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</si>
  <si>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</si>
  <si>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</si>
  <si>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</si>
  <si>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</si>
  <si>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</si>
  <si>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</si>
  <si>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</si>
  <si>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</si>
  <si>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</si>
  <si>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</si>
  <si>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</si>
  <si>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</si>
  <si>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</si>
  <si>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</si>
  <si>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</si>
  <si>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</si>
  <si>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</si>
  <si>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</si>
  <si>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</si>
  <si>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</si>
  <si>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</si>
  <si>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</si>
  <si>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</si>
  <si>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</si>
  <si>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</si>
  <si>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</si>
  <si>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</si>
  <si>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</si>
  <si>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</si>
  <si>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</si>
  <si>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</si>
  <si>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</si>
  <si>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</si>
  <si>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</si>
  <si>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</si>
  <si>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</si>
  <si>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</si>
  <si>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</si>
  <si>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</si>
  <si>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</si>
  <si>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</si>
  <si>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</si>
  <si>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</si>
  <si>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</si>
  <si>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</si>
  <si>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</si>
  <si>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</si>
  <si>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</si>
  <si>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</si>
  <si>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</si>
  <si>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</si>
  <si>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</si>
  <si>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</si>
  <si>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</si>
  <si>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</si>
  <si>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</si>
  <si>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</si>
  <si>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</si>
  <si>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</si>
  <si>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</si>
  <si>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</si>
  <si>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</si>
  <si>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</si>
  <si>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</si>
  <si>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</si>
  <si>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</si>
  <si>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</si>
  <si>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</si>
  <si>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</si>
  <si>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</si>
  <si>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</si>
  <si>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</si>
  <si>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</si>
  <si>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</si>
  <si>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</si>
  <si>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</si>
  <si>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</si>
  <si>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</si>
  <si>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</si>
  <si>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</si>
  <si>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</si>
  <si>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</si>
  <si>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</si>
  <si>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</si>
  <si>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</si>
  <si>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</si>
  <si>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</si>
  <si>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</si>
  <si>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</si>
  <si>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</si>
  <si>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</si>
  <si>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</si>
  <si>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</si>
  <si>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</si>
  <si>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</si>
  <si>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</si>
  <si>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</si>
  <si>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</si>
  <si>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</si>
  <si>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</si>
  <si>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</si>
  <si>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</si>
  <si>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</si>
  <si>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</si>
  <si>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</si>
  <si>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</si>
  <si>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</si>
  <si>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</si>
  <si>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</si>
  <si>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</si>
  <si>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</si>
  <si>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</si>
  <si>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</si>
  <si>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</si>
  <si>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</si>
  <si>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</si>
  <si>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</si>
  <si>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</si>
  <si>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</si>
  <si>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</si>
  <si>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</si>
  <si>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</si>
  <si>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</si>
  <si>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</si>
  <si>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</si>
  <si>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</si>
  <si>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</si>
  <si>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</si>
  <si>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</si>
  <si>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</si>
  <si>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</si>
  <si>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</si>
  <si>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</si>
  <si>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</si>
  <si>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</si>
  <si>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</si>
  <si>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</si>
  <si>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</si>
  <si>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</si>
  <si>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</si>
  <si>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</si>
  <si>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</si>
  <si>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</si>
  <si>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</si>
  <si>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</si>
  <si>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</si>
  <si>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</si>
  <si>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</si>
  <si>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</si>
  <si>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</si>
  <si>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</si>
  <si>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</si>
  <si>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</si>
  <si>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</si>
  <si>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</si>
  <si>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</si>
  <si>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</si>
  <si>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</si>
  <si>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</si>
  <si>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</si>
  <si>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</si>
  <si>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</si>
  <si>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</si>
  <si>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</si>
  <si>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</si>
  <si>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</si>
  <si>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</si>
  <si>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</si>
  <si>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</si>
  <si>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</si>
  <si>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</si>
  <si>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</si>
  <si>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</si>
  <si>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</si>
  <si>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</si>
  <si>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</si>
  <si>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</si>
  <si>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</si>
  <si>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</si>
  <si>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</si>
  <si>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</si>
  <si>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</si>
  <si>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</si>
  <si>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</si>
  <si>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</si>
  <si>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</si>
  <si>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</si>
  <si>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</si>
  <si>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</si>
  <si>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</si>
  <si>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</si>
  <si>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</si>
  <si>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</si>
  <si>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</si>
  <si>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</si>
  <si>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</si>
  <si>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</si>
  <si>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</si>
  <si>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</si>
  <si>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</si>
  <si>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</si>
  <si>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</si>
  <si>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</si>
  <si>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</si>
  <si>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</si>
  <si>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</si>
  <si>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</si>
  <si>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</si>
  <si>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</si>
  <si>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</si>
  <si>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</si>
  <si>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</si>
  <si>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</si>
  <si>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</si>
  <si>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</si>
  <si>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</si>
  <si>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</si>
  <si>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</si>
  <si>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</si>
  <si>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</si>
  <si>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</si>
  <si>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</si>
  <si>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</si>
  <si>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</si>
  <si>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</si>
  <si>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</si>
  <si>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</si>
  <si>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</si>
  <si>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</si>
  <si>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</si>
  <si>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</si>
  <si>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</si>
  <si>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</si>
  <si>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</si>
  <si>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</si>
  <si>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</si>
  <si>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</si>
  <si>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</si>
  <si>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</si>
  <si>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</si>
  <si>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</si>
  <si>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</si>
  <si>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</si>
  <si>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</si>
  <si>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</si>
  <si>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</si>
  <si>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</si>
  <si>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</si>
  <si>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</si>
  <si>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</si>
  <si>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</si>
  <si>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</si>
  <si>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</si>
  <si>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</si>
  <si>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</si>
  <si>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</si>
  <si>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</si>
  <si>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</si>
  <si>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</si>
  <si>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</si>
  <si>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</si>
  <si>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</si>
  <si>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</si>
  <si>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</si>
  <si>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</si>
  <si>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</si>
  <si>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</si>
  <si>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</si>
  <si>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</si>
  <si>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</si>
  <si>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</si>
  <si>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</si>
  <si>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</si>
  <si>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</si>
  <si>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</si>
  <si>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</si>
  <si>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</si>
  <si>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</si>
  <si>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</si>
  <si>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</si>
  <si>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</si>
  <si>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</si>
  <si>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</si>
  <si>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</si>
  <si>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</si>
  <si>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</si>
  <si>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</si>
  <si>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</si>
  <si>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</si>
  <si>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</si>
  <si>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</si>
  <si>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</si>
  <si>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</si>
  <si>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</si>
  <si>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</si>
  <si>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</si>
  <si>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</si>
  <si>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</si>
  <si>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</si>
  <si>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</si>
  <si>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</si>
  <si>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</si>
  <si>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</si>
  <si>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</si>
  <si>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</si>
  <si>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</si>
  <si>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</si>
  <si>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</si>
  <si>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</si>
  <si>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</si>
  <si>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</si>
  <si>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</si>
  <si>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</si>
  <si>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</si>
  <si>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</si>
  <si>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</si>
  <si>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</si>
  <si>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</si>
  <si>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</si>
  <si>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</si>
  <si>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</si>
  <si>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</si>
  <si>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</si>
  <si>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</si>
  <si>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</si>
  <si>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</si>
  <si>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</si>
  <si>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</si>
  <si>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</si>
  <si>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</si>
  <si>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</si>
  <si>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</si>
  <si>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</si>
  <si>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</si>
  <si>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</si>
  <si>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</si>
  <si>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</si>
  <si>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</si>
  <si>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</si>
  <si>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</si>
  <si>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</si>
  <si>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</si>
  <si>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</si>
  <si>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</si>
  <si>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</si>
  <si>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</si>
  <si>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</si>
  <si>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</si>
  <si>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</si>
  <si>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</si>
  <si>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</si>
  <si>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</si>
  <si>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</si>
  <si>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</si>
  <si>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</si>
  <si>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</si>
  <si>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</si>
  <si>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</si>
  <si>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</si>
  <si>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</si>
  <si>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</si>
  <si>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</si>
  <si>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</si>
  <si>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</si>
  <si>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</si>
  <si>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</si>
  <si>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</si>
  <si>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</si>
  <si>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</si>
  <si>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</si>
  <si>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</si>
  <si>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</si>
  <si>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</si>
  <si>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</si>
  <si>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</si>
  <si>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</si>
  <si>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</si>
  <si>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</si>
  <si>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</si>
  <si>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</si>
  <si>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</si>
  <si>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</si>
  <si>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</si>
  <si>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</si>
  <si>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</si>
  <si>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</si>
  <si>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</si>
  <si>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</si>
  <si>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</si>
  <si>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</si>
  <si>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</si>
  <si>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</si>
  <si>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</si>
  <si>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</si>
  <si>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</si>
  <si>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</si>
  <si>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</si>
  <si>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</si>
  <si>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</si>
  <si>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</si>
  <si>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</si>
  <si>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</si>
  <si>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</si>
  <si>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</si>
  <si>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</si>
  <si>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</si>
  <si>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</si>
  <si>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</si>
  <si>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</si>
  <si>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</si>
  <si>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</si>
  <si>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</si>
  <si>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</si>
  <si>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</si>
  <si>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</si>
  <si>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</si>
  <si>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</si>
  <si>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</si>
  <si>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</si>
  <si>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</si>
  <si>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</si>
  <si>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</si>
  <si>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</si>
  <si>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</si>
  <si>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</si>
  <si>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</si>
  <si>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</si>
  <si>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</si>
  <si>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</si>
  <si>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</si>
  <si>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</si>
  <si>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</si>
  <si>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</si>
  <si>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</si>
  <si>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</si>
  <si>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</si>
  <si>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</si>
  <si>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</si>
  <si>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</si>
  <si>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</si>
  <si>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</si>
  <si>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</si>
  <si>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</si>
  <si>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</si>
  <si>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</si>
  <si>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</si>
  <si>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</si>
  <si>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</si>
  <si>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</si>
  <si>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</si>
  <si>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</si>
  <si>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</si>
  <si>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</si>
  <si>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</si>
  <si>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</si>
  <si>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</si>
  <si>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</si>
  <si>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</si>
  <si>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</si>
  <si>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</si>
  <si>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</si>
  <si>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</si>
  <si>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</si>
  <si>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</si>
  <si>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</si>
  <si>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</si>
  <si>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</si>
  <si>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</si>
  <si>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</si>
  <si>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</si>
  <si>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</si>
  <si>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</si>
  <si>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</si>
  <si>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</si>
  <si>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</si>
  <si>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</si>
  <si>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</si>
  <si>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</si>
  <si>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</si>
  <si>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</si>
  <si>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</si>
  <si>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</si>
  <si>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</si>
  <si>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</si>
  <si>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</si>
  <si>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</si>
  <si>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</si>
  <si>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</si>
  <si>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</si>
  <si>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</si>
  <si>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</si>
  <si>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</si>
  <si>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</si>
  <si>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</si>
  <si>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</si>
  <si>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</si>
  <si>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</si>
  <si>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</si>
  <si>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</si>
  <si>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</si>
  <si>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</si>
  <si>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</si>
  <si>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</si>
  <si>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</si>
  <si>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</si>
  <si>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</si>
  <si>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</si>
  <si>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</si>
  <si>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</si>
  <si>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</si>
  <si>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</si>
  <si>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</si>
  <si>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</si>
  <si>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</si>
  <si>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</si>
  <si>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</si>
  <si>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</si>
  <si>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</si>
  <si>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</si>
  <si>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</si>
  <si>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</si>
  <si>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</si>
  <si>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</si>
  <si>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</si>
  <si>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</si>
  <si>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</si>
  <si>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</si>
  <si>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</si>
  <si>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</si>
  <si>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</si>
  <si>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</si>
  <si>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</si>
  <si>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</si>
  <si>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</si>
  <si>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</si>
  <si>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</si>
  <si>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</si>
  <si>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</si>
  <si>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</si>
  <si>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</si>
  <si>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</si>
  <si>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</si>
  <si>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</si>
  <si>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</si>
  <si>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</si>
  <si>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</si>
  <si>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</si>
  <si>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</si>
  <si>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</si>
  <si>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</si>
  <si>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</si>
  <si>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</si>
  <si>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</si>
  <si>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</si>
  <si>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</si>
  <si>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</si>
  <si>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</si>
  <si>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</si>
  <si>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</si>
  <si>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</si>
  <si>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</si>
  <si>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</si>
  <si>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</si>
  <si>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</si>
  <si>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</si>
  <si>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</si>
  <si>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</si>
  <si>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</si>
  <si>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</si>
  <si>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</si>
  <si>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</si>
  <si>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</si>
  <si>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</si>
  <si>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</si>
  <si>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</si>
  <si>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</si>
  <si>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</si>
  <si>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</si>
  <si>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</si>
  <si>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</si>
  <si>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</si>
  <si>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</si>
  <si>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</si>
  <si>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</si>
  <si>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</si>
  <si>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</si>
  <si>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</si>
  <si>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</si>
  <si>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</si>
  <si>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</si>
  <si>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</si>
  <si>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</si>
  <si>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</si>
  <si>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</si>
  <si>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</si>
  <si>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</si>
  <si>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</si>
  <si>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</si>
  <si>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</si>
  <si>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</si>
  <si>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</si>
  <si>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</si>
  <si>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</si>
  <si>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</si>
  <si>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</si>
  <si>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</si>
  <si>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</si>
  <si>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</si>
  <si>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</si>
  <si>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</si>
  <si>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</si>
  <si>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</si>
  <si>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</si>
  <si>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</si>
  <si>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</si>
  <si>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</si>
  <si>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</si>
  <si>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</si>
  <si>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</si>
  <si>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</si>
  <si>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</si>
  <si>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</si>
  <si>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</si>
  <si>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</si>
  <si>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</si>
  <si>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</si>
  <si>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</si>
  <si>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</si>
  <si>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</si>
  <si>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</si>
  <si>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</si>
  <si>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</si>
  <si>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</si>
  <si>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</si>
  <si>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</si>
  <si>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</si>
  <si>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</si>
  <si>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</si>
  <si>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</si>
  <si>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</si>
  <si>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</si>
  <si>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</si>
  <si>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</si>
  <si>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</si>
  <si>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</si>
  <si>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</si>
  <si>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</si>
  <si>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</si>
  <si>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</si>
  <si>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</si>
  <si>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</si>
  <si>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</si>
  <si>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</si>
  <si>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</si>
  <si>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</si>
  <si>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</si>
  <si>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</si>
  <si>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</si>
  <si>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</si>
  <si>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</si>
  <si>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</si>
  <si>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</si>
  <si>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</si>
  <si>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</si>
  <si>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</si>
  <si>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</si>
  <si>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</si>
  <si>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</si>
  <si>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</si>
  <si>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</si>
  <si>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</si>
  <si>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</si>
  <si>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</si>
  <si>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</si>
  <si>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</si>
  <si>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</si>
  <si>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</si>
  <si>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</si>
  <si>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</si>
  <si>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</si>
  <si>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</si>
  <si>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</si>
  <si>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</si>
  <si>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</si>
  <si>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</si>
  <si>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</si>
  <si>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</si>
  <si>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</si>
  <si>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</si>
  <si>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</si>
  <si>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</si>
  <si>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</si>
  <si>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</si>
  <si>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</si>
  <si>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</si>
  <si>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</si>
  <si>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</si>
  <si>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</si>
  <si>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</si>
  <si>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</si>
  <si>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</si>
  <si>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</si>
  <si>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</si>
  <si>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</si>
  <si>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</si>
  <si>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</si>
  <si>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</si>
  <si>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</si>
  <si>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</si>
  <si>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</si>
  <si>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</si>
  <si>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</si>
  <si>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</si>
  <si>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</si>
  <si>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</si>
  <si>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</si>
  <si>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</si>
  <si>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</si>
  <si>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</si>
  <si>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</si>
  <si>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</si>
  <si>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</si>
  <si>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</si>
  <si>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</si>
  <si>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</si>
  <si>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</si>
  <si>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</si>
  <si>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</si>
  <si>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</si>
  <si>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</si>
  <si>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</si>
  <si>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</si>
  <si>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</si>
  <si>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</si>
  <si>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</si>
  <si>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</si>
  <si>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</si>
  <si>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</si>
  <si>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</si>
  <si>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</si>
  <si>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</si>
  <si>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</si>
  <si>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</si>
  <si>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</si>
  <si>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</si>
  <si>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</si>
  <si>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</si>
  <si>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</si>
  <si>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</si>
  <si>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</si>
  <si>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</si>
  <si>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</si>
  <si>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</si>
  <si>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</si>
  <si>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</si>
  <si>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</si>
  <si>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</si>
  <si>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</si>
  <si>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</si>
  <si>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</si>
  <si>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</si>
  <si>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</si>
  <si>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</si>
  <si>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</si>
  <si>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</si>
  <si>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</si>
  <si>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</si>
  <si>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</si>
  <si>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</si>
  <si>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</si>
  <si>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</si>
  <si>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</si>
  <si>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</si>
  <si>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</si>
  <si>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</si>
  <si>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</si>
  <si>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</si>
  <si>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</si>
  <si>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</si>
  <si>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</si>
  <si>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</si>
  <si>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</si>
  <si>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</si>
  <si>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</si>
  <si>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</si>
  <si>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</si>
  <si>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</si>
  <si>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</si>
  <si>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</si>
  <si>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</si>
  <si>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</si>
  <si>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</si>
  <si>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</si>
  <si>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</si>
  <si>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</si>
  <si>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</si>
  <si>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</si>
  <si>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</si>
  <si>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</si>
  <si>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</si>
  <si>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</si>
  <si>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</si>
  <si>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</si>
  <si>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</si>
  <si>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</si>
  <si>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</si>
  <si>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</si>
  <si>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</si>
  <si>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</si>
  <si>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</si>
  <si>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</si>
  <si>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</si>
  <si>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</si>
  <si>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</si>
  <si>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</si>
  <si>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</si>
  <si>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</si>
  <si>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</si>
  <si>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</si>
  <si>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</si>
  <si>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</si>
  <si>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</si>
  <si>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</si>
  <si>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</si>
  <si>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</si>
  <si>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</si>
  <si>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</si>
  <si>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</si>
  <si>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</si>
  <si>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</si>
  <si>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</si>
  <si>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</si>
  <si>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</si>
  <si>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</si>
  <si>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</si>
  <si>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</si>
  <si>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</si>
  <si>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</si>
  <si>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</si>
  <si>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</si>
  <si>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</si>
  <si>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</si>
  <si>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</si>
  <si>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</si>
  <si>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</si>
  <si>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</si>
  <si>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</si>
  <si>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</si>
  <si>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</si>
  <si>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</si>
  <si>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</si>
  <si>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</si>
  <si>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</si>
  <si>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</si>
  <si>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</si>
  <si>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</si>
  <si>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</si>
  <si>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</si>
  <si>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</si>
  <si>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</si>
  <si>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</si>
  <si>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</si>
  <si>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</si>
  <si>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</si>
  <si>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</si>
  <si>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</si>
  <si>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</si>
  <si>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</si>
  <si>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</si>
  <si>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</si>
  <si>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</si>
  <si>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</si>
  <si>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</si>
  <si>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</si>
  <si>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</si>
  <si>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</si>
  <si>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</si>
  <si>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</si>
  <si>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</si>
  <si>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</si>
  <si>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</si>
  <si>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</si>
  <si>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</si>
  <si>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</si>
  <si>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</si>
  <si>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</si>
  <si>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</si>
  <si>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</si>
  <si>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</si>
  <si>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</si>
  <si>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</si>
  <si>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</si>
  <si>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</si>
  <si>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</si>
  <si>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</si>
  <si>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</si>
  <si>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</si>
  <si>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</si>
  <si>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</si>
  <si>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</si>
  <si>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</si>
  <si>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</si>
  <si>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</si>
  <si>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</si>
  <si>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</si>
  <si>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</si>
  <si>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</si>
  <si>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</si>
  <si>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</si>
  <si>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</si>
  <si>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</si>
  <si>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</si>
  <si>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</si>
  <si>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</si>
  <si>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</si>
  <si>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</si>
  <si>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</si>
  <si>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</si>
  <si>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</si>
  <si>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</si>
  <si>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</si>
  <si>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</si>
  <si>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</si>
  <si>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</si>
  <si>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</si>
  <si>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</si>
  <si>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</si>
  <si>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</si>
  <si>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</si>
  <si>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</si>
  <si>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</si>
  <si>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</si>
  <si>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</si>
  <si>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</si>
  <si>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</si>
  <si>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</si>
  <si>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</si>
  <si>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</si>
  <si>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</si>
  <si>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</si>
  <si>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</si>
  <si>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</si>
  <si>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</si>
  <si>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</si>
  <si>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</si>
  <si>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</si>
  <si>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</si>
  <si>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</si>
  <si>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</si>
  <si>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</si>
  <si>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</si>
  <si>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</si>
  <si>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</si>
  <si>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</si>
  <si>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</si>
  <si>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</si>
  <si>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</si>
  <si>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</si>
  <si>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</si>
  <si>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</si>
  <si>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</si>
  <si>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</si>
  <si>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</si>
  <si>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</si>
  <si>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</si>
  <si>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</si>
  <si>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</si>
  <si>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</si>
  <si>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</si>
  <si>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</si>
  <si>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</si>
  <si>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</si>
  <si>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</si>
  <si>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</si>
  <si>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</si>
  <si>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</si>
  <si>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</si>
  <si>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</si>
  <si>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</si>
  <si>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</si>
  <si>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</si>
  <si>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</si>
  <si>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</si>
  <si>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</si>
  <si>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</si>
  <si>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</si>
  <si>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</si>
  <si>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</si>
  <si>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</si>
  <si>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</si>
  <si>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</si>
  <si>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</si>
  <si>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</si>
  <si>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</si>
  <si>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</si>
  <si>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</si>
  <si>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</si>
  <si>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</si>
  <si>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</si>
  <si>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</si>
  <si>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</si>
  <si>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</si>
  <si>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</si>
  <si>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</si>
  <si>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</si>
  <si>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</si>
  <si>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</si>
  <si>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</si>
  <si>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</si>
  <si>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</si>
  <si>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</si>
  <si>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</si>
  <si>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</si>
  <si>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</si>
  <si>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</si>
  <si>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</si>
  <si>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</si>
  <si>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</si>
  <si>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</si>
  <si>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</si>
  <si>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</si>
  <si>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</si>
  <si>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</si>
  <si>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</si>
  <si>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</si>
  <si>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</si>
  <si>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</si>
  <si>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</si>
  <si>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</si>
  <si>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</si>
  <si>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</si>
  <si>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</si>
  <si>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</si>
  <si>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</si>
  <si>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</si>
  <si>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</si>
  <si>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</si>
  <si>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</si>
  <si>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</si>
  <si>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</si>
  <si>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</si>
  <si>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</si>
  <si>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</si>
  <si>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</si>
  <si>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</si>
  <si>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</si>
  <si>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</si>
  <si>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</si>
  <si>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</si>
  <si>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</si>
  <si>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</si>
  <si>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</si>
  <si>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</si>
  <si>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</si>
  <si>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</si>
  <si>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</si>
  <si>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</si>
  <si>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</si>
  <si>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</si>
  <si>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</si>
  <si>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</si>
  <si>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</si>
  <si>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</si>
  <si>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</si>
  <si>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</si>
  <si>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</si>
  <si>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</si>
  <si>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</si>
  <si>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</si>
  <si>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</si>
  <si>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</si>
  <si>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</si>
  <si>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</si>
  <si>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</si>
  <si>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</si>
  <si>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</si>
  <si>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</si>
  <si>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</si>
  <si>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</si>
  <si>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</si>
  <si>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</si>
  <si>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</si>
  <si>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</si>
  <si>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</si>
  <si>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</si>
  <si>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</si>
  <si>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</si>
  <si>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</si>
  <si>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</si>
  <si>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</si>
  <si>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</si>
  <si>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</si>
  <si>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</si>
  <si>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</si>
  <si>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</si>
  <si>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</si>
  <si>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</si>
  <si>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</si>
  <si>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</si>
  <si>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</si>
  <si>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</si>
  <si>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</si>
  <si>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</si>
  <si>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</si>
  <si>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</si>
  <si>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</si>
  <si>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</si>
  <si>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</si>
  <si>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</si>
  <si>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</si>
  <si>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</si>
  <si>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</si>
  <si>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</si>
  <si>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</si>
  <si>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</si>
  <si>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</si>
  <si>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</si>
  <si>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</si>
  <si>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</si>
  <si>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</si>
  <si>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</si>
  <si>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</si>
  <si>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</si>
  <si>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</si>
  <si>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</si>
  <si>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</si>
  <si>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</si>
  <si>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</si>
  <si>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</si>
  <si>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</si>
  <si>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</si>
  <si>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</si>
  <si>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</si>
  <si>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</si>
  <si>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</si>
  <si>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</si>
  <si>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</si>
  <si>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</si>
  <si>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</si>
  <si>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</si>
  <si>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</si>
  <si>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</si>
  <si>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</si>
  <si>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</si>
  <si>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</si>
  <si>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</si>
  <si>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</si>
  <si>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</si>
  <si>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</si>
  <si>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</si>
  <si>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</si>
  <si>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</si>
  <si>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</si>
  <si>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</si>
  <si>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</si>
  <si>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</si>
  <si>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</si>
  <si>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</si>
  <si>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</si>
  <si>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</si>
  <si>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</si>
  <si>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</si>
  <si>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</si>
  <si>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</si>
  <si>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</si>
  <si>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</si>
  <si>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</si>
  <si>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</si>
  <si>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</si>
  <si>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</si>
  <si>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</si>
  <si>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</si>
  <si>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</si>
  <si>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</si>
  <si>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</si>
  <si>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</si>
  <si>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</si>
  <si>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</si>
  <si>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</si>
  <si>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</si>
  <si>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</si>
  <si>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</si>
  <si>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</si>
  <si>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</si>
  <si>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</si>
  <si>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</si>
  <si>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</si>
  <si>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</si>
  <si>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</si>
  <si>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</si>
  <si>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</si>
  <si>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</si>
  <si>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</si>
  <si>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</si>
  <si>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</si>
  <si>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</si>
  <si>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</si>
  <si>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</si>
  <si>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</si>
  <si>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</si>
  <si>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</si>
  <si>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</si>
  <si>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</si>
  <si>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</si>
  <si>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</si>
  <si>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</si>
  <si>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</si>
  <si>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</si>
  <si>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</si>
  <si>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</si>
  <si>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</si>
  <si>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</si>
  <si>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</si>
  <si>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</si>
  <si>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</si>
  <si>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</si>
  <si>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</si>
  <si>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</si>
  <si>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</si>
  <si>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</si>
  <si>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</si>
  <si>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</si>
  <si>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</si>
  <si>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</si>
  <si>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</si>
  <si>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</si>
  <si>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</si>
  <si>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</si>
  <si>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</si>
  <si>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</si>
  <si>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</si>
  <si>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</si>
  <si>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</si>
  <si>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</si>
  <si>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</si>
  <si>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</si>
  <si>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</si>
  <si>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</si>
  <si>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</si>
  <si>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</si>
  <si>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</si>
  <si>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</si>
  <si>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</si>
  <si>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</si>
  <si>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</si>
  <si>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</si>
  <si>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</si>
  <si>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</si>
  <si>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</si>
  <si>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</si>
  <si>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</si>
  <si>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</si>
  <si>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</si>
  <si>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</si>
  <si>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</si>
  <si>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</si>
  <si>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</si>
  <si>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</si>
  <si>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</si>
  <si>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</si>
  <si>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</si>
  <si>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</si>
  <si>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</si>
  <si>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</si>
  <si>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</si>
  <si>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</si>
  <si>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</si>
  <si>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</si>
  <si>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</si>
  <si>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</si>
  <si>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</si>
  <si>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</si>
  <si>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</si>
  <si>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</si>
  <si>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</si>
  <si>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</si>
  <si>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</si>
  <si>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</si>
  <si>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</si>
  <si>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</si>
  <si>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</si>
  <si>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</si>
  <si>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</si>
  <si>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</si>
  <si>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</si>
  <si>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</si>
  <si>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</si>
  <si>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</si>
  <si>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</si>
  <si>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</si>
  <si>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</si>
  <si>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</si>
  <si>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</si>
  <si>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</si>
  <si>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</si>
  <si>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</si>
  <si>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</si>
  <si>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</si>
  <si>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</si>
  <si>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</si>
  <si>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</si>
  <si>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</si>
  <si>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</si>
  <si>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</si>
  <si>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</si>
  <si>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</si>
  <si>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</si>
  <si>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</si>
  <si>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</si>
  <si>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</si>
  <si>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</si>
  <si>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</si>
  <si>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</si>
  <si>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</si>
  <si>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</si>
  <si>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</si>
  <si>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</si>
  <si>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</si>
  <si>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</si>
  <si>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</si>
  <si>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</si>
  <si>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</si>
  <si>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</si>
  <si>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</si>
  <si>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</si>
  <si>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</si>
  <si>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</si>
  <si>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</si>
  <si>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</si>
  <si>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</si>
  <si>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</si>
  <si>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</si>
  <si>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</si>
  <si>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</si>
  <si>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</si>
  <si>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</si>
  <si>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</si>
  <si>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</si>
  <si>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</si>
  <si>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</si>
  <si>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</si>
  <si>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</si>
  <si>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</si>
  <si>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</si>
  <si>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</si>
  <si>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</si>
  <si>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</si>
  <si>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</si>
  <si>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</si>
  <si>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</si>
  <si>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</si>
  <si>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</si>
  <si>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</si>
  <si>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</si>
  <si>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</si>
  <si>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</si>
  <si>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</si>
  <si>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</si>
  <si>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</si>
  <si>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</si>
  <si>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</si>
  <si>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</si>
  <si>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</si>
  <si>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</si>
  <si>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</si>
  <si>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</si>
  <si>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</si>
  <si>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</si>
  <si>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</si>
  <si>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</si>
  <si>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</si>
  <si>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</si>
  <si>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</si>
  <si>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</si>
  <si>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</si>
  <si>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</si>
  <si>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</si>
  <si>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</si>
  <si>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</si>
  <si>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</si>
  <si>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</si>
  <si>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</si>
  <si>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</si>
  <si>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</si>
  <si>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</si>
  <si>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</si>
  <si>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</si>
  <si>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</si>
  <si>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</si>
  <si>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</si>
  <si>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</si>
  <si>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</si>
  <si>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</si>
  <si>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</si>
  <si>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</si>
  <si>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</si>
  <si>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</si>
  <si>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</si>
  <si>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</si>
  <si>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</si>
  <si>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</si>
  <si>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</si>
  <si>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</si>
  <si>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</si>
  <si>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</si>
  <si>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</si>
  <si>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</si>
  <si>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</si>
  <si>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</si>
  <si>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</si>
  <si>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</si>
  <si>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</si>
  <si>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</si>
  <si>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</si>
  <si>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</si>
  <si>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</si>
  <si>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</si>
  <si>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</si>
  <si>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</si>
  <si>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</si>
  <si>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</si>
  <si>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</si>
  <si>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</si>
  <si>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</si>
  <si>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</si>
  <si>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</si>
  <si>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</si>
  <si>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</si>
  <si>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</si>
  <si>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</si>
  <si>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</si>
  <si>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</si>
  <si>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</si>
  <si>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</si>
  <si>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</si>
  <si>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</si>
  <si>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</si>
  <si>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</si>
  <si>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</si>
  <si>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</si>
  <si>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</si>
  <si>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</si>
  <si>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</si>
  <si>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</si>
  <si>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</si>
  <si>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</si>
  <si>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</si>
  <si>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</si>
  <si>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</si>
  <si>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</si>
  <si>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</si>
  <si>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</si>
  <si>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</si>
  <si>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</si>
  <si>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</si>
  <si>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</si>
  <si>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</si>
  <si>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</si>
  <si>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</si>
  <si>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</si>
  <si>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</si>
  <si>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</si>
  <si>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</si>
  <si>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</si>
  <si>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</si>
  <si>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</si>
  <si>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</si>
  <si>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</si>
  <si>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</si>
  <si>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</si>
  <si>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</si>
  <si>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</si>
  <si>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</si>
  <si>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</si>
  <si>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</si>
  <si>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</si>
  <si>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</si>
  <si>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</si>
  <si>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</si>
  <si>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</si>
  <si>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</si>
  <si>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</si>
  <si>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</si>
  <si>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</si>
  <si>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</si>
  <si>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</si>
  <si>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</si>
  <si>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</si>
  <si>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</si>
  <si>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</si>
  <si>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</si>
  <si>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</si>
  <si>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</si>
  <si>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</si>
  <si>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</si>
  <si>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</si>
  <si>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</si>
  <si>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</si>
  <si>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</si>
  <si>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</si>
  <si>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</si>
  <si>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</si>
  <si>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</si>
  <si>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</si>
  <si>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</si>
  <si>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</si>
  <si>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</si>
  <si>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</si>
  <si>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</si>
  <si>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</si>
  <si>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</si>
  <si>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</si>
  <si>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</si>
  <si>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</si>
  <si>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</si>
  <si>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</si>
  <si>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</si>
  <si>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</si>
  <si>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</si>
  <si>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</si>
  <si>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</si>
  <si>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</si>
  <si>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</si>
  <si>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</si>
  <si>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</si>
  <si>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</si>
  <si>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</si>
  <si>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</si>
  <si>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</si>
  <si>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</si>
  <si>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</si>
  <si>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</si>
  <si>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</si>
  <si>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</si>
  <si>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</si>
  <si>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</si>
  <si>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</si>
  <si>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</si>
  <si>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</si>
  <si>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</si>
  <si>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</si>
  <si>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</si>
  <si>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</si>
  <si>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</si>
  <si>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</si>
  <si>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</si>
  <si>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</si>
  <si>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</si>
  <si>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</si>
  <si>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</si>
  <si>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</si>
  <si>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</si>
  <si>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</si>
  <si>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</si>
  <si>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</si>
  <si>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</si>
  <si>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</si>
  <si>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</si>
  <si>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</si>
  <si>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</si>
  <si>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</si>
  <si>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</si>
  <si>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</si>
  <si>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</si>
  <si>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</si>
  <si>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</si>
  <si>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</si>
  <si>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</si>
  <si>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</si>
  <si>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</si>
  <si>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</si>
  <si>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</si>
  <si>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</si>
  <si>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</si>
  <si>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</si>
  <si>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</si>
  <si>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</si>
  <si>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</si>
  <si>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</si>
  <si>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</si>
  <si>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</si>
  <si>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</si>
  <si>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</si>
  <si>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</si>
  <si>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</si>
  <si>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</si>
  <si>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</si>
  <si>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</si>
  <si>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</si>
  <si>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</si>
  <si>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</si>
  <si>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</si>
  <si>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</si>
  <si>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</si>
  <si>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</si>
  <si>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</si>
  <si>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</si>
  <si>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</si>
  <si>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</si>
  <si>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</si>
  <si>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</si>
  <si>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</si>
  <si>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</si>
  <si>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</si>
  <si>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</si>
  <si>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</si>
  <si>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</si>
  <si>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</si>
  <si>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</si>
  <si>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</si>
  <si>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</si>
  <si>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</si>
  <si>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</si>
  <si>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</si>
  <si>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</si>
  <si>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</si>
  <si>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</si>
  <si>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</si>
  <si>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</si>
  <si>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</si>
  <si>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</si>
  <si>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</si>
  <si>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</si>
  <si>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</si>
  <si>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</si>
  <si>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</si>
  <si>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</si>
  <si>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</si>
  <si>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</si>
  <si>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</si>
  <si>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</si>
  <si>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</si>
  <si>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</si>
  <si>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</si>
  <si>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</si>
  <si>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</si>
  <si>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</si>
  <si>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</si>
  <si>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</si>
  <si>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</si>
  <si>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</si>
  <si>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</si>
  <si>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</si>
  <si>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</si>
  <si>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</si>
  <si>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</si>
  <si>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</si>
  <si>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</si>
  <si>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</si>
  <si>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</si>
  <si>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</si>
  <si>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</si>
  <si>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</si>
  <si>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</si>
  <si>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</si>
  <si>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</si>
  <si>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</si>
  <si>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</si>
  <si>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</si>
  <si>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</si>
  <si>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</si>
  <si>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</si>
  <si>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</si>
  <si>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</si>
  <si>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</si>
  <si>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</si>
  <si>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</si>
  <si>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</si>
  <si>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</si>
  <si>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</si>
  <si>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</si>
  <si>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</si>
  <si>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</si>
  <si>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</si>
  <si>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</si>
  <si>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</si>
  <si>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</si>
  <si>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</si>
  <si>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</si>
  <si>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</si>
  <si>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</si>
  <si>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</si>
  <si>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</si>
  <si>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</si>
  <si>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</si>
  <si>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</si>
  <si>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</si>
  <si>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</si>
  <si>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</si>
  <si>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</si>
  <si>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</si>
  <si>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</si>
  <si>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</si>
  <si>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</si>
  <si>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</si>
  <si>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</si>
  <si>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</si>
  <si>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</si>
  <si>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</si>
  <si>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</si>
  <si>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</si>
  <si>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</si>
  <si>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</si>
  <si>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</si>
  <si>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</si>
  <si>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</si>
  <si>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</si>
  <si>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</si>
  <si>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</si>
  <si>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</si>
  <si>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</si>
  <si>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</si>
  <si>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</si>
  <si>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</si>
  <si>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</si>
  <si>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</si>
  <si>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</si>
  <si>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</si>
  <si>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</si>
  <si>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</si>
  <si>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</si>
  <si>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</si>
  <si>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</si>
  <si>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</si>
  <si>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</si>
  <si>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</si>
  <si>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</si>
  <si>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</si>
  <si>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</si>
  <si>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</si>
  <si>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</si>
  <si>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</si>
  <si>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</si>
  <si>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</si>
  <si>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</si>
  <si>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</si>
  <si>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</si>
  <si>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</si>
  <si>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</si>
  <si>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</si>
  <si>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</si>
  <si>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</si>
  <si>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</si>
  <si>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</si>
  <si>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</si>
  <si>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</si>
  <si>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</si>
  <si>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</si>
  <si>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</si>
  <si>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</si>
  <si>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</si>
  <si>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</si>
  <si>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</si>
  <si>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</si>
  <si>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</si>
  <si>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</si>
  <si>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</si>
  <si>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</si>
  <si>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</si>
  <si>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</si>
  <si>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</si>
  <si>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</si>
  <si>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</si>
  <si>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</si>
  <si>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</si>
  <si>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</si>
  <si>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</si>
  <si>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</si>
  <si>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</si>
  <si>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</si>
  <si>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</si>
  <si>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</si>
  <si>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</si>
  <si>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</si>
  <si>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</si>
  <si>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</si>
  <si>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</si>
  <si>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</si>
  <si>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</si>
  <si>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</si>
  <si>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</si>
  <si>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</si>
  <si>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</si>
  <si>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</si>
  <si>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</si>
  <si>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</si>
  <si>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</si>
  <si>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</si>
  <si>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</si>
  <si>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</si>
  <si>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</si>
  <si>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</si>
  <si>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</si>
  <si>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</si>
  <si>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</si>
  <si>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</si>
  <si>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</si>
  <si>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</si>
  <si>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</si>
  <si>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</si>
  <si>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</si>
  <si>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</si>
  <si>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</si>
  <si>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</si>
  <si>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</si>
  <si>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</si>
  <si>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</si>
  <si>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</si>
  <si>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</si>
  <si>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</si>
  <si>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</si>
  <si>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</si>
  <si>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</si>
  <si>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</si>
  <si>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</si>
  <si>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</si>
  <si>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</si>
  <si>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</si>
  <si>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</si>
  <si>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</si>
  <si>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</si>
  <si>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</si>
  <si>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</si>
  <si>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</si>
  <si>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</si>
  <si>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 Commodity Prices Nominal Dec2013-Dec2023.</t>
  </si>
  <si>
    <t>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</si>
  <si>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</si>
  <si>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</si>
  <si>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</si>
  <si>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</si>
  <si>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Proportion of the protein energy that is viscera (for CS &amp; MU)</t>
  </si>
  <si>
    <t>Oddy rule of thumb</t>
  </si>
  <si>
    <t>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</si>
</sst>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60" outlineLevel="3" x14ac:dyDescent="0.2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2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2330</v>
      </c>
      <c r="I36" t="s">
        <v>2331</v>
      </c>
      <c r="K36" t="s">
        <v>2740</v>
      </c>
      <c r="M36" t="s">
        <v>2741</v>
      </c>
    </row>
    <row r="37" spans="1:27" x14ac:dyDescent="0.25">
      <c r="G37" s="338" t="s">
        <v>4</v>
      </c>
      <c r="I37" s="338" t="s">
        <v>2332</v>
      </c>
      <c r="K37" s="338" t="s">
        <v>49</v>
      </c>
      <c r="M37" s="432" t="s">
        <v>2742</v>
      </c>
    </row>
    <row r="38" spans="1:27" x14ac:dyDescent="0.25">
      <c r="G38" s="339" t="s">
        <v>2324</v>
      </c>
      <c r="I38" s="339" t="s">
        <v>2599</v>
      </c>
      <c r="K38" s="339" t="s">
        <v>2950</v>
      </c>
      <c r="M38" s="433" t="s">
        <v>2743</v>
      </c>
    </row>
    <row r="39" spans="1:27" ht="45" x14ac:dyDescent="0.25">
      <c r="G39" s="339" t="s">
        <v>10</v>
      </c>
      <c r="I39" s="339" t="s">
        <v>4</v>
      </c>
      <c r="K39" s="339" t="s">
        <v>2732</v>
      </c>
      <c r="M39" s="433" t="s">
        <v>2744</v>
      </c>
    </row>
    <row r="40" spans="1:27" ht="30" x14ac:dyDescent="0.25">
      <c r="G40" t="s">
        <v>67</v>
      </c>
      <c r="H40" s="343"/>
      <c r="I40" s="339" t="s">
        <v>2324</v>
      </c>
      <c r="K40" s="339" t="s">
        <v>2733</v>
      </c>
      <c r="M40" s="434" t="s">
        <v>2745</v>
      </c>
    </row>
    <row r="41" spans="1:27" x14ac:dyDescent="0.25">
      <c r="G41" s="339" t="s">
        <v>68</v>
      </c>
      <c r="I41" s="339" t="s">
        <v>10</v>
      </c>
      <c r="K41" s="340" t="s">
        <v>2951</v>
      </c>
    </row>
    <row r="42" spans="1:27" x14ac:dyDescent="0.25">
      <c r="G42" s="339" t="s">
        <v>69</v>
      </c>
      <c r="I42" s="339" t="s">
        <v>67</v>
      </c>
    </row>
    <row r="43" spans="1:27" x14ac:dyDescent="0.25">
      <c r="G43" s="339" t="s">
        <v>7</v>
      </c>
      <c r="I43" s="339" t="s">
        <v>68</v>
      </c>
    </row>
    <row r="44" spans="1:27" x14ac:dyDescent="0.25">
      <c r="G44" s="339" t="s">
        <v>3253</v>
      </c>
      <c r="I44" s="339" t="s">
        <v>2333</v>
      </c>
    </row>
    <row r="45" spans="1:27" x14ac:dyDescent="0.25">
      <c r="G45" s="339" t="s">
        <v>6</v>
      </c>
      <c r="I45" s="339" t="s">
        <v>114</v>
      </c>
    </row>
    <row r="46" spans="1:27" x14ac:dyDescent="0.25">
      <c r="G46" s="339" t="s">
        <v>2328</v>
      </c>
      <c r="I46" s="339" t="s">
        <v>69</v>
      </c>
    </row>
    <row r="47" spans="1:27" x14ac:dyDescent="0.25">
      <c r="G47" s="339" t="s">
        <v>79</v>
      </c>
      <c r="I47" s="339" t="s">
        <v>7</v>
      </c>
    </row>
    <row r="48" spans="1:27" x14ac:dyDescent="0.25">
      <c r="G48" s="339" t="s">
        <v>9</v>
      </c>
      <c r="I48" s="339" t="s">
        <v>121</v>
      </c>
    </row>
    <row r="49" spans="7:9" x14ac:dyDescent="0.25">
      <c r="G49" s="339" t="s">
        <v>2327</v>
      </c>
      <c r="I49" s="339" t="s">
        <v>3253</v>
      </c>
    </row>
    <row r="50" spans="7:9" x14ac:dyDescent="0.25">
      <c r="G50" s="339" t="s">
        <v>70</v>
      </c>
      <c r="I50" s="339" t="s">
        <v>6</v>
      </c>
    </row>
    <row r="51" spans="7:9" x14ac:dyDescent="0.25">
      <c r="G51" s="339" t="s">
        <v>5</v>
      </c>
      <c r="I51" s="339" t="s">
        <v>2328</v>
      </c>
    </row>
    <row r="52" spans="7:9" x14ac:dyDescent="0.25">
      <c r="G52" s="339" t="s">
        <v>2326</v>
      </c>
      <c r="I52" s="339" t="s">
        <v>79</v>
      </c>
    </row>
    <row r="53" spans="7:9" x14ac:dyDescent="0.25">
      <c r="G53" s="339" t="s">
        <v>8</v>
      </c>
      <c r="I53" s="339" t="s">
        <v>9</v>
      </c>
    </row>
    <row r="54" spans="7:9" x14ac:dyDescent="0.25">
      <c r="G54" s="340" t="s">
        <v>2325</v>
      </c>
      <c r="I54" s="339" t="s">
        <v>2327</v>
      </c>
    </row>
    <row r="55" spans="7:9" x14ac:dyDescent="0.25">
      <c r="I55" s="339" t="s">
        <v>2334</v>
      </c>
    </row>
    <row r="56" spans="7:9" x14ac:dyDescent="0.25">
      <c r="I56" s="339" t="s">
        <v>2585</v>
      </c>
    </row>
    <row r="57" spans="7:9" x14ac:dyDescent="0.25">
      <c r="I57" s="339" t="s">
        <v>2335</v>
      </c>
    </row>
    <row r="58" spans="7:9" x14ac:dyDescent="0.25">
      <c r="I58" s="339" t="s">
        <v>113</v>
      </c>
    </row>
    <row r="59" spans="7:9" x14ac:dyDescent="0.25">
      <c r="I59" s="339" t="s">
        <v>2336</v>
      </c>
    </row>
    <row r="60" spans="7:9" x14ac:dyDescent="0.25">
      <c r="I60" s="339" t="s">
        <v>115</v>
      </c>
    </row>
    <row r="61" spans="7:9" x14ac:dyDescent="0.25">
      <c r="I61" s="339" t="s">
        <v>70</v>
      </c>
    </row>
    <row r="62" spans="7:9" x14ac:dyDescent="0.25">
      <c r="I62" s="339" t="s">
        <v>5</v>
      </c>
    </row>
    <row r="63" spans="7:9" x14ac:dyDescent="0.25">
      <c r="I63" s="339" t="s">
        <v>2326</v>
      </c>
    </row>
    <row r="64" spans="7:9" x14ac:dyDescent="0.25">
      <c r="I64" s="339" t="s">
        <v>2337</v>
      </c>
    </row>
    <row r="65" spans="9:9" x14ac:dyDescent="0.25">
      <c r="I65" s="339" t="s">
        <v>116</v>
      </c>
    </row>
    <row r="66" spans="9:9" x14ac:dyDescent="0.25">
      <c r="I66" s="339" t="s">
        <v>8</v>
      </c>
    </row>
    <row r="67" spans="9:9" x14ac:dyDescent="0.2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Y86"/>
  <sheetViews>
    <sheetView topLeftCell="A42" workbookViewId="0">
      <selection activeCell="E50" sqref="E50:E6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3056</v>
      </c>
    </row>
    <row r="9" spans="1:3" x14ac:dyDescent="0.25">
      <c r="A9" s="341" t="str">
        <f>General!G37</f>
        <v>b</v>
      </c>
      <c r="B9">
        <v>680</v>
      </c>
      <c r="C9" s="1" t="s">
        <v>2928</v>
      </c>
    </row>
    <row r="10" spans="1:3" x14ac:dyDescent="0.25">
      <c r="A10" s="341" t="str">
        <f>General!G38</f>
        <v>bd</v>
      </c>
      <c r="B10">
        <v>680</v>
      </c>
      <c r="C10" s="1" t="s">
        <v>2928</v>
      </c>
    </row>
    <row r="11" spans="1:3" x14ac:dyDescent="0.25">
      <c r="A11" s="341" t="str">
        <f>General!G39</f>
        <v>f</v>
      </c>
      <c r="B11">
        <v>680</v>
      </c>
      <c r="C11" s="1" t="s">
        <v>2928</v>
      </c>
    </row>
    <row r="12" spans="1:3" x14ac:dyDescent="0.25">
      <c r="A12" s="341" t="str">
        <f>General!G40</f>
        <v>h</v>
      </c>
      <c r="B12">
        <v>680</v>
      </c>
      <c r="C12" s="1" t="s">
        <v>2928</v>
      </c>
    </row>
    <row r="13" spans="1:3" x14ac:dyDescent="0.25">
      <c r="A13" s="341" t="str">
        <f>General!G41</f>
        <v>i</v>
      </c>
      <c r="B13">
        <v>680</v>
      </c>
      <c r="C13" s="1" t="s">
        <v>2928</v>
      </c>
    </row>
    <row r="14" spans="1:3" x14ac:dyDescent="0.25">
      <c r="A14" s="341" t="str">
        <f>General!G42</f>
        <v>k</v>
      </c>
      <c r="B14">
        <v>680</v>
      </c>
      <c r="C14" s="1" t="s">
        <v>2928</v>
      </c>
    </row>
    <row r="15" spans="1:3" x14ac:dyDescent="0.25">
      <c r="A15" s="341" t="str">
        <f>General!G43</f>
        <v>l</v>
      </c>
      <c r="B15">
        <v>680</v>
      </c>
      <c r="C15" s="1" t="s">
        <v>2928</v>
      </c>
    </row>
    <row r="16" spans="1:3" x14ac:dyDescent="0.25">
      <c r="A16" s="341" t="str">
        <f>General!G44</f>
        <v>ms</v>
      </c>
      <c r="B16">
        <v>680</v>
      </c>
      <c r="C16" s="1" t="s">
        <v>2928</v>
      </c>
    </row>
    <row r="17" spans="1:3" x14ac:dyDescent="0.25">
      <c r="A17" s="341" t="str">
        <f>General!G45</f>
        <v>o</v>
      </c>
      <c r="B17">
        <v>680</v>
      </c>
      <c r="C17" s="1" t="s">
        <v>2928</v>
      </c>
    </row>
    <row r="18" spans="1:3" x14ac:dyDescent="0.25">
      <c r="A18" s="341" t="str">
        <f>General!G46</f>
        <v>od</v>
      </c>
      <c r="B18">
        <v>680</v>
      </c>
      <c r="C18" s="1" t="s">
        <v>2928</v>
      </c>
    </row>
    <row r="19" spans="1:3" x14ac:dyDescent="0.25">
      <c r="A19" s="341" t="str">
        <f>General!G47</f>
        <v>of</v>
      </c>
      <c r="B19">
        <v>680</v>
      </c>
      <c r="C19" s="1" t="s">
        <v>2928</v>
      </c>
    </row>
    <row r="20" spans="1:3" x14ac:dyDescent="0.25">
      <c r="A20" s="341" t="str">
        <f>General!G48</f>
        <v>r</v>
      </c>
      <c r="B20">
        <v>680</v>
      </c>
      <c r="C20" s="1" t="s">
        <v>2928</v>
      </c>
    </row>
    <row r="21" spans="1:3" x14ac:dyDescent="0.25">
      <c r="A21" s="341" t="str">
        <f>General!G49</f>
        <v>rd</v>
      </c>
      <c r="B21">
        <v>680</v>
      </c>
      <c r="C21" s="1" t="s">
        <v>2928</v>
      </c>
    </row>
    <row r="22" spans="1:3" x14ac:dyDescent="0.25">
      <c r="A22" s="341" t="str">
        <f>General!G50</f>
        <v>v</v>
      </c>
      <c r="B22">
        <v>680</v>
      </c>
      <c r="C22" s="1" t="s">
        <v>2928</v>
      </c>
    </row>
    <row r="23" spans="1:3" x14ac:dyDescent="0.25">
      <c r="A23" s="341" t="str">
        <f>General!G51</f>
        <v>w</v>
      </c>
      <c r="B23">
        <v>680</v>
      </c>
      <c r="C23" s="1" t="s">
        <v>2928</v>
      </c>
    </row>
    <row r="24" spans="1:3" x14ac:dyDescent="0.25">
      <c r="A24" s="341" t="str">
        <f>General!G52</f>
        <v>wd</v>
      </c>
      <c r="B24">
        <v>680</v>
      </c>
      <c r="C24" s="1" t="s">
        <v>2928</v>
      </c>
    </row>
    <row r="25" spans="1:3" x14ac:dyDescent="0.25">
      <c r="A25" s="341" t="str">
        <f>General!G53</f>
        <v>z</v>
      </c>
      <c r="B25">
        <v>680</v>
      </c>
      <c r="C25" s="1" t="s">
        <v>2928</v>
      </c>
    </row>
    <row r="26" spans="1:3" x14ac:dyDescent="0.25">
      <c r="A26" s="341" t="str">
        <f>General!G54</f>
        <v>zd</v>
      </c>
      <c r="B26">
        <v>680</v>
      </c>
      <c r="C26" s="1" t="s">
        <v>2928</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5" x14ac:dyDescent="0.25">
      <c r="A33" t="s">
        <v>15</v>
      </c>
      <c r="B33">
        <v>35</v>
      </c>
      <c r="C33" s="1" t="s">
        <v>17</v>
      </c>
    </row>
    <row r="34" spans="1:25" ht="6" customHeight="1" x14ac:dyDescent="0.25"/>
    <row r="35" spans="1:25" x14ac:dyDescent="0.25">
      <c r="A35" t="s">
        <v>16</v>
      </c>
      <c r="B35">
        <v>15</v>
      </c>
      <c r="C35" s="1" t="s">
        <v>17</v>
      </c>
    </row>
    <row r="37" spans="1:25" x14ac:dyDescent="0.25">
      <c r="A37" s="3" t="s">
        <v>91</v>
      </c>
    </row>
    <row r="38" spans="1:25" x14ac:dyDescent="0.25">
      <c r="A38" s="6" t="s">
        <v>90</v>
      </c>
      <c r="B38" s="6">
        <v>15</v>
      </c>
      <c r="C38" s="1" t="s">
        <v>17</v>
      </c>
    </row>
    <row r="39" spans="1:25" ht="6.6" customHeight="1" x14ac:dyDescent="0.25">
      <c r="A39" s="3"/>
    </row>
    <row r="40" spans="1:25" x14ac:dyDescent="0.25">
      <c r="A40" s="6" t="s">
        <v>89</v>
      </c>
      <c r="B40" s="6">
        <v>20</v>
      </c>
      <c r="C40" s="1" t="s">
        <v>17</v>
      </c>
    </row>
    <row r="41" spans="1:25" ht="9" customHeight="1" x14ac:dyDescent="0.25"/>
    <row r="42" spans="1:25" ht="15" customHeight="1" x14ac:dyDescent="0.25">
      <c r="A42" s="3" t="s">
        <v>65</v>
      </c>
    </row>
    <row r="43" spans="1:25" x14ac:dyDescent="0.25">
      <c r="A43" t="s">
        <v>75</v>
      </c>
      <c r="B43">
        <v>2</v>
      </c>
    </row>
    <row r="45" spans="1:25" x14ac:dyDescent="0.25">
      <c r="A45" t="s">
        <v>87</v>
      </c>
      <c r="B45" s="385">
        <f>MIN(364,INT((C45 - DATE(YEAR(C45),1,1))))</f>
        <v>226</v>
      </c>
      <c r="C45" s="4">
        <v>43692</v>
      </c>
    </row>
    <row r="47" spans="1:25" x14ac:dyDescent="0.25">
      <c r="A47" s="1" t="s">
        <v>2287</v>
      </c>
      <c r="B47">
        <v>50</v>
      </c>
      <c r="K47" s="1" t="s">
        <v>2288</v>
      </c>
    </row>
    <row r="48" spans="1:25" x14ac:dyDescent="0.25">
      <c r="A48" s="3"/>
      <c r="K48" s="615" t="s">
        <v>2338</v>
      </c>
      <c r="L48" s="615"/>
      <c r="M48" s="615"/>
      <c r="N48" s="615"/>
      <c r="O48" s="615"/>
      <c r="P48" s="615" t="s">
        <v>2342</v>
      </c>
      <c r="Q48" s="615"/>
      <c r="R48" s="615"/>
      <c r="S48" s="615"/>
      <c r="T48" s="615"/>
      <c r="U48" s="615" t="s">
        <v>2343</v>
      </c>
      <c r="V48" s="615"/>
      <c r="W48" s="615"/>
      <c r="X48" s="615"/>
      <c r="Y48" s="615"/>
    </row>
    <row r="49" spans="1:25" x14ac:dyDescent="0.25">
      <c r="A49" s="3"/>
      <c r="J49" s="1" t="s">
        <v>2344</v>
      </c>
      <c r="K49" t="s">
        <v>2339</v>
      </c>
      <c r="L49" t="s">
        <v>2339</v>
      </c>
      <c r="M49" t="s">
        <v>2339</v>
      </c>
      <c r="N49" t="s">
        <v>2339</v>
      </c>
      <c r="O49" t="s">
        <v>2339</v>
      </c>
      <c r="P49" t="s">
        <v>2341</v>
      </c>
      <c r="Q49" t="s">
        <v>2341</v>
      </c>
      <c r="R49" t="s">
        <v>2341</v>
      </c>
      <c r="S49" t="s">
        <v>2341</v>
      </c>
      <c r="T49" t="s">
        <v>2341</v>
      </c>
      <c r="U49" t="s">
        <v>2340</v>
      </c>
      <c r="V49" t="s">
        <v>2340</v>
      </c>
      <c r="W49" t="s">
        <v>2340</v>
      </c>
      <c r="X49" t="s">
        <v>2340</v>
      </c>
      <c r="Y49" t="s">
        <v>2340</v>
      </c>
    </row>
    <row r="50" spans="1:25" x14ac:dyDescent="0.25">
      <c r="A50" t="s">
        <v>66</v>
      </c>
      <c r="B50" t="s">
        <v>2289</v>
      </c>
      <c r="C50" t="s">
        <v>71</v>
      </c>
      <c r="D50" t="s">
        <v>72</v>
      </c>
      <c r="E50" t="s">
        <v>3296</v>
      </c>
      <c r="F50" t="s">
        <v>73</v>
      </c>
      <c r="G50" t="s">
        <v>74</v>
      </c>
      <c r="H50" t="s">
        <v>80</v>
      </c>
      <c r="J50" s="1" t="s">
        <v>2286</v>
      </c>
      <c r="K50">
        <v>10</v>
      </c>
      <c r="L50">
        <v>30</v>
      </c>
      <c r="M50">
        <v>50</v>
      </c>
      <c r="N50">
        <v>70</v>
      </c>
      <c r="O50">
        <v>90</v>
      </c>
      <c r="P50">
        <v>10</v>
      </c>
      <c r="Q50">
        <v>30</v>
      </c>
      <c r="R50">
        <v>50</v>
      </c>
      <c r="S50">
        <v>70</v>
      </c>
      <c r="T50">
        <v>90</v>
      </c>
      <c r="U50">
        <v>10</v>
      </c>
      <c r="V50">
        <v>30</v>
      </c>
      <c r="W50">
        <v>50</v>
      </c>
      <c r="X50">
        <v>70</v>
      </c>
      <c r="Y50">
        <v>90</v>
      </c>
    </row>
    <row r="51" spans="1:25" x14ac:dyDescent="0.25">
      <c r="A51" s="341" t="str">
        <f>General!G37</f>
        <v>b</v>
      </c>
      <c r="B51" s="383">
        <v>0.1</v>
      </c>
      <c r="C51" s="383">
        <v>0.7</v>
      </c>
      <c r="D51" s="382">
        <f t="shared" ref="D51:D64" si="0">1-C51</f>
        <v>0.30000000000000004</v>
      </c>
      <c r="E51" s="384" t="b">
        <v>1</v>
      </c>
      <c r="F51" s="384">
        <v>0.15</v>
      </c>
      <c r="G51" s="384">
        <v>13.45</v>
      </c>
      <c r="H51" s="384">
        <f>0.86*1.05</f>
        <v>0.90300000000000002</v>
      </c>
      <c r="J51" t="str">
        <f t="shared" ref="J51:J68" si="1">A51</f>
        <v>b</v>
      </c>
      <c r="K51" s="349">
        <v>246</v>
      </c>
      <c r="L51" s="349">
        <v>282</v>
      </c>
      <c r="M51" s="349">
        <v>305</v>
      </c>
      <c r="N51" s="349">
        <v>332</v>
      </c>
      <c r="O51" s="349">
        <v>368</v>
      </c>
      <c r="P51" s="344">
        <v>0</v>
      </c>
      <c r="Q51" s="344">
        <v>0</v>
      </c>
      <c r="R51" s="344">
        <v>0</v>
      </c>
      <c r="S51" s="344">
        <v>0</v>
      </c>
      <c r="T51" s="344">
        <v>0</v>
      </c>
      <c r="U51" s="344">
        <f>W51*0.65</f>
        <v>97.5</v>
      </c>
      <c r="V51" s="344">
        <f>W51*0.8</f>
        <v>120</v>
      </c>
      <c r="W51" s="344">
        <v>150</v>
      </c>
      <c r="X51" s="344">
        <f>W51*1.2</f>
        <v>180</v>
      </c>
      <c r="Y51" s="344">
        <f>W51*1.35</f>
        <v>202.5</v>
      </c>
    </row>
    <row r="52" spans="1:25" x14ac:dyDescent="0.25">
      <c r="A52" s="341" t="str">
        <f>General!G38</f>
        <v>bd</v>
      </c>
      <c r="B52" s="380">
        <f t="shared" ref="B52:H52" si="2">B51</f>
        <v>0.1</v>
      </c>
      <c r="C52" s="380">
        <f t="shared" si="2"/>
        <v>0.7</v>
      </c>
      <c r="D52" s="380">
        <f t="shared" si="2"/>
        <v>0.30000000000000004</v>
      </c>
      <c r="E52" s="384" t="b">
        <v>1</v>
      </c>
      <c r="F52" s="380">
        <f t="shared" si="2"/>
        <v>0.15</v>
      </c>
      <c r="G52" s="380">
        <f t="shared" si="2"/>
        <v>13.45</v>
      </c>
      <c r="H52" s="380">
        <f t="shared" si="2"/>
        <v>0.90300000000000002</v>
      </c>
      <c r="J52" t="str">
        <f t="shared" si="1"/>
        <v>bd</v>
      </c>
      <c r="K52" s="380">
        <f>K51</f>
        <v>246</v>
      </c>
      <c r="L52" s="380">
        <f t="shared" ref="L52:O52" si="3">L51</f>
        <v>282</v>
      </c>
      <c r="M52" s="380">
        <f t="shared" si="3"/>
        <v>305</v>
      </c>
      <c r="N52" s="380">
        <f t="shared" si="3"/>
        <v>332</v>
      </c>
      <c r="O52" s="380">
        <f t="shared" si="3"/>
        <v>368</v>
      </c>
      <c r="P52" s="380">
        <f t="shared" ref="P52:Y52" si="4">P51</f>
        <v>0</v>
      </c>
      <c r="Q52" s="380">
        <f t="shared" ref="Q52:T52" si="5">Q51</f>
        <v>0</v>
      </c>
      <c r="R52" s="380">
        <f t="shared" si="5"/>
        <v>0</v>
      </c>
      <c r="S52" s="380">
        <f t="shared" si="5"/>
        <v>0</v>
      </c>
      <c r="T52" s="380">
        <f t="shared" si="5"/>
        <v>0</v>
      </c>
      <c r="U52" s="380">
        <f t="shared" si="4"/>
        <v>97.5</v>
      </c>
      <c r="V52" s="380">
        <f t="shared" ref="V52:X52" si="6">V51</f>
        <v>120</v>
      </c>
      <c r="W52" s="380">
        <f t="shared" si="4"/>
        <v>150</v>
      </c>
      <c r="X52" s="380">
        <f t="shared" si="6"/>
        <v>180</v>
      </c>
      <c r="Y52" s="380">
        <f t="shared" si="4"/>
        <v>202.5</v>
      </c>
    </row>
    <row r="53" spans="1:25" x14ac:dyDescent="0.25">
      <c r="A53" s="341" t="str">
        <f>General!G39</f>
        <v>f</v>
      </c>
      <c r="B53" s="383">
        <v>0</v>
      </c>
      <c r="C53" s="383">
        <v>1</v>
      </c>
      <c r="D53" s="382">
        <f t="shared" si="0"/>
        <v>0</v>
      </c>
      <c r="E53" s="384" t="b">
        <v>1</v>
      </c>
      <c r="F53" s="384">
        <v>0.15</v>
      </c>
      <c r="G53" s="384">
        <v>15.85</v>
      </c>
      <c r="H53" s="384">
        <f>1.04*1.05</f>
        <v>1.0920000000000001</v>
      </c>
      <c r="J53" t="str">
        <f t="shared" si="1"/>
        <v>f</v>
      </c>
      <c r="K53" s="380">
        <f>K57</f>
        <v>289</v>
      </c>
      <c r="L53" s="380">
        <f t="shared" ref="L53:O53" si="7">L57</f>
        <v>329</v>
      </c>
      <c r="M53" s="380">
        <f t="shared" si="7"/>
        <v>352</v>
      </c>
      <c r="N53" s="380">
        <f t="shared" si="7"/>
        <v>372</v>
      </c>
      <c r="O53" s="380">
        <f t="shared" si="7"/>
        <v>434</v>
      </c>
      <c r="P53" s="344">
        <v>0</v>
      </c>
      <c r="Q53" s="344">
        <v>0</v>
      </c>
      <c r="R53" s="344">
        <v>0</v>
      </c>
      <c r="S53" s="344">
        <v>0</v>
      </c>
      <c r="T53" s="344">
        <v>0</v>
      </c>
      <c r="U53" s="344">
        <f t="shared" ref="U53:U59" si="8">W53*0.65</f>
        <v>97.5</v>
      </c>
      <c r="V53" s="344">
        <f t="shared" ref="V53:V59" si="9">W53*0.8</f>
        <v>120</v>
      </c>
      <c r="W53" s="344">
        <v>150</v>
      </c>
      <c r="X53" s="344">
        <f t="shared" ref="X53:X59" si="10">W53*1.2</f>
        <v>180</v>
      </c>
      <c r="Y53" s="344">
        <f t="shared" ref="Y53:Y59" si="11">W53*1.35</f>
        <v>202.5</v>
      </c>
    </row>
    <row r="54" spans="1:25" x14ac:dyDescent="0.25">
      <c r="A54" s="341" t="str">
        <f>General!G40</f>
        <v>h</v>
      </c>
      <c r="B54" s="383">
        <v>0</v>
      </c>
      <c r="C54" s="383">
        <v>1</v>
      </c>
      <c r="D54" s="382">
        <f t="shared" si="0"/>
        <v>0</v>
      </c>
      <c r="E54" s="384" t="b">
        <v>1</v>
      </c>
      <c r="F54" s="384">
        <v>0.5</v>
      </c>
      <c r="G54" s="384">
        <v>1.5</v>
      </c>
      <c r="H54" s="384">
        <f>0.86*1.05</f>
        <v>0.90300000000000002</v>
      </c>
      <c r="J54" t="str">
        <f t="shared" si="1"/>
        <v>h</v>
      </c>
      <c r="K54" s="380">
        <f>K59</f>
        <v>245.65</v>
      </c>
      <c r="L54" s="380">
        <f>L59</f>
        <v>279.64999999999998</v>
      </c>
      <c r="M54" s="380">
        <f>M59</f>
        <v>299.2</v>
      </c>
      <c r="N54" s="380">
        <f>N59</f>
        <v>316.2</v>
      </c>
      <c r="O54" s="380">
        <f>O59</f>
        <v>368.9</v>
      </c>
      <c r="P54" s="344">
        <v>0</v>
      </c>
      <c r="Q54" s="344">
        <v>0</v>
      </c>
      <c r="R54" s="344">
        <v>0</v>
      </c>
      <c r="S54" s="344">
        <v>0</v>
      </c>
      <c r="T54" s="344">
        <v>0</v>
      </c>
      <c r="U54" s="344">
        <f t="shared" si="8"/>
        <v>97.5</v>
      </c>
      <c r="V54" s="344">
        <f t="shared" si="9"/>
        <v>120</v>
      </c>
      <c r="W54" s="344">
        <v>150</v>
      </c>
      <c r="X54" s="344">
        <f t="shared" si="10"/>
        <v>180</v>
      </c>
      <c r="Y54" s="344">
        <f t="shared" si="11"/>
        <v>202.5</v>
      </c>
    </row>
    <row r="55" spans="1:25" x14ac:dyDescent="0.25">
      <c r="A55" s="341" t="str">
        <f>General!G41</f>
        <v>i</v>
      </c>
      <c r="B55" s="383">
        <v>0</v>
      </c>
      <c r="C55" s="383">
        <v>1</v>
      </c>
      <c r="D55" s="382">
        <f t="shared" si="0"/>
        <v>0</v>
      </c>
      <c r="E55" s="384" t="b">
        <v>1</v>
      </c>
      <c r="F55" s="384">
        <v>0.15</v>
      </c>
      <c r="G55" s="384">
        <v>15.85</v>
      </c>
      <c r="H55" s="384">
        <f>1.04*1.05</f>
        <v>1.0920000000000001</v>
      </c>
      <c r="J55" t="str">
        <f t="shared" si="1"/>
        <v>i</v>
      </c>
      <c r="K55" s="380">
        <f>K57</f>
        <v>289</v>
      </c>
      <c r="L55" s="380">
        <f t="shared" ref="L55:O55" si="12">L57</f>
        <v>329</v>
      </c>
      <c r="M55" s="380">
        <f t="shared" si="12"/>
        <v>352</v>
      </c>
      <c r="N55" s="380">
        <f t="shared" si="12"/>
        <v>372</v>
      </c>
      <c r="O55" s="380">
        <f t="shared" si="12"/>
        <v>434</v>
      </c>
      <c r="P55" s="344">
        <v>0</v>
      </c>
      <c r="Q55" s="344">
        <v>0</v>
      </c>
      <c r="R55" s="344">
        <v>0</v>
      </c>
      <c r="S55" s="344">
        <v>0</v>
      </c>
      <c r="T55" s="344">
        <v>0</v>
      </c>
      <c r="U55" s="344">
        <f t="shared" si="8"/>
        <v>97.5</v>
      </c>
      <c r="V55" s="344">
        <f t="shared" si="9"/>
        <v>120</v>
      </c>
      <c r="W55" s="344">
        <v>150</v>
      </c>
      <c r="X55" s="344">
        <f t="shared" si="10"/>
        <v>180</v>
      </c>
      <c r="Y55" s="344">
        <f t="shared" si="11"/>
        <v>202.5</v>
      </c>
    </row>
    <row r="56" spans="1:25" x14ac:dyDescent="0.25">
      <c r="A56" s="341" t="str">
        <f>General!G42</f>
        <v>k</v>
      </c>
      <c r="B56" s="383">
        <v>0</v>
      </c>
      <c r="C56" s="383">
        <v>1</v>
      </c>
      <c r="D56" s="382">
        <f t="shared" si="0"/>
        <v>0</v>
      </c>
      <c r="E56" s="384" t="b">
        <v>1</v>
      </c>
      <c r="F56" s="384">
        <v>0.15</v>
      </c>
      <c r="G56" s="384">
        <v>15.85</v>
      </c>
      <c r="H56" s="384">
        <f>1.04*1.05</f>
        <v>1.0920000000000001</v>
      </c>
      <c r="J56" t="str">
        <f t="shared" si="1"/>
        <v>k</v>
      </c>
      <c r="K56" s="380">
        <f>K57</f>
        <v>289</v>
      </c>
      <c r="L56" s="380">
        <f t="shared" ref="L56:O56" si="13">L57</f>
        <v>329</v>
      </c>
      <c r="M56" s="380">
        <f t="shared" si="13"/>
        <v>352</v>
      </c>
      <c r="N56" s="380">
        <f t="shared" si="13"/>
        <v>372</v>
      </c>
      <c r="O56" s="380">
        <f t="shared" si="13"/>
        <v>434</v>
      </c>
      <c r="P56" s="344">
        <v>0</v>
      </c>
      <c r="Q56" s="344">
        <v>0</v>
      </c>
      <c r="R56" s="344">
        <v>0</v>
      </c>
      <c r="S56" s="344">
        <v>0</v>
      </c>
      <c r="T56" s="344">
        <v>0</v>
      </c>
      <c r="U56" s="344">
        <f t="shared" si="8"/>
        <v>97.5</v>
      </c>
      <c r="V56" s="344">
        <f t="shared" si="9"/>
        <v>120</v>
      </c>
      <c r="W56" s="344">
        <v>150</v>
      </c>
      <c r="X56" s="344">
        <f t="shared" si="10"/>
        <v>180</v>
      </c>
      <c r="Y56" s="344">
        <f t="shared" si="11"/>
        <v>202.5</v>
      </c>
    </row>
    <row r="57" spans="1:25" x14ac:dyDescent="0.25">
      <c r="A57" s="341" t="str">
        <f>General!G43</f>
        <v>l</v>
      </c>
      <c r="B57" s="383">
        <v>0</v>
      </c>
      <c r="C57" s="383">
        <v>1</v>
      </c>
      <c r="D57" s="382">
        <f t="shared" si="0"/>
        <v>0</v>
      </c>
      <c r="E57" s="384" t="b">
        <v>1</v>
      </c>
      <c r="F57" s="384">
        <v>0.15</v>
      </c>
      <c r="G57" s="384">
        <v>12.05</v>
      </c>
      <c r="H57" s="384">
        <f>1.04*1.05</f>
        <v>1.0920000000000001</v>
      </c>
      <c r="J57" t="str">
        <f t="shared" si="1"/>
        <v>l</v>
      </c>
      <c r="K57" s="344">
        <v>289</v>
      </c>
      <c r="L57" s="344">
        <v>329</v>
      </c>
      <c r="M57" s="344">
        <v>352</v>
      </c>
      <c r="N57" s="344">
        <v>372</v>
      </c>
      <c r="O57" s="344">
        <v>434</v>
      </c>
      <c r="P57" s="344">
        <v>0</v>
      </c>
      <c r="Q57" s="344">
        <v>0</v>
      </c>
      <c r="R57" s="344">
        <v>0</v>
      </c>
      <c r="S57" s="344">
        <v>0</v>
      </c>
      <c r="T57" s="344">
        <v>0</v>
      </c>
      <c r="U57" s="344">
        <f t="shared" si="8"/>
        <v>97.5</v>
      </c>
      <c r="V57" s="344">
        <f t="shared" si="9"/>
        <v>120</v>
      </c>
      <c r="W57" s="344">
        <v>150</v>
      </c>
      <c r="X57" s="344">
        <f t="shared" si="10"/>
        <v>180</v>
      </c>
      <c r="Y57" s="344">
        <f t="shared" si="11"/>
        <v>202.5</v>
      </c>
    </row>
    <row r="58" spans="1:25" x14ac:dyDescent="0.25">
      <c r="A58" s="341" t="str">
        <f>General!G44</f>
        <v>ms</v>
      </c>
      <c r="B58" s="383">
        <v>0</v>
      </c>
      <c r="C58" s="383">
        <v>1</v>
      </c>
      <c r="D58" s="382">
        <f t="shared" ref="D58" si="14">1-C58</f>
        <v>0</v>
      </c>
      <c r="E58" s="384" t="b">
        <v>0</v>
      </c>
      <c r="F58" s="384">
        <v>0.15</v>
      </c>
      <c r="G58" s="384">
        <v>12.05</v>
      </c>
      <c r="H58" s="384">
        <f>1.04*1.05</f>
        <v>1.0920000000000001</v>
      </c>
      <c r="J58" t="str">
        <f t="shared" si="1"/>
        <v>ms</v>
      </c>
      <c r="K58" s="380">
        <f>K65*$C$65+K65*(1-$B$65)*$D$65</f>
        <v>268.52</v>
      </c>
      <c r="L58" s="380">
        <f t="shared" ref="L58:O58" si="15">L65*$C$65+L65*(1-$B$65)*$D$65</f>
        <v>303.8</v>
      </c>
      <c r="M58" s="380">
        <f t="shared" si="15"/>
        <v>336.14</v>
      </c>
      <c r="N58" s="380">
        <f t="shared" si="15"/>
        <v>375.34000000000003</v>
      </c>
      <c r="O58" s="380">
        <f t="shared" si="15"/>
        <v>410.62</v>
      </c>
      <c r="P58" s="344">
        <v>0</v>
      </c>
      <c r="Q58" s="344">
        <v>0</v>
      </c>
      <c r="R58" s="344">
        <v>0</v>
      </c>
      <c r="S58" s="344">
        <v>0</v>
      </c>
      <c r="T58" s="344">
        <v>0</v>
      </c>
      <c r="U58" s="344">
        <f t="shared" si="8"/>
        <v>97.5</v>
      </c>
      <c r="V58" s="344">
        <f t="shared" si="9"/>
        <v>120</v>
      </c>
      <c r="W58" s="344">
        <v>150</v>
      </c>
      <c r="X58" s="344">
        <f t="shared" si="10"/>
        <v>180</v>
      </c>
      <c r="Y58" s="344">
        <f t="shared" si="11"/>
        <v>202.5</v>
      </c>
    </row>
    <row r="59" spans="1:25" x14ac:dyDescent="0.25">
      <c r="A59" s="341" t="str">
        <f>General!G45</f>
        <v>o</v>
      </c>
      <c r="B59" s="383">
        <v>0</v>
      </c>
      <c r="C59" s="383">
        <v>1</v>
      </c>
      <c r="D59" s="382">
        <f t="shared" si="0"/>
        <v>0</v>
      </c>
      <c r="E59" s="384" t="b">
        <v>1</v>
      </c>
      <c r="F59" s="384">
        <v>0.15</v>
      </c>
      <c r="G59" s="384">
        <v>12.85</v>
      </c>
      <c r="H59" s="384">
        <f>0.86*1.05</f>
        <v>0.90300000000000002</v>
      </c>
      <c r="J59" t="str">
        <f t="shared" si="1"/>
        <v>o</v>
      </c>
      <c r="K59" s="380">
        <f>0.85*K57</f>
        <v>245.65</v>
      </c>
      <c r="L59" s="380">
        <f>0.85*L57</f>
        <v>279.64999999999998</v>
      </c>
      <c r="M59" s="380">
        <f>0.85*M57</f>
        <v>299.2</v>
      </c>
      <c r="N59" s="380">
        <f>0.85*N57</f>
        <v>316.2</v>
      </c>
      <c r="O59" s="380">
        <f>0.85*O57</f>
        <v>368.9</v>
      </c>
      <c r="P59" s="344">
        <v>0</v>
      </c>
      <c r="Q59" s="344">
        <v>0</v>
      </c>
      <c r="R59" s="344">
        <v>0</v>
      </c>
      <c r="S59" s="344">
        <v>0</v>
      </c>
      <c r="T59" s="344">
        <v>0</v>
      </c>
      <c r="U59" s="344">
        <f t="shared" si="8"/>
        <v>97.5</v>
      </c>
      <c r="V59" s="344">
        <f t="shared" si="9"/>
        <v>120</v>
      </c>
      <c r="W59" s="344">
        <v>150</v>
      </c>
      <c r="X59" s="344">
        <f t="shared" si="10"/>
        <v>180</v>
      </c>
      <c r="Y59" s="344">
        <f t="shared" si="11"/>
        <v>202.5</v>
      </c>
    </row>
    <row r="60" spans="1:25" x14ac:dyDescent="0.25">
      <c r="A60" s="341" t="str">
        <f>General!G46</f>
        <v>od</v>
      </c>
      <c r="B60" s="381">
        <f t="shared" ref="B60:H60" si="16">B59</f>
        <v>0</v>
      </c>
      <c r="C60" s="381">
        <f t="shared" si="16"/>
        <v>1</v>
      </c>
      <c r="D60" s="381">
        <f t="shared" si="16"/>
        <v>0</v>
      </c>
      <c r="E60" s="384" t="b">
        <v>1</v>
      </c>
      <c r="F60" s="381">
        <f t="shared" si="16"/>
        <v>0.15</v>
      </c>
      <c r="G60" s="381">
        <f t="shared" si="16"/>
        <v>12.85</v>
      </c>
      <c r="H60" s="381">
        <f t="shared" si="16"/>
        <v>0.90300000000000002</v>
      </c>
      <c r="J60" t="str">
        <f t="shared" si="1"/>
        <v>od</v>
      </c>
      <c r="K60" s="380">
        <f>K59</f>
        <v>245.65</v>
      </c>
      <c r="L60" s="380">
        <f t="shared" ref="L60:O60" si="17">L59</f>
        <v>279.64999999999998</v>
      </c>
      <c r="M60" s="380">
        <f t="shared" si="17"/>
        <v>299.2</v>
      </c>
      <c r="N60" s="380">
        <f t="shared" si="17"/>
        <v>316.2</v>
      </c>
      <c r="O60" s="380">
        <f t="shared" si="17"/>
        <v>368.9</v>
      </c>
      <c r="P60" s="380">
        <f t="shared" ref="P60:Y60" si="18">P59</f>
        <v>0</v>
      </c>
      <c r="Q60" s="380">
        <f t="shared" ref="Q60:T60" si="19">Q59</f>
        <v>0</v>
      </c>
      <c r="R60" s="380">
        <f t="shared" si="19"/>
        <v>0</v>
      </c>
      <c r="S60" s="380">
        <f t="shared" si="19"/>
        <v>0</v>
      </c>
      <c r="T60" s="380">
        <f t="shared" si="19"/>
        <v>0</v>
      </c>
      <c r="U60" s="380">
        <f t="shared" si="18"/>
        <v>97.5</v>
      </c>
      <c r="V60" s="380">
        <f t="shared" ref="V60:X60" si="20">V59</f>
        <v>120</v>
      </c>
      <c r="W60" s="380">
        <f t="shared" si="18"/>
        <v>150</v>
      </c>
      <c r="X60" s="380">
        <f t="shared" si="20"/>
        <v>180</v>
      </c>
      <c r="Y60" s="380">
        <f t="shared" si="18"/>
        <v>202.5</v>
      </c>
    </row>
    <row r="61" spans="1:25" x14ac:dyDescent="0.25">
      <c r="A61" s="341" t="str">
        <f>General!G47</f>
        <v>of</v>
      </c>
      <c r="B61" s="381">
        <f t="shared" ref="B61:H61" si="21">B59</f>
        <v>0</v>
      </c>
      <c r="C61" s="381">
        <f t="shared" si="21"/>
        <v>1</v>
      </c>
      <c r="D61" s="381">
        <f t="shared" si="21"/>
        <v>0</v>
      </c>
      <c r="E61" s="384" t="b">
        <v>1</v>
      </c>
      <c r="F61" s="381">
        <f t="shared" si="21"/>
        <v>0.15</v>
      </c>
      <c r="G61" s="381">
        <f t="shared" si="21"/>
        <v>12.85</v>
      </c>
      <c r="H61" s="381">
        <f t="shared" si="21"/>
        <v>0.90300000000000002</v>
      </c>
      <c r="J61" t="str">
        <f t="shared" si="1"/>
        <v>of</v>
      </c>
      <c r="K61" s="380">
        <f>K59</f>
        <v>245.65</v>
      </c>
      <c r="L61" s="380">
        <f t="shared" ref="L61:O61" si="22">L59</f>
        <v>279.64999999999998</v>
      </c>
      <c r="M61" s="380">
        <f t="shared" si="22"/>
        <v>299.2</v>
      </c>
      <c r="N61" s="380">
        <f t="shared" si="22"/>
        <v>316.2</v>
      </c>
      <c r="O61" s="380">
        <f t="shared" si="22"/>
        <v>368.9</v>
      </c>
      <c r="P61" s="380">
        <f t="shared" ref="P61:Y61" si="23">P59</f>
        <v>0</v>
      </c>
      <c r="Q61" s="380">
        <f t="shared" ref="Q61:T61" si="24">Q59</f>
        <v>0</v>
      </c>
      <c r="R61" s="380">
        <f t="shared" si="24"/>
        <v>0</v>
      </c>
      <c r="S61" s="380">
        <f t="shared" si="24"/>
        <v>0</v>
      </c>
      <c r="T61" s="380">
        <f t="shared" si="24"/>
        <v>0</v>
      </c>
      <c r="U61" s="380">
        <f t="shared" si="23"/>
        <v>97.5</v>
      </c>
      <c r="V61" s="380">
        <f t="shared" ref="V61:X61" si="25">V59</f>
        <v>120</v>
      </c>
      <c r="W61" s="380">
        <f t="shared" si="23"/>
        <v>150</v>
      </c>
      <c r="X61" s="380">
        <f t="shared" si="25"/>
        <v>180</v>
      </c>
      <c r="Y61" s="380">
        <f t="shared" si="23"/>
        <v>202.5</v>
      </c>
    </row>
    <row r="62" spans="1:25" x14ac:dyDescent="0.25">
      <c r="A62" s="341" t="str">
        <f>General!G48</f>
        <v>r</v>
      </c>
      <c r="B62" s="383">
        <v>0</v>
      </c>
      <c r="C62" s="383">
        <v>1</v>
      </c>
      <c r="D62" s="382">
        <f t="shared" si="0"/>
        <v>0</v>
      </c>
      <c r="E62" s="384" t="b">
        <v>1</v>
      </c>
      <c r="F62" s="379">
        <v>0.12</v>
      </c>
      <c r="G62" s="379">
        <v>21.95</v>
      </c>
      <c r="H62" s="379">
        <f>1.04*1.05</f>
        <v>1.0920000000000001</v>
      </c>
      <c r="J62" t="str">
        <f t="shared" si="1"/>
        <v>r</v>
      </c>
      <c r="K62" s="344">
        <v>529</v>
      </c>
      <c r="L62" s="344">
        <v>560</v>
      </c>
      <c r="M62" s="344">
        <v>595</v>
      </c>
      <c r="N62" s="344">
        <v>679</v>
      </c>
      <c r="O62" s="344">
        <v>843</v>
      </c>
      <c r="P62" s="344">
        <v>0</v>
      </c>
      <c r="Q62" s="344">
        <v>0</v>
      </c>
      <c r="R62" s="344">
        <v>0</v>
      </c>
      <c r="S62" s="344">
        <v>0</v>
      </c>
      <c r="T62" s="344">
        <v>0</v>
      </c>
      <c r="U62" s="344">
        <f>W62*0.65</f>
        <v>97.5</v>
      </c>
      <c r="V62" s="344">
        <f>W62*0.8</f>
        <v>120</v>
      </c>
      <c r="W62" s="344">
        <v>150</v>
      </c>
      <c r="X62" s="344">
        <f>W62*1.2</f>
        <v>180</v>
      </c>
      <c r="Y62" s="344">
        <f>W62*1.35</f>
        <v>202.5</v>
      </c>
    </row>
    <row r="63" spans="1:25" x14ac:dyDescent="0.25">
      <c r="A63" s="341" t="str">
        <f>General!G49</f>
        <v>rd</v>
      </c>
      <c r="B63" s="383">
        <v>0</v>
      </c>
      <c r="C63" s="383">
        <v>1</v>
      </c>
      <c r="D63" s="382">
        <f>1-C63</f>
        <v>0</v>
      </c>
      <c r="E63" s="384" t="b">
        <v>1</v>
      </c>
      <c r="F63" s="379">
        <v>0.12</v>
      </c>
      <c r="G63" s="379">
        <v>21.95</v>
      </c>
      <c r="H63" s="379">
        <f>1.04*1.05</f>
        <v>1.0920000000000001</v>
      </c>
      <c r="J63" t="str">
        <f t="shared" si="1"/>
        <v>rd</v>
      </c>
      <c r="K63" s="380">
        <f>K62</f>
        <v>529</v>
      </c>
      <c r="L63" s="380">
        <f t="shared" ref="L63:O63" si="26">L62</f>
        <v>560</v>
      </c>
      <c r="M63" s="380">
        <f t="shared" si="26"/>
        <v>595</v>
      </c>
      <c r="N63" s="380">
        <f t="shared" si="26"/>
        <v>679</v>
      </c>
      <c r="O63" s="380">
        <f t="shared" si="26"/>
        <v>843</v>
      </c>
      <c r="P63" s="380">
        <f t="shared" ref="P63:Y63" si="27">P$62</f>
        <v>0</v>
      </c>
      <c r="Q63" s="380">
        <f t="shared" si="27"/>
        <v>0</v>
      </c>
      <c r="R63" s="380">
        <f t="shared" si="27"/>
        <v>0</v>
      </c>
      <c r="S63" s="380">
        <f t="shared" si="27"/>
        <v>0</v>
      </c>
      <c r="T63" s="380">
        <f t="shared" si="27"/>
        <v>0</v>
      </c>
      <c r="U63" s="380">
        <f t="shared" si="27"/>
        <v>97.5</v>
      </c>
      <c r="V63" s="380">
        <f t="shared" si="27"/>
        <v>120</v>
      </c>
      <c r="W63" s="380">
        <f t="shared" si="27"/>
        <v>150</v>
      </c>
      <c r="X63" s="380">
        <f t="shared" si="27"/>
        <v>180</v>
      </c>
      <c r="Y63" s="380">
        <f t="shared" si="27"/>
        <v>202.5</v>
      </c>
    </row>
    <row r="64" spans="1:25" x14ac:dyDescent="0.25">
      <c r="A64" s="341" t="str">
        <f>General!G50</f>
        <v>v</v>
      </c>
      <c r="B64" s="383">
        <v>0</v>
      </c>
      <c r="C64" s="383">
        <v>1</v>
      </c>
      <c r="D64" s="382">
        <f t="shared" si="0"/>
        <v>0</v>
      </c>
      <c r="E64" s="384" t="b">
        <v>1</v>
      </c>
      <c r="F64" s="379">
        <v>0.15</v>
      </c>
      <c r="G64" s="379">
        <v>15.85</v>
      </c>
      <c r="H64" s="379">
        <f>1.04*1.05</f>
        <v>1.0920000000000001</v>
      </c>
      <c r="J64" t="str">
        <f t="shared" si="1"/>
        <v>v</v>
      </c>
      <c r="K64" s="380">
        <f>K57</f>
        <v>289</v>
      </c>
      <c r="L64" s="380">
        <f>L57</f>
        <v>329</v>
      </c>
      <c r="M64" s="380">
        <f>M57</f>
        <v>352</v>
      </c>
      <c r="N64" s="380">
        <f>N57</f>
        <v>372</v>
      </c>
      <c r="O64" s="380">
        <f>O57</f>
        <v>434</v>
      </c>
      <c r="P64" s="344">
        <v>0</v>
      </c>
      <c r="Q64" s="344">
        <v>0</v>
      </c>
      <c r="R64" s="344">
        <v>0</v>
      </c>
      <c r="S64" s="344">
        <v>0</v>
      </c>
      <c r="T64" s="344">
        <v>0</v>
      </c>
      <c r="U64" s="344">
        <f>W64*0.65</f>
        <v>97.5</v>
      </c>
      <c r="V64" s="344">
        <f>W64*0.8</f>
        <v>120</v>
      </c>
      <c r="W64" s="344">
        <v>150</v>
      </c>
      <c r="X64" s="344">
        <f>W64*1.2</f>
        <v>180</v>
      </c>
      <c r="Y64" s="344">
        <f>W64*1.35</f>
        <v>202.5</v>
      </c>
    </row>
    <row r="65" spans="1:25" x14ac:dyDescent="0.25">
      <c r="A65" s="341" t="str">
        <f>General!G51</f>
        <v>w</v>
      </c>
      <c r="B65" s="383">
        <v>0.1</v>
      </c>
      <c r="C65" s="383">
        <v>0.8</v>
      </c>
      <c r="D65" s="382">
        <f>1-C65</f>
        <v>0.19999999999999996</v>
      </c>
      <c r="E65" s="384" t="b">
        <v>1</v>
      </c>
      <c r="F65" s="379">
        <v>0.15</v>
      </c>
      <c r="G65" s="379">
        <v>12.05</v>
      </c>
      <c r="H65" s="379">
        <f>0.86*1.05</f>
        <v>0.90300000000000002</v>
      </c>
      <c r="J65" t="str">
        <f t="shared" si="1"/>
        <v>w</v>
      </c>
      <c r="K65" s="344">
        <v>274</v>
      </c>
      <c r="L65" s="344">
        <v>310</v>
      </c>
      <c r="M65" s="344">
        <v>343</v>
      </c>
      <c r="N65" s="344">
        <v>383</v>
      </c>
      <c r="O65" s="344">
        <v>419</v>
      </c>
      <c r="P65" s="344">
        <v>0</v>
      </c>
      <c r="Q65" s="344">
        <v>0</v>
      </c>
      <c r="R65" s="344">
        <v>0</v>
      </c>
      <c r="S65" s="344">
        <v>0</v>
      </c>
      <c r="T65" s="344">
        <v>0</v>
      </c>
      <c r="U65" s="344">
        <f>W65*0.65</f>
        <v>97.5</v>
      </c>
      <c r="V65" s="344">
        <f>W65*0.8</f>
        <v>120</v>
      </c>
      <c r="W65" s="344">
        <v>150</v>
      </c>
      <c r="X65" s="344">
        <f>W65*1.2</f>
        <v>180</v>
      </c>
      <c r="Y65" s="344">
        <f>W65*1.35</f>
        <v>202.5</v>
      </c>
    </row>
    <row r="66" spans="1:25" x14ac:dyDescent="0.25">
      <c r="A66" s="341" t="str">
        <f>General!G52</f>
        <v>wd</v>
      </c>
      <c r="B66" s="381">
        <f t="shared" ref="B66:H66" si="28">B65</f>
        <v>0.1</v>
      </c>
      <c r="C66" s="381">
        <f t="shared" si="28"/>
        <v>0.8</v>
      </c>
      <c r="D66" s="381">
        <f t="shared" si="28"/>
        <v>0.19999999999999996</v>
      </c>
      <c r="E66" s="384" t="b">
        <v>1</v>
      </c>
      <c r="F66" s="381">
        <f t="shared" si="28"/>
        <v>0.15</v>
      </c>
      <c r="G66" s="381">
        <f t="shared" si="28"/>
        <v>12.05</v>
      </c>
      <c r="H66" s="381">
        <f t="shared" si="28"/>
        <v>0.90300000000000002</v>
      </c>
      <c r="J66" t="str">
        <f t="shared" si="1"/>
        <v>wd</v>
      </c>
      <c r="K66" s="380">
        <f>K65</f>
        <v>274</v>
      </c>
      <c r="L66" s="380">
        <f t="shared" ref="L66:O66" si="29">L65</f>
        <v>310</v>
      </c>
      <c r="M66" s="380">
        <f t="shared" si="29"/>
        <v>343</v>
      </c>
      <c r="N66" s="380">
        <f t="shared" si="29"/>
        <v>383</v>
      </c>
      <c r="O66" s="380">
        <f t="shared" si="29"/>
        <v>419</v>
      </c>
      <c r="P66" s="380">
        <f t="shared" ref="P66:Y66" si="30">P65</f>
        <v>0</v>
      </c>
      <c r="Q66" s="380">
        <f t="shared" ref="Q66:T66" si="31">Q65</f>
        <v>0</v>
      </c>
      <c r="R66" s="380">
        <f t="shared" si="31"/>
        <v>0</v>
      </c>
      <c r="S66" s="380">
        <f t="shared" si="31"/>
        <v>0</v>
      </c>
      <c r="T66" s="380">
        <f t="shared" si="31"/>
        <v>0</v>
      </c>
      <c r="U66" s="380">
        <f t="shared" si="30"/>
        <v>97.5</v>
      </c>
      <c r="V66" s="380">
        <f t="shared" ref="V66:X66" si="32">V65</f>
        <v>120</v>
      </c>
      <c r="W66" s="380">
        <f t="shared" si="30"/>
        <v>150</v>
      </c>
      <c r="X66" s="380">
        <f t="shared" si="32"/>
        <v>180</v>
      </c>
      <c r="Y66" s="380">
        <f t="shared" si="30"/>
        <v>202.5</v>
      </c>
    </row>
    <row r="67" spans="1:25" x14ac:dyDescent="0.25">
      <c r="A67" s="341" t="str">
        <f>General!G53</f>
        <v>z</v>
      </c>
      <c r="B67" s="383">
        <v>0</v>
      </c>
      <c r="C67" s="383">
        <v>1</v>
      </c>
      <c r="D67" s="382">
        <f>1-C67</f>
        <v>0</v>
      </c>
      <c r="E67" s="384" t="b">
        <v>1</v>
      </c>
      <c r="F67" s="384">
        <v>0.12</v>
      </c>
      <c r="G67" s="384">
        <v>21.95</v>
      </c>
      <c r="H67" s="384">
        <f>1.04*1.05</f>
        <v>1.0920000000000001</v>
      </c>
      <c r="J67" t="str">
        <f t="shared" si="1"/>
        <v>z</v>
      </c>
      <c r="K67" s="380">
        <f>K62</f>
        <v>529</v>
      </c>
      <c r="L67" s="380">
        <f t="shared" ref="L67:O67" si="33">L62</f>
        <v>560</v>
      </c>
      <c r="M67" s="380">
        <f t="shared" si="33"/>
        <v>595</v>
      </c>
      <c r="N67" s="380">
        <f t="shared" si="33"/>
        <v>679</v>
      </c>
      <c r="O67" s="380">
        <f t="shared" si="33"/>
        <v>843</v>
      </c>
      <c r="P67" s="380">
        <f t="shared" ref="P67:Y68" si="34">P$62</f>
        <v>0</v>
      </c>
      <c r="Q67" s="380">
        <f t="shared" si="34"/>
        <v>0</v>
      </c>
      <c r="R67" s="380">
        <f t="shared" si="34"/>
        <v>0</v>
      </c>
      <c r="S67" s="380">
        <f t="shared" si="34"/>
        <v>0</v>
      </c>
      <c r="T67" s="380">
        <f t="shared" si="34"/>
        <v>0</v>
      </c>
      <c r="U67" s="380">
        <f t="shared" si="34"/>
        <v>97.5</v>
      </c>
      <c r="V67" s="380">
        <f t="shared" si="34"/>
        <v>120</v>
      </c>
      <c r="W67" s="380">
        <f t="shared" si="34"/>
        <v>150</v>
      </c>
      <c r="X67" s="380">
        <f t="shared" si="34"/>
        <v>180</v>
      </c>
      <c r="Y67" s="380">
        <f t="shared" si="34"/>
        <v>202.5</v>
      </c>
    </row>
    <row r="68" spans="1:25" x14ac:dyDescent="0.25">
      <c r="A68" s="341" t="str">
        <f>General!G54</f>
        <v>zd</v>
      </c>
      <c r="B68" s="383">
        <v>0</v>
      </c>
      <c r="C68" s="383">
        <v>1</v>
      </c>
      <c r="D68" s="382">
        <f>1-C68</f>
        <v>0</v>
      </c>
      <c r="E68" s="384" t="b">
        <v>1</v>
      </c>
      <c r="F68" s="384">
        <v>0.12</v>
      </c>
      <c r="G68" s="384">
        <v>21.95</v>
      </c>
      <c r="H68" s="384">
        <f>1.04*1.05</f>
        <v>1.0920000000000001</v>
      </c>
      <c r="J68" t="str">
        <f t="shared" si="1"/>
        <v>zd</v>
      </c>
      <c r="K68" s="380">
        <f>K62</f>
        <v>529</v>
      </c>
      <c r="L68" s="380">
        <f t="shared" ref="L68:O68" si="35">L62</f>
        <v>560</v>
      </c>
      <c r="M68" s="380">
        <f t="shared" si="35"/>
        <v>595</v>
      </c>
      <c r="N68" s="380">
        <f t="shared" si="35"/>
        <v>679</v>
      </c>
      <c r="O68" s="380">
        <f t="shared" si="35"/>
        <v>843</v>
      </c>
      <c r="P68" s="380">
        <f t="shared" si="34"/>
        <v>0</v>
      </c>
      <c r="Q68" s="380">
        <f t="shared" si="34"/>
        <v>0</v>
      </c>
      <c r="R68" s="380">
        <f t="shared" si="34"/>
        <v>0</v>
      </c>
      <c r="S68" s="380">
        <f t="shared" si="34"/>
        <v>0</v>
      </c>
      <c r="T68" s="380">
        <f t="shared" si="34"/>
        <v>0</v>
      </c>
      <c r="U68" s="380">
        <f t="shared" si="34"/>
        <v>97.5</v>
      </c>
      <c r="V68" s="380">
        <f t="shared" si="34"/>
        <v>120</v>
      </c>
      <c r="W68" s="380">
        <f t="shared" si="34"/>
        <v>150</v>
      </c>
      <c r="X68" s="380">
        <f t="shared" si="34"/>
        <v>180</v>
      </c>
      <c r="Y68" s="380">
        <f t="shared" si="34"/>
        <v>202.5</v>
      </c>
    </row>
    <row r="69" spans="1:25" x14ac:dyDescent="0.25">
      <c r="J69"/>
      <c r="K69" t="s">
        <v>3292</v>
      </c>
      <c r="L69"/>
      <c r="M69"/>
      <c r="N69"/>
      <c r="O69"/>
      <c r="P69"/>
      <c r="Q69"/>
    </row>
    <row r="71" spans="1:25" x14ac:dyDescent="0.25">
      <c r="A71" s="3" t="s">
        <v>81</v>
      </c>
    </row>
    <row r="72" spans="1:25" x14ac:dyDescent="0.25">
      <c r="A72" t="s">
        <v>117</v>
      </c>
      <c r="B72">
        <v>100000</v>
      </c>
    </row>
    <row r="74" spans="1:25" x14ac:dyDescent="0.25">
      <c r="A74" t="s">
        <v>118</v>
      </c>
      <c r="B74">
        <v>100000</v>
      </c>
    </row>
    <row r="76" spans="1:25" x14ac:dyDescent="0.25">
      <c r="A76" t="s">
        <v>82</v>
      </c>
      <c r="B76" s="44">
        <v>0.11</v>
      </c>
    </row>
    <row r="78" spans="1:25" x14ac:dyDescent="0.25">
      <c r="A78" t="s">
        <v>83</v>
      </c>
      <c r="B78" s="44">
        <v>3.5000000000000003E-2</v>
      </c>
    </row>
    <row r="80" spans="1:25"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2329</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2234</v>
      </c>
      <c r="B9" s="42">
        <v>0</v>
      </c>
    </row>
    <row r="10" spans="1:2" x14ac:dyDescent="0.25">
      <c r="A10" t="s">
        <v>2235</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3066</v>
      </c>
    </row>
    <row r="19" spans="1:2" ht="30" x14ac:dyDescent="0.2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1" workbookViewId="0">
      <selection activeCell="Q57" sqref="Q5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3255</v>
      </c>
      <c r="H39" s="28"/>
      <c r="I39" s="41" t="s">
        <v>3254</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3256</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3257</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3258</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3259</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2347</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2339</v>
      </c>
      <c r="K73" t="s">
        <v>2341</v>
      </c>
      <c r="L73" t="s">
        <v>2340</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3295</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3294</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3068</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3069</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3070</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3071</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3072</v>
      </c>
      <c r="J35" s="28"/>
      <c r="K35" s="14" t="s">
        <v>3073</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3074</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3075</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3076</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3077</v>
      </c>
      <c r="J54" s="515" t="s">
        <v>3078</v>
      </c>
      <c r="K54" s="515" t="s">
        <v>3079</v>
      </c>
      <c r="L54" s="515" t="s">
        <v>3080</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3081</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3069</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2816</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3082</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2339</v>
      </c>
      <c r="I92" s="522" t="s">
        <v>2341</v>
      </c>
      <c r="J92" s="523" t="s">
        <v>2340</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2338</v>
      </c>
      <c r="I93" t="s">
        <v>2342</v>
      </c>
      <c r="J93" t="s">
        <v>2343</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3083</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2338</v>
      </c>
      <c r="I115" t="s">
        <v>2342</v>
      </c>
      <c r="J115" t="s">
        <v>2343</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3084</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2338</v>
      </c>
      <c r="I136" t="s">
        <v>2342</v>
      </c>
      <c r="J136" t="s">
        <v>2343</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3085</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3086</v>
      </c>
      <c r="I157" s="28" t="s">
        <v>3087</v>
      </c>
      <c r="J157" s="28" t="s">
        <v>3088</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3089</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2332</v>
      </c>
      <c r="I181" s="540" t="s">
        <v>4</v>
      </c>
      <c r="J181" s="540" t="s">
        <v>3090</v>
      </c>
      <c r="K181" s="540" t="s">
        <v>540</v>
      </c>
      <c r="L181" s="541" t="s">
        <v>3091</v>
      </c>
      <c r="M181" s="542" t="s">
        <v>10</v>
      </c>
      <c r="N181" s="542" t="s">
        <v>3092</v>
      </c>
      <c r="O181" s="542" t="s">
        <v>67</v>
      </c>
      <c r="P181" s="543" t="s">
        <v>68</v>
      </c>
      <c r="Q181" s="544" t="s">
        <v>2333</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3093</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3094</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3095</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3096</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3097</v>
      </c>
      <c r="K200" s="21" t="s">
        <v>3098</v>
      </c>
      <c r="L200" s="21" t="s">
        <v>3099</v>
      </c>
      <c r="M200" s="21" t="s">
        <v>3100</v>
      </c>
      <c r="N200" s="21" t="s">
        <v>3101</v>
      </c>
      <c r="O200" s="21" t="s">
        <v>3102</v>
      </c>
      <c r="P200" s="21" t="s">
        <v>3103</v>
      </c>
      <c r="Q200" s="21" t="s">
        <v>3104</v>
      </c>
      <c r="R200" s="21" t="s">
        <v>3105</v>
      </c>
      <c r="S200" s="21" t="s">
        <v>3106</v>
      </c>
      <c r="T200" s="21" t="s">
        <v>3107</v>
      </c>
      <c r="U200" s="21" t="s">
        <v>3108</v>
      </c>
      <c r="V200" s="21" t="s">
        <v>3109</v>
      </c>
      <c r="W200" s="21" t="s">
        <v>3110</v>
      </c>
      <c r="X200" s="21" t="s">
        <v>3111</v>
      </c>
      <c r="Y200" s="21" t="s">
        <v>3112</v>
      </c>
      <c r="Z200" s="21" t="s">
        <v>3113</v>
      </c>
      <c r="AA200" s="21" t="s">
        <v>3114</v>
      </c>
      <c r="AB200" s="21" t="s">
        <v>3115</v>
      </c>
      <c r="AC200" s="21" t="s">
        <v>3116</v>
      </c>
      <c r="AD200" s="21" t="s">
        <v>3117</v>
      </c>
      <c r="AE200" s="21" t="s">
        <v>3118</v>
      </c>
      <c r="AF200" s="21" t="s">
        <v>3119</v>
      </c>
      <c r="AG200" s="21" t="s">
        <v>3120</v>
      </c>
      <c r="AH200" s="21" t="s">
        <v>3121</v>
      </c>
      <c r="AI200" s="21" t="s">
        <v>3122</v>
      </c>
      <c r="AJ200" s="21" t="s">
        <v>3123</v>
      </c>
      <c r="AK200" s="21" t="s">
        <v>3124</v>
      </c>
      <c r="AL200" s="21" t="s">
        <v>3125</v>
      </c>
      <c r="AM200" s="21" t="s">
        <v>3126</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3127</v>
      </c>
      <c r="S201" s="550"/>
      <c r="T201" s="550"/>
      <c r="U201" s="550"/>
      <c r="V201" s="550"/>
      <c r="W201" s="550"/>
      <c r="X201" s="550"/>
      <c r="Y201" s="550"/>
      <c r="Z201" s="550"/>
      <c r="AA201" s="550"/>
      <c r="AB201" s="550"/>
      <c r="AC201" s="550"/>
      <c r="AD201" s="550" t="s">
        <v>408</v>
      </c>
      <c r="AE201" s="550"/>
      <c r="AF201" s="550"/>
      <c r="AG201" s="550"/>
      <c r="AH201" s="550"/>
      <c r="AI201" s="550"/>
      <c r="AJ201" s="550" t="s">
        <v>3128</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3129</v>
      </c>
      <c r="K202" s="552" t="s">
        <v>3130</v>
      </c>
      <c r="L202" s="552" t="s">
        <v>3131</v>
      </c>
      <c r="M202" s="552" t="s">
        <v>3131</v>
      </c>
      <c r="N202" s="552" t="s">
        <v>3131</v>
      </c>
      <c r="O202" s="552" t="s">
        <v>3131</v>
      </c>
      <c r="P202" s="552" t="s">
        <v>3131</v>
      </c>
      <c r="Q202" s="552" t="s">
        <v>3132</v>
      </c>
      <c r="R202" s="552" t="s">
        <v>3133</v>
      </c>
      <c r="S202" s="552" t="s">
        <v>3133</v>
      </c>
      <c r="T202" s="552" t="s">
        <v>3134</v>
      </c>
      <c r="U202" s="552" t="s">
        <v>3134</v>
      </c>
      <c r="V202" s="552" t="s">
        <v>3135</v>
      </c>
      <c r="W202" s="552" t="s">
        <v>3135</v>
      </c>
      <c r="X202" s="552" t="s">
        <v>3136</v>
      </c>
      <c r="Y202" s="552" t="s">
        <v>3136</v>
      </c>
      <c r="Z202" s="552" t="s">
        <v>3137</v>
      </c>
      <c r="AA202" s="552" t="s">
        <v>3137</v>
      </c>
      <c r="AB202" s="552" t="s">
        <v>3138</v>
      </c>
      <c r="AC202" s="552" t="s">
        <v>3138</v>
      </c>
      <c r="AD202" s="552" t="s">
        <v>3139</v>
      </c>
      <c r="AE202" s="552" t="s">
        <v>3140</v>
      </c>
      <c r="AF202" s="552" t="s">
        <v>3141</v>
      </c>
      <c r="AG202" s="552" t="s">
        <v>3142</v>
      </c>
      <c r="AH202" s="552" t="s">
        <v>3142</v>
      </c>
      <c r="AI202" s="552" t="s">
        <v>3143</v>
      </c>
      <c r="AJ202" s="551" t="s">
        <v>3144</v>
      </c>
      <c r="AK202" s="551" t="s">
        <v>3144</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3145</v>
      </c>
      <c r="K203" s="552" t="s">
        <v>3145</v>
      </c>
      <c r="L203" s="552" t="s">
        <v>3145</v>
      </c>
      <c r="M203" s="552" t="s">
        <v>3145</v>
      </c>
      <c r="N203" s="552" t="s">
        <v>3145</v>
      </c>
      <c r="O203" s="552" t="s">
        <v>3145</v>
      </c>
      <c r="P203" s="552" t="s">
        <v>3145</v>
      </c>
      <c r="Q203" s="552" t="s">
        <v>3145</v>
      </c>
      <c r="R203" s="552" t="s">
        <v>3146</v>
      </c>
      <c r="S203" s="552" t="s">
        <v>3147</v>
      </c>
      <c r="T203" s="552" t="s">
        <v>3148</v>
      </c>
      <c r="U203" s="552" t="s">
        <v>3149</v>
      </c>
      <c r="V203" s="552" t="s">
        <v>3150</v>
      </c>
      <c r="W203" s="552" t="s">
        <v>3151</v>
      </c>
      <c r="X203" s="552" t="s">
        <v>3152</v>
      </c>
      <c r="Y203" s="552" t="s">
        <v>3153</v>
      </c>
      <c r="Z203" s="552" t="s">
        <v>3154</v>
      </c>
      <c r="AA203" s="552" t="s">
        <v>3145</v>
      </c>
      <c r="AB203" s="552" t="s">
        <v>3154</v>
      </c>
      <c r="AC203" s="552" t="s">
        <v>3145</v>
      </c>
      <c r="AD203" s="552" t="s">
        <v>3155</v>
      </c>
      <c r="AE203" s="552" t="s">
        <v>3155</v>
      </c>
      <c r="AF203" s="552" t="s">
        <v>3155</v>
      </c>
      <c r="AG203" s="552" t="s">
        <v>3155</v>
      </c>
      <c r="AH203" s="552" t="s">
        <v>3156</v>
      </c>
      <c r="AI203" s="552" t="s">
        <v>3155</v>
      </c>
      <c r="AJ203" s="552" t="s">
        <v>3157</v>
      </c>
      <c r="AK203" s="552" t="s">
        <v>3156</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3158</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3159</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3160</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3160</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3161</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3162</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7">
        <v>0.5</v>
      </c>
      <c r="S213" s="616">
        <f t="shared" ref="S213:AC213" si="9">$R213</f>
        <v>0.5</v>
      </c>
      <c r="T213" s="616">
        <f t="shared" si="9"/>
        <v>0.5</v>
      </c>
      <c r="U213" s="616">
        <f t="shared" si="9"/>
        <v>0.5</v>
      </c>
      <c r="V213" s="616">
        <f t="shared" si="9"/>
        <v>0.5</v>
      </c>
      <c r="W213" s="616">
        <f t="shared" si="9"/>
        <v>0.5</v>
      </c>
      <c r="X213" s="616">
        <f t="shared" si="9"/>
        <v>0.5</v>
      </c>
      <c r="Y213" s="616">
        <f t="shared" si="9"/>
        <v>0.5</v>
      </c>
      <c r="Z213" s="616">
        <f t="shared" si="9"/>
        <v>0.5</v>
      </c>
      <c r="AA213" s="616">
        <f t="shared" si="9"/>
        <v>0.5</v>
      </c>
      <c r="AB213" s="616">
        <f t="shared" si="9"/>
        <v>0.5</v>
      </c>
      <c r="AC213" s="616">
        <f t="shared" si="9"/>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3163</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3164</v>
      </c>
      <c r="I216" s="25"/>
      <c r="J216" s="560" t="s">
        <v>2339</v>
      </c>
      <c r="K216" s="560" t="s">
        <v>2339</v>
      </c>
      <c r="L216" s="560" t="s">
        <v>2339</v>
      </c>
      <c r="M216" s="560" t="s">
        <v>2339</v>
      </c>
      <c r="N216" s="560" t="s">
        <v>2339</v>
      </c>
      <c r="O216" s="560" t="s">
        <v>2339</v>
      </c>
      <c r="P216" s="560" t="s">
        <v>2339</v>
      </c>
      <c r="Q216" s="560" t="s">
        <v>2339</v>
      </c>
      <c r="R216" s="560" t="s">
        <v>3165</v>
      </c>
      <c r="S216" s="560" t="s">
        <v>2339</v>
      </c>
      <c r="T216" s="560" t="s">
        <v>3165</v>
      </c>
      <c r="U216" s="560" t="s">
        <v>2339</v>
      </c>
      <c r="V216" s="560" t="s">
        <v>3165</v>
      </c>
      <c r="W216" s="560" t="s">
        <v>2339</v>
      </c>
      <c r="X216" s="560" t="s">
        <v>3165</v>
      </c>
      <c r="Y216" s="560" t="s">
        <v>2339</v>
      </c>
      <c r="Z216" s="560" t="s">
        <v>3165</v>
      </c>
      <c r="AA216" s="560" t="s">
        <v>2339</v>
      </c>
      <c r="AB216" s="560" t="s">
        <v>3165</v>
      </c>
      <c r="AC216" s="560" t="s">
        <v>2339</v>
      </c>
      <c r="AD216" s="560" t="s">
        <v>2341</v>
      </c>
      <c r="AE216" s="560" t="s">
        <v>2341</v>
      </c>
      <c r="AF216" s="560" t="s">
        <v>2341</v>
      </c>
      <c r="AG216" s="560" t="s">
        <v>2341</v>
      </c>
      <c r="AH216" s="560" t="s">
        <v>2341</v>
      </c>
      <c r="AI216" s="560" t="s">
        <v>2341</v>
      </c>
      <c r="AJ216" s="560" t="s">
        <v>2339</v>
      </c>
      <c r="AK216" s="560" t="s">
        <v>2341</v>
      </c>
      <c r="AL216" s="496"/>
      <c r="AM216" s="496"/>
      <c r="AN216" s="27"/>
      <c r="AO216" s="17"/>
      <c r="AP216" s="9"/>
      <c r="AQ216" s="9"/>
      <c r="AR216" s="9"/>
    </row>
    <row r="217" spans="1:44" customFormat="1" outlineLevel="1" x14ac:dyDescent="0.25">
      <c r="A217" s="7"/>
      <c r="B217" s="8"/>
      <c r="C217" s="18"/>
      <c r="D217" s="18"/>
      <c r="E217" s="18"/>
      <c r="F217" s="24"/>
      <c r="G217" s="25"/>
      <c r="H217" s="25" t="s">
        <v>3166</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3167</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3168</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25">
      <c r="A220" s="7"/>
      <c r="B220" s="8"/>
      <c r="C220" s="18"/>
      <c r="D220" s="18"/>
      <c r="E220" s="18"/>
      <c r="F220" s="24"/>
      <c r="G220" s="553" t="s">
        <v>3169</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3170</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3171</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25">
      <c r="A223" s="7"/>
      <c r="B223" s="8"/>
      <c r="C223" s="18"/>
      <c r="D223" s="18"/>
      <c r="E223" s="18"/>
      <c r="F223" s="24"/>
      <c r="G223" s="25"/>
      <c r="H223" s="25" t="s">
        <v>3172</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25">
      <c r="A224" s="7"/>
      <c r="B224" s="8"/>
      <c r="C224" s="18"/>
      <c r="D224" s="18"/>
      <c r="E224" s="18"/>
      <c r="F224" s="24"/>
      <c r="G224" s="25"/>
      <c r="H224" s="25" t="s">
        <v>3173</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3174</v>
      </c>
      <c r="I225" s="618" t="s">
        <v>3175</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25">
      <c r="A226" s="7"/>
      <c r="B226" s="8"/>
      <c r="C226" s="18"/>
      <c r="D226" s="18"/>
      <c r="E226" s="18"/>
      <c r="F226" s="24"/>
      <c r="G226" s="25"/>
      <c r="H226" s="25" t="s">
        <v>3176</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25">
      <c r="A227" s="7"/>
      <c r="B227" s="8"/>
      <c r="C227" s="18"/>
      <c r="D227" s="18"/>
      <c r="E227" s="18"/>
      <c r="F227" s="24"/>
      <c r="G227" s="25"/>
      <c r="H227" s="25" t="s">
        <v>3177</v>
      </c>
      <c r="I227" s="618"/>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3178</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3179</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3180</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3181</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3182</v>
      </c>
      <c r="I234" s="16" t="s">
        <v>3183</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3184</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3185</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3186</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3187</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3188</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3189</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3190</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3191</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3192</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3193</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3194</v>
      </c>
      <c r="I246" s="572" t="s">
        <v>3185</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3186</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3187</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3188</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3189</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3190</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3195</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3196</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3171</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3172</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3197</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3174</v>
      </c>
      <c r="I258" s="618" t="s">
        <v>3175</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3176</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3177</v>
      </c>
      <c r="I260" s="618"/>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3198</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3199</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3200</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3201</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3202</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3203</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2820</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2821</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2822</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2823</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3204</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3205</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3206</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3207</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3208</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3209</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3210</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3211</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3212</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3213</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2387</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3214</v>
      </c>
      <c r="AR291" s="9"/>
    </row>
    <row r="292" spans="1:44" customFormat="1" ht="12" customHeight="1" outlineLevel="1" x14ac:dyDescent="0.25">
      <c r="A292" s="7"/>
      <c r="B292" s="8"/>
      <c r="C292" s="18"/>
      <c r="D292" s="18"/>
      <c r="E292" s="18"/>
      <c r="F292" s="24"/>
      <c r="G292" s="25"/>
      <c r="H292" s="41" t="s">
        <v>3215</v>
      </c>
      <c r="I292" s="582" t="s">
        <v>3216</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3217</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3218</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25">
      <c r="A295" s="7"/>
      <c r="B295" s="8"/>
      <c r="C295" s="18"/>
      <c r="D295" s="18"/>
      <c r="E295" s="18"/>
      <c r="F295" s="24"/>
      <c r="G295" s="25"/>
      <c r="H295" s="28"/>
      <c r="I295" s="582" t="s">
        <v>3219</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25">
      <c r="A296" s="7"/>
      <c r="B296" s="8"/>
      <c r="C296" s="18"/>
      <c r="D296" s="18"/>
      <c r="E296" s="18"/>
      <c r="F296" s="24"/>
      <c r="G296" s="25"/>
      <c r="H296" s="28"/>
      <c r="I296" s="582" t="s">
        <v>3220</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25">
      <c r="A297" s="7"/>
      <c r="B297" s="8"/>
      <c r="C297" s="18"/>
      <c r="D297" s="18"/>
      <c r="E297" s="18"/>
      <c r="F297" s="24"/>
      <c r="G297" s="25"/>
      <c r="H297" s="28"/>
      <c r="I297" s="582" t="s">
        <v>3221</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25">
      <c r="A298" s="7"/>
      <c r="B298" s="8"/>
      <c r="C298" s="18"/>
      <c r="D298" s="18"/>
      <c r="E298" s="18"/>
      <c r="F298" s="24"/>
      <c r="G298" s="25"/>
      <c r="H298" s="28"/>
      <c r="I298" s="582" t="s">
        <v>3222</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25">
      <c r="A299" s="7"/>
      <c r="B299" s="8"/>
      <c r="C299" s="18"/>
      <c r="D299" s="18"/>
      <c r="E299" s="18"/>
      <c r="F299" s="24"/>
      <c r="G299" s="25"/>
      <c r="H299" s="28"/>
      <c r="I299" s="582" t="s">
        <v>3223</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25">
      <c r="A300" s="7"/>
      <c r="B300" s="8"/>
      <c r="C300" s="18"/>
      <c r="D300" s="18"/>
      <c r="E300" s="18"/>
      <c r="F300" s="24"/>
      <c r="G300" s="25"/>
      <c r="H300" s="28"/>
      <c r="I300" s="582" t="s">
        <v>3224</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25">
      <c r="A301" s="7"/>
      <c r="B301" s="8"/>
      <c r="C301" s="18"/>
      <c r="D301" s="18"/>
      <c r="E301" s="18"/>
      <c r="F301" s="24"/>
      <c r="G301" s="25"/>
      <c r="H301" s="28"/>
      <c r="I301" s="582" t="s">
        <v>3225</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25">
      <c r="A302" s="7"/>
      <c r="B302" s="8"/>
      <c r="C302" s="18"/>
      <c r="D302" s="18"/>
      <c r="E302" s="18"/>
      <c r="F302" s="24"/>
      <c r="G302" s="25"/>
      <c r="H302" s="28"/>
      <c r="I302" s="582" t="s">
        <v>3226</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25">
      <c r="A303" s="7"/>
      <c r="B303" s="8"/>
      <c r="C303" s="18"/>
      <c r="D303" s="18"/>
      <c r="E303" s="18"/>
      <c r="F303" s="24"/>
      <c r="G303" s="25"/>
      <c r="H303" s="28"/>
      <c r="I303" s="582" t="s">
        <v>3227</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25">
      <c r="A304" s="7"/>
      <c r="B304" s="8"/>
      <c r="C304" s="18"/>
      <c r="D304" s="18"/>
      <c r="E304" s="18"/>
      <c r="F304" s="24"/>
      <c r="G304" s="25"/>
      <c r="H304" s="28"/>
      <c r="I304" s="582" t="s">
        <v>3228</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25">
      <c r="A305" s="7"/>
      <c r="B305" s="8"/>
      <c r="C305" s="18"/>
      <c r="D305" s="18"/>
      <c r="E305" s="18"/>
      <c r="F305" s="24"/>
      <c r="G305" s="25"/>
      <c r="H305" s="28"/>
      <c r="I305" s="582" t="s">
        <v>3229</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25">
      <c r="A306" s="7"/>
      <c r="B306" s="8"/>
      <c r="C306" s="18"/>
      <c r="D306" s="18"/>
      <c r="E306" s="18"/>
      <c r="F306" s="24"/>
      <c r="G306" s="25"/>
      <c r="H306" s="28"/>
      <c r="I306" s="582" t="s">
        <v>3230</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25">
      <c r="A307" s="7"/>
      <c r="B307" s="8"/>
      <c r="C307" s="18"/>
      <c r="D307" s="18"/>
      <c r="E307" s="18"/>
      <c r="F307" s="24"/>
      <c r="G307" s="25"/>
      <c r="H307" s="28"/>
      <c r="I307" s="582" t="s">
        <v>3231</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25">
      <c r="A308" s="7"/>
      <c r="B308" s="8"/>
      <c r="C308" s="18"/>
      <c r="D308" s="18"/>
      <c r="E308" s="18"/>
      <c r="F308" s="24"/>
      <c r="G308" s="25"/>
      <c r="H308" s="28"/>
      <c r="I308" s="582" t="s">
        <v>3232</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25">
      <c r="A309" s="7"/>
      <c r="B309" s="8"/>
      <c r="C309" s="18"/>
      <c r="D309" s="18"/>
      <c r="E309" s="18"/>
      <c r="F309" s="24"/>
      <c r="G309" s="25"/>
      <c r="H309" s="28"/>
      <c r="I309" s="582" t="s">
        <v>3233</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25">
      <c r="A310" s="7"/>
      <c r="B310" s="8"/>
      <c r="C310" s="18"/>
      <c r="D310" s="18"/>
      <c r="E310" s="18"/>
      <c r="F310" s="24"/>
      <c r="G310" s="25"/>
      <c r="H310" s="28"/>
      <c r="I310" s="582" t="s">
        <v>3234</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25">
      <c r="A311" s="7"/>
      <c r="B311" s="8"/>
      <c r="C311" s="18"/>
      <c r="D311" s="18"/>
      <c r="E311" s="18"/>
      <c r="F311" s="24"/>
      <c r="G311" s="25"/>
      <c r="H311" s="28"/>
      <c r="I311" s="582" t="s">
        <v>3235</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3236</v>
      </c>
      <c r="H315" s="28"/>
      <c r="I315" s="585" t="s">
        <v>3237</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2332</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3090</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3238</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2339</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25">
      <c r="A339" s="7"/>
      <c r="B339" s="8"/>
      <c r="C339" s="18">
        <v>1</v>
      </c>
      <c r="D339" s="18"/>
      <c r="E339" s="18"/>
      <c r="F339" s="24"/>
      <c r="G339" s="553"/>
      <c r="H339" s="25" t="s">
        <v>2341</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25">
      <c r="A357" s="7"/>
      <c r="B357" s="8"/>
      <c r="C357" s="18">
        <v>2</v>
      </c>
      <c r="D357" s="18"/>
      <c r="E357" s="18"/>
      <c r="F357" s="24"/>
      <c r="G357" s="553"/>
      <c r="H357" s="25" t="s">
        <v>2340</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2212</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2211</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I12" sqref="I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9" t="s">
        <v>3283</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45462.436005324103</v>
      </c>
      <c r="J12" s="626" t="s">
        <v>3291</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2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2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2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2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2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2321</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2322</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2811</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2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2"/>
  <sheetViews>
    <sheetView tabSelected="1" topLeftCell="A3" zoomScale="80" zoomScaleNormal="80" workbookViewId="0">
      <pane xSplit="9" ySplit="36" topLeftCell="J240" activePane="bottomRight" state="frozen"/>
      <selection activeCell="A3" sqref="A3"/>
      <selection pane="topRight" activeCell="J3" sqref="J3"/>
      <selection pane="bottomLeft" activeCell="A39" sqref="A39"/>
      <selection pane="bottomRight" activeCell="J11" sqref="J11:Y1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45541.6743488426</v>
      </c>
      <c r="J11" s="619" t="s">
        <v>3300</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45485.026112036998</v>
      </c>
      <c r="J12" s="630" t="s">
        <v>3293</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INT(MAX($C$39:$C$1521))+1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INT(MAX($C$39:$C$1521))+1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INT(MAX($C$39:$C$1521))+1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2777</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7">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25">
      <c r="A130" s="45"/>
      <c r="B130" s="54"/>
      <c r="C130" s="47">
        <f t="shared" si="17"/>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25">
      <c r="A131" s="45"/>
      <c r="B131" s="54"/>
      <c r="C131" s="47">
        <f t="shared" si="17"/>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25">
      <c r="A132" s="45"/>
      <c r="B132" s="54"/>
      <c r="C132" s="47">
        <f t="shared" si="17"/>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25">
      <c r="A133" s="45"/>
      <c r="B133" s="54"/>
      <c r="C133" s="47">
        <f t="shared" si="17"/>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25">
      <c r="A134" s="45"/>
      <c r="B134" s="54"/>
      <c r="C134" s="47">
        <f t="shared" si="17"/>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25">
      <c r="A135" s="45"/>
      <c r="B135" s="54"/>
      <c r="C135" s="47">
        <f t="shared" si="17"/>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25">
      <c r="A136" s="45"/>
      <c r="B136" s="54"/>
      <c r="C136" s="47">
        <f t="shared" si="17"/>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25">
      <c r="A137" s="45"/>
      <c r="B137" s="54"/>
      <c r="C137" s="47">
        <f t="shared" si="17"/>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25">
      <c r="A138" s="45"/>
      <c r="B138" s="54"/>
      <c r="C138" s="47">
        <f t="shared" si="17"/>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25">
      <c r="A139" s="45"/>
      <c r="B139" s="54"/>
      <c r="C139" s="47">
        <f t="shared" si="17"/>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25">
      <c r="A140" s="45"/>
      <c r="B140" s="54"/>
      <c r="C140" s="47">
        <f t="shared" si="17"/>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25">
      <c r="A141" s="45"/>
      <c r="B141" s="54"/>
      <c r="C141" s="47">
        <f t="shared" si="17"/>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25">
      <c r="A142" s="45"/>
      <c r="B142" s="54"/>
      <c r="C142" s="47">
        <f t="shared" si="17"/>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7"/>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25">
      <c r="A145" s="45"/>
      <c r="B145" s="54"/>
      <c r="C145" s="47">
        <f t="shared" si="17"/>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1">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25">
      <c r="A152" s="45"/>
      <c r="B152" s="54"/>
      <c r="C152" s="47">
        <f t="shared" si="21"/>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25">
      <c r="A153" s="45"/>
      <c r="B153" s="54"/>
      <c r="C153" s="47">
        <f t="shared" si="21"/>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25">
      <c r="A154" s="45"/>
      <c r="B154" s="54"/>
      <c r="C154" s="47">
        <f t="shared" si="21"/>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25">
      <c r="A155" s="45"/>
      <c r="B155" s="54"/>
      <c r="C155" s="47">
        <f t="shared" si="21"/>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25">
      <c r="A156" s="45"/>
      <c r="B156" s="54"/>
      <c r="C156" s="47">
        <f t="shared" si="21"/>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25">
      <c r="A157" s="45"/>
      <c r="B157" s="54"/>
      <c r="C157" s="47">
        <f t="shared" si="21"/>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25">
      <c r="A158" s="45"/>
      <c r="B158" s="54"/>
      <c r="C158" s="47">
        <f t="shared" si="21"/>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25">
      <c r="A159" s="45"/>
      <c r="B159" s="54"/>
      <c r="C159" s="47">
        <f t="shared" si="21"/>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25">
      <c r="A160" s="45"/>
      <c r="B160" s="54"/>
      <c r="C160" s="47">
        <f t="shared" si="21"/>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25">
      <c r="A161" s="45"/>
      <c r="B161" s="54"/>
      <c r="C161" s="47">
        <f t="shared" si="21"/>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25">
      <c r="A162" s="45"/>
      <c r="B162" s="54"/>
      <c r="C162" s="47">
        <f t="shared" si="21"/>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25">
      <c r="A163" s="45"/>
      <c r="B163" s="54"/>
      <c r="C163" s="47">
        <f t="shared" si="21"/>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25">
      <c r="A164" s="45"/>
      <c r="B164" s="54"/>
      <c r="C164" s="47">
        <f t="shared" si="21"/>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624</v>
      </c>
      <c r="G172" s="73"/>
      <c r="H172" s="76" t="s">
        <v>625</v>
      </c>
      <c r="I172" s="96" t="s">
        <v>604</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626</v>
      </c>
      <c r="S172" s="76" t="s">
        <v>626</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5">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outlineLevel="2" x14ac:dyDescent="0.25">
      <c r="A176" s="45"/>
      <c r="B176" s="54"/>
      <c r="C176" s="47">
        <f t="shared" si="25"/>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outlineLevel="2" x14ac:dyDescent="0.25">
      <c r="A177" s="45"/>
      <c r="B177" s="54"/>
      <c r="C177" s="47">
        <f t="shared" si="25"/>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outlineLevel="2" x14ac:dyDescent="0.25">
      <c r="A178" s="45"/>
      <c r="B178" s="54"/>
      <c r="C178" s="47">
        <f t="shared" si="25"/>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outlineLevel="2" x14ac:dyDescent="0.25">
      <c r="A179" s="45"/>
      <c r="B179" s="54"/>
      <c r="C179" s="47">
        <f t="shared" si="25"/>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outlineLevel="2" x14ac:dyDescent="0.25">
      <c r="A180" s="45"/>
      <c r="B180" s="54"/>
      <c r="C180" s="47">
        <f t="shared" si="25"/>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outlineLevel="2" x14ac:dyDescent="0.25">
      <c r="A181" s="45"/>
      <c r="B181" s="54"/>
      <c r="C181" s="47">
        <f t="shared" si="25"/>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outlineLevel="2" x14ac:dyDescent="0.25">
      <c r="A182" s="45"/>
      <c r="B182" s="54"/>
      <c r="C182" s="47">
        <f t="shared" si="25"/>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outlineLevel="2" x14ac:dyDescent="0.25">
      <c r="A183" s="45"/>
      <c r="B183" s="54"/>
      <c r="C183" s="47">
        <f t="shared" si="25"/>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outlineLevel="2" x14ac:dyDescent="0.25">
      <c r="A184" s="45"/>
      <c r="B184" s="54"/>
      <c r="C184" s="47">
        <f t="shared" si="25"/>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outlineLevel="2" x14ac:dyDescent="0.25">
      <c r="A185" s="45"/>
      <c r="B185" s="54"/>
      <c r="C185" s="47">
        <f t="shared" si="25"/>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outlineLevel="2" x14ac:dyDescent="0.25">
      <c r="A186" s="45"/>
      <c r="B186" s="54"/>
      <c r="C186" s="47">
        <f t="shared" si="25"/>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outlineLevel="2" x14ac:dyDescent="0.25">
      <c r="A187" s="45"/>
      <c r="B187" s="54"/>
      <c r="C187" s="47">
        <f t="shared" si="25"/>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outlineLevel="2" x14ac:dyDescent="0.25">
      <c r="A188" s="45"/>
      <c r="B188" s="54"/>
      <c r="C188" s="47">
        <f t="shared" si="25"/>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outlineLevel="2" x14ac:dyDescent="0.25">
      <c r="A189" s="45"/>
      <c r="B189" s="54"/>
      <c r="C189" s="47">
        <f t="shared" si="25"/>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outlineLevel="2" x14ac:dyDescent="0.25">
      <c r="A190" s="45"/>
      <c r="B190" s="54"/>
      <c r="C190" s="47">
        <f t="shared" si="25"/>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outlineLevel="2" x14ac:dyDescent="0.25">
      <c r="A191" s="45"/>
      <c r="B191" s="54"/>
      <c r="C191" s="47">
        <f t="shared" si="25"/>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outlineLevel="2" x14ac:dyDescent="0.25">
      <c r="A192" s="45"/>
      <c r="B192" s="54"/>
      <c r="C192" s="47">
        <f t="shared" si="25"/>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outlineLevel="2" x14ac:dyDescent="0.25">
      <c r="A193" s="45"/>
      <c r="B193" s="54"/>
      <c r="C193" s="47">
        <f t="shared" si="25"/>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outlineLevel="2" x14ac:dyDescent="0.25">
      <c r="A194" s="45"/>
      <c r="B194" s="54"/>
      <c r="C194" s="47">
        <f t="shared" si="25"/>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outlineLevel="2" x14ac:dyDescent="0.25">
      <c r="A195" s="45"/>
      <c r="B195" s="54"/>
      <c r="C195" s="47">
        <f t="shared" si="25"/>
        <v>3</v>
      </c>
      <c r="D195" s="73"/>
      <c r="E195" s="70"/>
      <c r="F195" s="70" t="s">
        <v>2864</v>
      </c>
      <c r="G195" s="73"/>
      <c r="H195" s="76" t="s">
        <v>2911</v>
      </c>
      <c r="I195" s="96" t="s">
        <v>2870</v>
      </c>
      <c r="J195" s="96"/>
      <c r="K195" s="97">
        <f>1/0.4-1</f>
        <v>1.5</v>
      </c>
      <c r="L195" s="97">
        <f t="shared" ref="L195:P196" si="27">K195</f>
        <v>1.5</v>
      </c>
      <c r="M195" s="97">
        <f t="shared" si="27"/>
        <v>1.5</v>
      </c>
      <c r="N195" s="97">
        <f t="shared" si="27"/>
        <v>1.5</v>
      </c>
      <c r="O195" s="97">
        <f t="shared" si="27"/>
        <v>1.5</v>
      </c>
      <c r="P195" s="97">
        <f t="shared" si="27"/>
        <v>1.5</v>
      </c>
      <c r="Q195" s="76"/>
      <c r="R195" s="76" t="s">
        <v>2869</v>
      </c>
      <c r="S195" s="76" t="s">
        <v>2869</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outlineLevel="2" x14ac:dyDescent="0.25">
      <c r="A196" s="45"/>
      <c r="B196" s="54"/>
      <c r="C196" s="47">
        <f t="shared" si="25"/>
        <v>3</v>
      </c>
      <c r="D196" s="73"/>
      <c r="E196" s="70"/>
      <c r="F196" s="70" t="s">
        <v>2860</v>
      </c>
      <c r="G196" s="73"/>
      <c r="H196" s="76" t="s">
        <v>2912</v>
      </c>
      <c r="I196" s="96" t="s">
        <v>2870</v>
      </c>
      <c r="J196" s="96"/>
      <c r="K196" s="97">
        <f>1/0.4-1</f>
        <v>1.5</v>
      </c>
      <c r="L196" s="97">
        <f t="shared" si="27"/>
        <v>1.5</v>
      </c>
      <c r="M196" s="97">
        <f t="shared" si="27"/>
        <v>1.5</v>
      </c>
      <c r="N196" s="97">
        <f t="shared" si="27"/>
        <v>1.5</v>
      </c>
      <c r="O196" s="97">
        <f t="shared" si="27"/>
        <v>1.5</v>
      </c>
      <c r="P196" s="97">
        <f t="shared" si="27"/>
        <v>1.5</v>
      </c>
      <c r="Q196" s="76"/>
      <c r="R196" s="76" t="s">
        <v>2869</v>
      </c>
      <c r="S196" s="76" t="s">
        <v>2869</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outlineLevel="2" x14ac:dyDescent="0.25">
      <c r="A197" s="45"/>
      <c r="B197" s="54"/>
      <c r="C197" s="47">
        <f t="shared" si="25"/>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3290</v>
      </c>
      <c r="S197" s="76"/>
      <c r="T197" s="76"/>
      <c r="U197" s="253">
        <f t="shared" si="26"/>
        <v>3.1746031746031744</v>
      </c>
      <c r="V197" s="253">
        <f t="shared" si="26"/>
        <v>3.1746031746031744</v>
      </c>
      <c r="W197" s="253">
        <f t="shared" si="26"/>
        <v>3.1746031746031744</v>
      </c>
      <c r="X197" s="253">
        <f t="shared" si="26"/>
        <v>3.1746031746031744</v>
      </c>
      <c r="Y197" s="253">
        <f t="shared" si="26"/>
        <v>3.1746031746031744</v>
      </c>
      <c r="Z197" s="253">
        <f t="shared" si="26"/>
        <v>3.1746031746031744</v>
      </c>
      <c r="AA197" s="253">
        <f t="shared" si="26"/>
        <v>3.1746031746031744</v>
      </c>
      <c r="AB197" s="253">
        <f t="shared" si="26"/>
        <v>3.1746031746031744</v>
      </c>
      <c r="AC197" s="76"/>
      <c r="AD197" s="76"/>
      <c r="AE197" s="76"/>
      <c r="AF197" s="97">
        <v>1</v>
      </c>
      <c r="AG197" s="97">
        <v>1</v>
      </c>
      <c r="AH197" s="73"/>
      <c r="AI197" s="57"/>
      <c r="AJ197" s="45"/>
      <c r="AK197" s="45"/>
      <c r="AL197" s="45"/>
    </row>
    <row r="198" spans="1:38" outlineLevel="2" x14ac:dyDescent="0.25">
      <c r="A198" s="45"/>
      <c r="B198" s="54"/>
      <c r="C198" s="47">
        <f t="shared" si="25"/>
        <v>3</v>
      </c>
      <c r="D198" s="73"/>
      <c r="E198" s="70"/>
      <c r="F198" s="70" t="s">
        <v>2862</v>
      </c>
      <c r="G198" s="73"/>
      <c r="H198" s="76" t="s">
        <v>3241</v>
      </c>
      <c r="I198" s="96" t="s">
        <v>2870</v>
      </c>
      <c r="J198" s="96"/>
      <c r="K198" s="97">
        <f t="shared" ref="K198:P198" si="28">1/0.2-1</f>
        <v>4</v>
      </c>
      <c r="L198" s="97">
        <f t="shared" si="28"/>
        <v>4</v>
      </c>
      <c r="M198" s="97">
        <f t="shared" si="28"/>
        <v>4</v>
      </c>
      <c r="N198" s="97">
        <f t="shared" si="28"/>
        <v>4</v>
      </c>
      <c r="O198" s="97">
        <f t="shared" si="28"/>
        <v>4</v>
      </c>
      <c r="P198" s="97">
        <f t="shared" si="28"/>
        <v>4</v>
      </c>
      <c r="Q198" s="76"/>
      <c r="R198" s="76" t="s">
        <v>3239</v>
      </c>
      <c r="S198" s="76" t="s">
        <v>3239</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outlineLevel="2" x14ac:dyDescent="0.25">
      <c r="A199" s="45"/>
      <c r="B199" s="54"/>
      <c r="C199" s="47">
        <f t="shared" si="25"/>
        <v>3</v>
      </c>
      <c r="D199" s="73"/>
      <c r="E199" s="70"/>
      <c r="F199" s="70" t="s">
        <v>2865</v>
      </c>
      <c r="G199" s="73"/>
      <c r="H199" s="76" t="s">
        <v>3242</v>
      </c>
      <c r="I199" s="96" t="s">
        <v>2870</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3239</v>
      </c>
      <c r="S199" s="76" t="s">
        <v>3239</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outlineLevel="2" x14ac:dyDescent="0.25">
      <c r="A200" s="45"/>
      <c r="B200" s="54"/>
      <c r="C200" s="47">
        <f t="shared" si="25"/>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outlineLevel="2" x14ac:dyDescent="0.25">
      <c r="A201" s="45"/>
      <c r="B201" s="54"/>
      <c r="C201" s="47">
        <f t="shared" si="25"/>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outlineLevel="2" x14ac:dyDescent="0.25">
      <c r="A202" s="45"/>
      <c r="B202" s="54"/>
      <c r="C202" s="47">
        <f t="shared" si="25"/>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30">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1">INDEX($K204:$Q204,1,U$43)</f>
        <v>25</v>
      </c>
      <c r="V204" s="253">
        <f t="shared" si="31"/>
        <v>25</v>
      </c>
      <c r="W204" s="253">
        <f t="shared" si="31"/>
        <v>25</v>
      </c>
      <c r="X204" s="253">
        <f t="shared" si="31"/>
        <v>25</v>
      </c>
      <c r="Y204" s="253">
        <f t="shared" si="31"/>
        <v>25</v>
      </c>
      <c r="Z204" s="253">
        <f t="shared" si="31"/>
        <v>25</v>
      </c>
      <c r="AA204" s="253">
        <f t="shared" si="31"/>
        <v>25</v>
      </c>
      <c r="AB204" s="253">
        <f t="shared" si="31"/>
        <v>25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1"/>
        <v>0.09</v>
      </c>
      <c r="V205" s="253">
        <f t="shared" si="31"/>
        <v>0.09</v>
      </c>
      <c r="W205" s="253">
        <f t="shared" si="31"/>
        <v>0.09</v>
      </c>
      <c r="X205" s="253">
        <f t="shared" si="31"/>
        <v>0.09</v>
      </c>
      <c r="Y205" s="253">
        <f t="shared" si="31"/>
        <v>0.09</v>
      </c>
      <c r="Z205" s="253">
        <f t="shared" si="31"/>
        <v>0.09</v>
      </c>
      <c r="AA205" s="253">
        <f t="shared" si="31"/>
        <v>0.09</v>
      </c>
      <c r="AB205" s="253">
        <f t="shared" si="31"/>
        <v>0.09</v>
      </c>
      <c r="AC205" s="76"/>
      <c r="AD205" s="76"/>
      <c r="AE205" s="76"/>
      <c r="AF205" s="97">
        <v>1</v>
      </c>
      <c r="AG205" s="97">
        <v>1</v>
      </c>
      <c r="AH205" s="73"/>
      <c r="AI205" s="57"/>
      <c r="AJ205" s="45"/>
      <c r="AK205" s="45"/>
      <c r="AL205" s="45"/>
    </row>
    <row r="206" spans="1:38" hidden="1" outlineLevel="2" x14ac:dyDescent="0.25">
      <c r="A206" s="45"/>
      <c r="B206" s="54"/>
      <c r="C206" s="47">
        <f t="shared" si="30"/>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1"/>
        <v>0.26</v>
      </c>
      <c r="V206" s="253">
        <f t="shared" si="31"/>
        <v>0.26</v>
      </c>
      <c r="W206" s="253">
        <f t="shared" si="31"/>
        <v>0.26</v>
      </c>
      <c r="X206" s="253">
        <f t="shared" si="31"/>
        <v>0.26</v>
      </c>
      <c r="Y206" s="253">
        <f t="shared" si="31"/>
        <v>0.26</v>
      </c>
      <c r="Z206" s="253">
        <f t="shared" si="31"/>
        <v>0.26</v>
      </c>
      <c r="AA206" s="253">
        <f t="shared" si="31"/>
        <v>0.26</v>
      </c>
      <c r="AB206" s="253">
        <f t="shared" si="31"/>
        <v>0.26</v>
      </c>
      <c r="AC206" s="76"/>
      <c r="AD206" s="76"/>
      <c r="AE206" s="76"/>
      <c r="AF206" s="97">
        <v>1</v>
      </c>
      <c r="AG206" s="97">
        <v>1</v>
      </c>
      <c r="AH206" s="73"/>
      <c r="AI206" s="57"/>
      <c r="AJ206" s="45"/>
      <c r="AK206" s="45"/>
      <c r="AL206" s="45"/>
    </row>
    <row r="207" spans="1:38" hidden="1" outlineLevel="2" x14ac:dyDescent="0.25">
      <c r="A207" s="45"/>
      <c r="B207" s="54"/>
      <c r="C207" s="47">
        <f t="shared" si="30"/>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1"/>
        <v>8.0000000000000007E-5</v>
      </c>
      <c r="V207" s="253">
        <f t="shared" si="31"/>
        <v>8.0000000000000007E-5</v>
      </c>
      <c r="W207" s="253">
        <f t="shared" si="31"/>
        <v>8.0000000000000007E-5</v>
      </c>
      <c r="X207" s="253">
        <f t="shared" si="31"/>
        <v>8.0000000000000007E-5</v>
      </c>
      <c r="Y207" s="253">
        <f t="shared" si="31"/>
        <v>8.0000000000000007E-5</v>
      </c>
      <c r="Z207" s="253">
        <f t="shared" si="31"/>
        <v>8.0000000000000007E-5</v>
      </c>
      <c r="AA207" s="253">
        <f t="shared" si="31"/>
        <v>8.0000000000000007E-5</v>
      </c>
      <c r="AB207" s="253">
        <f t="shared" si="31"/>
        <v>8.0000000000000007E-5</v>
      </c>
      <c r="AC207" s="76"/>
      <c r="AD207" s="76"/>
      <c r="AE207" s="76"/>
      <c r="AF207" s="97">
        <v>1</v>
      </c>
      <c r="AG207" s="97">
        <v>1</v>
      </c>
      <c r="AH207" s="73"/>
      <c r="AI207" s="57"/>
      <c r="AJ207" s="45"/>
      <c r="AK207" s="45"/>
      <c r="AL207" s="45"/>
    </row>
    <row r="208" spans="1:38" hidden="1" outlineLevel="2" x14ac:dyDescent="0.25">
      <c r="A208" s="45"/>
      <c r="B208" s="54"/>
      <c r="C208" s="47">
        <f t="shared" si="30"/>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1"/>
        <v>0.84</v>
      </c>
      <c r="V208" s="253">
        <f t="shared" si="31"/>
        <v>0.84</v>
      </c>
      <c r="W208" s="253">
        <f t="shared" si="31"/>
        <v>0.84</v>
      </c>
      <c r="X208" s="253">
        <f t="shared" si="31"/>
        <v>0.84</v>
      </c>
      <c r="Y208" s="253">
        <f t="shared" si="31"/>
        <v>0.84</v>
      </c>
      <c r="Z208" s="253">
        <f t="shared" si="31"/>
        <v>0.84</v>
      </c>
      <c r="AA208" s="253">
        <f t="shared" si="31"/>
        <v>0.84</v>
      </c>
      <c r="AB208" s="253">
        <f t="shared" si="31"/>
        <v>0.84</v>
      </c>
      <c r="AC208" s="76"/>
      <c r="AD208" s="76"/>
      <c r="AE208" s="76"/>
      <c r="AF208" s="97">
        <v>1</v>
      </c>
      <c r="AG208" s="97">
        <v>1</v>
      </c>
      <c r="AH208" s="73"/>
      <c r="AI208" s="57"/>
      <c r="AJ208" s="45"/>
      <c r="AK208" s="45"/>
      <c r="AL208" s="45"/>
    </row>
    <row r="209" spans="1:38" hidden="1" outlineLevel="2" x14ac:dyDescent="0.25">
      <c r="A209" s="45"/>
      <c r="B209" s="54"/>
      <c r="C209" s="47">
        <f t="shared" si="30"/>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1"/>
        <v>0.23</v>
      </c>
      <c r="V209" s="253">
        <f t="shared" si="31"/>
        <v>0.23</v>
      </c>
      <c r="W209" s="253">
        <f t="shared" si="31"/>
        <v>0.23</v>
      </c>
      <c r="X209" s="253">
        <f t="shared" si="31"/>
        <v>0.23</v>
      </c>
      <c r="Y209" s="253">
        <f t="shared" si="31"/>
        <v>0.23</v>
      </c>
      <c r="Z209" s="253">
        <f t="shared" si="31"/>
        <v>0.23</v>
      </c>
      <c r="AA209" s="253">
        <f t="shared" si="31"/>
        <v>0.23</v>
      </c>
      <c r="AB209" s="253">
        <f t="shared" si="31"/>
        <v>0.23</v>
      </c>
      <c r="AC209" s="76"/>
      <c r="AD209" s="76"/>
      <c r="AE209" s="76"/>
      <c r="AF209" s="97">
        <v>1</v>
      </c>
      <c r="AG209" s="97">
        <v>1</v>
      </c>
      <c r="AH209" s="73"/>
      <c r="AI209" s="57"/>
      <c r="AJ209" s="45"/>
      <c r="AK209" s="45"/>
      <c r="AL209" s="45"/>
    </row>
    <row r="210" spans="1:38" hidden="1" outlineLevel="2" x14ac:dyDescent="0.25">
      <c r="A210" s="45"/>
      <c r="B210" s="54"/>
      <c r="C210" s="47">
        <f t="shared" si="30"/>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1"/>
        <v>0.02</v>
      </c>
      <c r="V210" s="253">
        <f t="shared" si="31"/>
        <v>0.02</v>
      </c>
      <c r="W210" s="253">
        <f t="shared" si="31"/>
        <v>0.02</v>
      </c>
      <c r="X210" s="253">
        <f t="shared" si="31"/>
        <v>0.02</v>
      </c>
      <c r="Y210" s="253">
        <f t="shared" si="31"/>
        <v>0.02</v>
      </c>
      <c r="Z210" s="253">
        <f t="shared" si="31"/>
        <v>0.02</v>
      </c>
      <c r="AA210" s="253">
        <f t="shared" si="31"/>
        <v>0.02</v>
      </c>
      <c r="AB210" s="253">
        <f t="shared" si="31"/>
        <v>0.02</v>
      </c>
      <c r="AC210" s="76"/>
      <c r="AD210" s="76"/>
      <c r="AE210" s="76"/>
      <c r="AF210" s="97">
        <v>1</v>
      </c>
      <c r="AG210" s="97">
        <v>1</v>
      </c>
      <c r="AH210" s="73"/>
      <c r="AI210" s="57"/>
      <c r="AJ210" s="45"/>
      <c r="AK210" s="45"/>
      <c r="AL210" s="45"/>
    </row>
    <row r="211" spans="1:38" hidden="1" outlineLevel="2" x14ac:dyDescent="0.25">
      <c r="A211" s="45"/>
      <c r="B211" s="54"/>
      <c r="C211" s="47">
        <f t="shared" si="30"/>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1"/>
        <v>0.9</v>
      </c>
      <c r="V211" s="253">
        <f t="shared" si="31"/>
        <v>0.9</v>
      </c>
      <c r="W211" s="253">
        <f t="shared" si="31"/>
        <v>0.9</v>
      </c>
      <c r="X211" s="253">
        <f t="shared" si="31"/>
        <v>0.9</v>
      </c>
      <c r="Y211" s="253">
        <f t="shared" si="31"/>
        <v>0.9</v>
      </c>
      <c r="Z211" s="253">
        <f t="shared" si="31"/>
        <v>0.9</v>
      </c>
      <c r="AA211" s="253">
        <f t="shared" si="31"/>
        <v>0.9</v>
      </c>
      <c r="AB211" s="253">
        <f t="shared" si="31"/>
        <v>0.9</v>
      </c>
      <c r="AC211" s="76"/>
      <c r="AD211" s="76"/>
      <c r="AE211" s="76"/>
      <c r="AF211" s="97">
        <v>1</v>
      </c>
      <c r="AG211" s="97">
        <v>1</v>
      </c>
      <c r="AH211" s="73"/>
      <c r="AI211" s="57"/>
      <c r="AJ211" s="45"/>
      <c r="AK211" s="45"/>
      <c r="AL211" s="45"/>
    </row>
    <row r="212" spans="1:38" hidden="1" outlineLevel="2" x14ac:dyDescent="0.25">
      <c r="A212" s="45"/>
      <c r="B212" s="54"/>
      <c r="C212" s="47">
        <f t="shared" si="30"/>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1"/>
        <v>5.7000000000000003E-5</v>
      </c>
      <c r="V212" s="253">
        <f t="shared" si="31"/>
        <v>5.7000000000000003E-5</v>
      </c>
      <c r="W212" s="253">
        <f t="shared" si="31"/>
        <v>5.7000000000000003E-5</v>
      </c>
      <c r="X212" s="253">
        <f t="shared" si="31"/>
        <v>5.7000000000000003E-5</v>
      </c>
      <c r="Y212" s="253">
        <f t="shared" si="31"/>
        <v>5.7000000000000003E-5</v>
      </c>
      <c r="Z212" s="253">
        <f t="shared" si="31"/>
        <v>5.7000000000000003E-5</v>
      </c>
      <c r="AA212" s="253">
        <f t="shared" si="31"/>
        <v>5.7000000000000003E-5</v>
      </c>
      <c r="AB212" s="253">
        <f t="shared" si="31"/>
        <v>5.7000000000000003E-5</v>
      </c>
      <c r="AC212" s="76"/>
      <c r="AD212" s="76"/>
      <c r="AE212" s="76"/>
      <c r="AF212" s="97">
        <v>1</v>
      </c>
      <c r="AG212" s="97">
        <v>1</v>
      </c>
      <c r="AH212" s="73"/>
      <c r="AI212" s="57"/>
      <c r="AJ212" s="45"/>
      <c r="AK212" s="45"/>
      <c r="AL212" s="45"/>
    </row>
    <row r="213" spans="1:38" hidden="1" outlineLevel="2" x14ac:dyDescent="0.25">
      <c r="A213" s="45"/>
      <c r="B213" s="54"/>
      <c r="C213" s="47">
        <f t="shared" si="30"/>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1"/>
        <v>0.16</v>
      </c>
      <c r="V213" s="253">
        <f t="shared" si="31"/>
        <v>0.16</v>
      </c>
      <c r="W213" s="253">
        <f t="shared" si="31"/>
        <v>0.16</v>
      </c>
      <c r="X213" s="253">
        <f t="shared" si="31"/>
        <v>0.16</v>
      </c>
      <c r="Y213" s="253">
        <f t="shared" si="31"/>
        <v>0.16</v>
      </c>
      <c r="Z213" s="253">
        <f t="shared" si="31"/>
        <v>0.16</v>
      </c>
      <c r="AA213" s="253">
        <f t="shared" si="31"/>
        <v>0.16</v>
      </c>
      <c r="AB213" s="253">
        <f t="shared" si="31"/>
        <v>0.16</v>
      </c>
      <c r="AC213" s="76"/>
      <c r="AD213" s="76"/>
      <c r="AE213" s="76"/>
      <c r="AF213" s="97">
        <v>1</v>
      </c>
      <c r="AG213" s="97">
        <v>1</v>
      </c>
      <c r="AH213" s="73"/>
      <c r="AI213" s="57"/>
      <c r="AJ213" s="45"/>
      <c r="AK213" s="45"/>
      <c r="AL213" s="45"/>
    </row>
    <row r="214" spans="1:38" hidden="1" outlineLevel="2" x14ac:dyDescent="0.25">
      <c r="A214" s="45"/>
      <c r="B214" s="54"/>
      <c r="C214" s="47">
        <f t="shared" si="30"/>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1"/>
        <v>1.52E-2</v>
      </c>
      <c r="V214" s="253">
        <f t="shared" si="31"/>
        <v>1.52E-2</v>
      </c>
      <c r="W214" s="253">
        <f t="shared" si="31"/>
        <v>1.52E-2</v>
      </c>
      <c r="X214" s="253">
        <f t="shared" si="31"/>
        <v>1.52E-2</v>
      </c>
      <c r="Y214" s="253">
        <f t="shared" si="31"/>
        <v>1.52E-2</v>
      </c>
      <c r="Z214" s="253">
        <f t="shared" si="31"/>
        <v>1.52E-2</v>
      </c>
      <c r="AA214" s="253">
        <f t="shared" si="31"/>
        <v>1.52E-2</v>
      </c>
      <c r="AB214" s="253">
        <f t="shared" si="31"/>
        <v>1.52E-2</v>
      </c>
      <c r="AC214" s="76"/>
      <c r="AD214" s="76"/>
      <c r="AE214" s="76"/>
      <c r="AF214" s="97">
        <v>1</v>
      </c>
      <c r="AG214" s="97">
        <v>1</v>
      </c>
      <c r="AH214" s="73"/>
      <c r="AI214" s="57"/>
      <c r="AJ214" s="45"/>
      <c r="AK214" s="45"/>
      <c r="AL214" s="45"/>
    </row>
    <row r="215" spans="1:38" hidden="1" outlineLevel="2" x14ac:dyDescent="0.25">
      <c r="A215" s="45"/>
      <c r="B215" s="54"/>
      <c r="C215" s="47">
        <f t="shared" si="30"/>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1"/>
        <v>4.6000000000000001E-4</v>
      </c>
      <c r="V215" s="253">
        <f t="shared" si="31"/>
        <v>4.6000000000000001E-4</v>
      </c>
      <c r="W215" s="253">
        <f t="shared" si="31"/>
        <v>4.6000000000000001E-4</v>
      </c>
      <c r="X215" s="253">
        <f t="shared" si="31"/>
        <v>4.6000000000000001E-4</v>
      </c>
      <c r="Y215" s="253">
        <f t="shared" si="31"/>
        <v>4.6000000000000001E-4</v>
      </c>
      <c r="Z215" s="253">
        <f t="shared" si="31"/>
        <v>4.6000000000000001E-4</v>
      </c>
      <c r="AA215" s="253">
        <f t="shared" si="31"/>
        <v>4.6000000000000001E-4</v>
      </c>
      <c r="AB215" s="253">
        <f t="shared" si="31"/>
        <v>4.6000000000000001E-4</v>
      </c>
      <c r="AC215" s="76"/>
      <c r="AD215" s="76"/>
      <c r="AE215" s="76"/>
      <c r="AF215" s="97">
        <v>1</v>
      </c>
      <c r="AG215" s="97">
        <v>1</v>
      </c>
      <c r="AH215" s="73"/>
      <c r="AI215" s="57"/>
      <c r="AJ215" s="45"/>
      <c r="AK215" s="45"/>
      <c r="AL215" s="45"/>
    </row>
    <row r="216" spans="1:38" hidden="1" outlineLevel="2" x14ac:dyDescent="0.25">
      <c r="A216" s="45"/>
      <c r="B216" s="54"/>
      <c r="C216" s="47">
        <f t="shared" si="30"/>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1"/>
        <v>1.47E-4</v>
      </c>
      <c r="V216" s="253">
        <f t="shared" si="31"/>
        <v>1.47E-4</v>
      </c>
      <c r="W216" s="253">
        <f t="shared" si="31"/>
        <v>1.47E-4</v>
      </c>
      <c r="X216" s="253">
        <f t="shared" si="31"/>
        <v>1.47E-4</v>
      </c>
      <c r="Y216" s="253">
        <f t="shared" si="31"/>
        <v>1.47E-4</v>
      </c>
      <c r="Z216" s="253">
        <f t="shared" si="31"/>
        <v>1.47E-4</v>
      </c>
      <c r="AA216" s="253">
        <f t="shared" si="31"/>
        <v>1.47E-4</v>
      </c>
      <c r="AB216" s="253">
        <f t="shared" si="31"/>
        <v>1.47E-4</v>
      </c>
      <c r="AC216" s="76"/>
      <c r="AD216" s="76"/>
      <c r="AE216" s="76"/>
      <c r="AF216" s="97">
        <v>1</v>
      </c>
      <c r="AG216" s="97">
        <v>1</v>
      </c>
      <c r="AH216" s="73"/>
      <c r="AI216" s="57"/>
      <c r="AJ216" s="45"/>
      <c r="AK216" s="45"/>
      <c r="AL216" s="45"/>
    </row>
    <row r="217" spans="1:38" hidden="1" outlineLevel="2" x14ac:dyDescent="0.25">
      <c r="A217" s="45"/>
      <c r="B217" s="54"/>
      <c r="C217" s="47">
        <f t="shared" si="30"/>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1"/>
        <v>3.375E-3</v>
      </c>
      <c r="V217" s="253">
        <f t="shared" si="31"/>
        <v>3.375E-3</v>
      </c>
      <c r="W217" s="253">
        <f t="shared" si="31"/>
        <v>3.375E-3</v>
      </c>
      <c r="X217" s="253">
        <f t="shared" si="31"/>
        <v>3.375E-3</v>
      </c>
      <c r="Y217" s="253">
        <f t="shared" si="31"/>
        <v>3.375E-3</v>
      </c>
      <c r="Z217" s="253">
        <f t="shared" si="31"/>
        <v>3.375E-3</v>
      </c>
      <c r="AA217" s="253">
        <f t="shared" si="31"/>
        <v>3.375E-3</v>
      </c>
      <c r="AB217" s="253">
        <f t="shared" si="31"/>
        <v>3.375E-3</v>
      </c>
      <c r="AC217" s="76"/>
      <c r="AD217" s="76"/>
      <c r="AE217" s="76"/>
      <c r="AF217" s="97">
        <v>1</v>
      </c>
      <c r="AG217" s="97">
        <v>1</v>
      </c>
      <c r="AH217" s="73"/>
      <c r="AI217" s="57"/>
      <c r="AJ217" s="45"/>
      <c r="AK217" s="45"/>
      <c r="AL217" s="45"/>
    </row>
    <row r="218" spans="1:38" hidden="1" outlineLevel="2" x14ac:dyDescent="0.25">
      <c r="A218" s="45"/>
      <c r="B218" s="54"/>
      <c r="C218" s="47">
        <f t="shared" si="30"/>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1"/>
        <v>0</v>
      </c>
      <c r="V218" s="253">
        <f t="shared" si="31"/>
        <v>0</v>
      </c>
      <c r="W218" s="253">
        <f t="shared" si="31"/>
        <v>0</v>
      </c>
      <c r="X218" s="253">
        <f t="shared" si="31"/>
        <v>0</v>
      </c>
      <c r="Y218" s="253">
        <f t="shared" si="31"/>
        <v>0</v>
      </c>
      <c r="Z218" s="253">
        <f t="shared" si="31"/>
        <v>0</v>
      </c>
      <c r="AA218" s="253">
        <f t="shared" si="31"/>
        <v>0</v>
      </c>
      <c r="AB218" s="253">
        <f t="shared" si="31"/>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 t="shared" ref="C220:C230" si="32">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3">INDEX($K220:$Q220,1,U$43)</f>
        <v>2.5999999999999999E-3</v>
      </c>
      <c r="V220" s="253">
        <f t="shared" si="33"/>
        <v>2.5999999999999999E-3</v>
      </c>
      <c r="W220" s="253">
        <f t="shared" si="33"/>
        <v>2.5999999999999999E-3</v>
      </c>
      <c r="X220" s="253">
        <f t="shared" si="33"/>
        <v>2.5999999999999999E-3</v>
      </c>
      <c r="Y220" s="253">
        <f t="shared" si="33"/>
        <v>2.5999999999999999E-3</v>
      </c>
      <c r="Z220" s="253">
        <f t="shared" si="33"/>
        <v>2.5999999999999999E-3</v>
      </c>
      <c r="AA220" s="253">
        <f t="shared" si="33"/>
        <v>2.5999999999999999E-3</v>
      </c>
      <c r="AB220" s="253">
        <f t="shared" si="33"/>
        <v>2.5999999999999999E-3</v>
      </c>
      <c r="AC220" s="76"/>
      <c r="AD220" s="76"/>
      <c r="AE220" s="76"/>
      <c r="AF220" s="97">
        <v>1</v>
      </c>
      <c r="AG220" s="97">
        <v>1</v>
      </c>
      <c r="AH220" s="73"/>
      <c r="AI220" s="57"/>
      <c r="AJ220" s="45"/>
      <c r="AK220" s="45"/>
      <c r="AL220" s="45"/>
    </row>
    <row r="221" spans="1:38" hidden="1" outlineLevel="2" x14ac:dyDescent="0.25">
      <c r="A221" s="45"/>
      <c r="B221" s="54"/>
      <c r="C221" s="47">
        <f t="shared" si="32"/>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3"/>
        <v>40</v>
      </c>
      <c r="V221" s="253">
        <f t="shared" si="33"/>
        <v>40</v>
      </c>
      <c r="W221" s="253">
        <f t="shared" si="33"/>
        <v>40</v>
      </c>
      <c r="X221" s="253">
        <f t="shared" si="33"/>
        <v>40</v>
      </c>
      <c r="Y221" s="253">
        <f t="shared" si="33"/>
        <v>40</v>
      </c>
      <c r="Z221" s="253">
        <f t="shared" si="33"/>
        <v>40</v>
      </c>
      <c r="AA221" s="253">
        <f t="shared" si="33"/>
        <v>40</v>
      </c>
      <c r="AB221" s="253">
        <f t="shared" si="33"/>
        <v>40</v>
      </c>
      <c r="AC221" s="76"/>
      <c r="AD221" s="76"/>
      <c r="AE221" s="76"/>
      <c r="AF221" s="97">
        <v>1</v>
      </c>
      <c r="AG221" s="97">
        <v>1</v>
      </c>
      <c r="AH221" s="73"/>
      <c r="AI221" s="57"/>
      <c r="AJ221" s="45"/>
      <c r="AK221" s="45"/>
      <c r="AL221" s="45"/>
    </row>
    <row r="222" spans="1:38" hidden="1" outlineLevel="2" x14ac:dyDescent="0.25">
      <c r="A222" s="45"/>
      <c r="B222" s="54"/>
      <c r="C222" s="47">
        <f t="shared" si="32"/>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3"/>
        <v>100</v>
      </c>
      <c r="V222" s="253">
        <f t="shared" si="33"/>
        <v>100</v>
      </c>
      <c r="W222" s="253">
        <f t="shared" si="33"/>
        <v>100</v>
      </c>
      <c r="X222" s="253">
        <f t="shared" si="33"/>
        <v>100</v>
      </c>
      <c r="Y222" s="253">
        <f t="shared" si="33"/>
        <v>100</v>
      </c>
      <c r="Z222" s="253">
        <f t="shared" si="33"/>
        <v>100</v>
      </c>
      <c r="AA222" s="253">
        <f t="shared" si="33"/>
        <v>100</v>
      </c>
      <c r="AB222" s="253">
        <f t="shared" si="33"/>
        <v>100</v>
      </c>
      <c r="AC222" s="76"/>
      <c r="AD222" s="76"/>
      <c r="AE222" s="76"/>
      <c r="AF222" s="97">
        <v>1</v>
      </c>
      <c r="AG222" s="97">
        <v>1</v>
      </c>
      <c r="AH222" s="73"/>
      <c r="AI222" s="57"/>
      <c r="AJ222" s="45"/>
      <c r="AK222" s="45"/>
      <c r="AL222" s="45"/>
    </row>
    <row r="223" spans="1:38" hidden="1" outlineLevel="2" x14ac:dyDescent="0.25">
      <c r="A223" s="45"/>
      <c r="B223" s="54"/>
      <c r="C223" s="47">
        <f t="shared" si="32"/>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3"/>
        <v>100</v>
      </c>
      <c r="V223" s="253">
        <f t="shared" si="33"/>
        <v>100</v>
      </c>
      <c r="W223" s="253">
        <f t="shared" si="33"/>
        <v>100</v>
      </c>
      <c r="X223" s="253">
        <f t="shared" si="33"/>
        <v>100</v>
      </c>
      <c r="Y223" s="253">
        <f t="shared" si="33"/>
        <v>100</v>
      </c>
      <c r="Z223" s="253">
        <f t="shared" si="33"/>
        <v>100</v>
      </c>
      <c r="AA223" s="253">
        <f t="shared" si="33"/>
        <v>100</v>
      </c>
      <c r="AB223" s="253">
        <f t="shared" si="33"/>
        <v>100</v>
      </c>
      <c r="AC223" s="76"/>
      <c r="AD223" s="76"/>
      <c r="AE223" s="76"/>
      <c r="AF223" s="97">
        <v>1</v>
      </c>
      <c r="AG223" s="97">
        <v>1</v>
      </c>
      <c r="AH223" s="73"/>
      <c r="AI223" s="57"/>
      <c r="AJ223" s="45"/>
      <c r="AK223" s="45"/>
      <c r="AL223" s="45"/>
    </row>
    <row r="224" spans="1:38" hidden="1" outlineLevel="2" x14ac:dyDescent="0.25">
      <c r="A224" s="45"/>
      <c r="B224" s="54"/>
      <c r="C224" s="47">
        <f t="shared" si="32"/>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3"/>
        <v>0</v>
      </c>
      <c r="V224" s="253">
        <f t="shared" si="33"/>
        <v>0</v>
      </c>
      <c r="W224" s="253">
        <f t="shared" si="33"/>
        <v>0</v>
      </c>
      <c r="X224" s="253">
        <f t="shared" si="33"/>
        <v>0</v>
      </c>
      <c r="Y224" s="253">
        <f t="shared" si="33"/>
        <v>0</v>
      </c>
      <c r="Z224" s="253">
        <f t="shared" si="33"/>
        <v>0</v>
      </c>
      <c r="AA224" s="253">
        <f t="shared" si="33"/>
        <v>0</v>
      </c>
      <c r="AB224" s="253">
        <f t="shared" si="33"/>
        <v>0</v>
      </c>
      <c r="AC224" s="76"/>
      <c r="AD224" s="76"/>
      <c r="AE224" s="76"/>
      <c r="AF224" s="97">
        <v>1</v>
      </c>
      <c r="AG224" s="97">
        <v>1</v>
      </c>
      <c r="AH224" s="73"/>
      <c r="AI224" s="57"/>
      <c r="AJ224" s="45"/>
      <c r="AK224" s="45"/>
      <c r="AL224" s="45"/>
    </row>
    <row r="225" spans="1:38" hidden="1" outlineLevel="2" x14ac:dyDescent="0.25">
      <c r="A225" s="45"/>
      <c r="B225" s="54"/>
      <c r="C225" s="47">
        <f t="shared" si="32"/>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3"/>
        <v>1.9E-2</v>
      </c>
      <c r="V225" s="253">
        <f t="shared" si="33"/>
        <v>1.9E-2</v>
      </c>
      <c r="W225" s="253">
        <f t="shared" si="33"/>
        <v>1.9E-2</v>
      </c>
      <c r="X225" s="253">
        <f t="shared" si="33"/>
        <v>1.9E-2</v>
      </c>
      <c r="Y225" s="253">
        <f t="shared" si="33"/>
        <v>1.9E-2</v>
      </c>
      <c r="Z225" s="253">
        <f t="shared" si="33"/>
        <v>1.9E-2</v>
      </c>
      <c r="AA225" s="253">
        <f t="shared" si="33"/>
        <v>1.9E-2</v>
      </c>
      <c r="AB225" s="253">
        <f t="shared" si="33"/>
        <v>1.9E-2</v>
      </c>
      <c r="AC225" s="76"/>
      <c r="AD225" s="76"/>
      <c r="AE225" s="76"/>
      <c r="AF225" s="97">
        <v>1</v>
      </c>
      <c r="AG225" s="97">
        <v>1</v>
      </c>
      <c r="AH225" s="73"/>
      <c r="AI225" s="57"/>
      <c r="AJ225" s="45"/>
      <c r="AK225" s="45"/>
      <c r="AL225" s="45"/>
    </row>
    <row r="226" spans="1:38" hidden="1" outlineLevel="2" x14ac:dyDescent="0.25">
      <c r="A226" s="45"/>
      <c r="B226" s="54"/>
      <c r="C226" s="47">
        <f t="shared" si="32"/>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3"/>
        <v>0.185</v>
      </c>
      <c r="V226" s="253">
        <f t="shared" si="33"/>
        <v>0.185</v>
      </c>
      <c r="W226" s="253">
        <f t="shared" si="33"/>
        <v>0.185</v>
      </c>
      <c r="X226" s="253">
        <f t="shared" si="33"/>
        <v>0.185</v>
      </c>
      <c r="Y226" s="253">
        <f t="shared" si="33"/>
        <v>0.185</v>
      </c>
      <c r="Z226" s="253">
        <f t="shared" si="33"/>
        <v>0.185</v>
      </c>
      <c r="AA226" s="253">
        <f t="shared" si="33"/>
        <v>0.185</v>
      </c>
      <c r="AB226" s="253">
        <f t="shared" si="33"/>
        <v>0.185</v>
      </c>
      <c r="AC226" s="76"/>
      <c r="AD226" s="76"/>
      <c r="AE226" s="76"/>
      <c r="AF226" s="97">
        <v>1</v>
      </c>
      <c r="AG226" s="97">
        <v>1</v>
      </c>
      <c r="AH226" s="73"/>
      <c r="AI226" s="57"/>
      <c r="AJ226" s="45"/>
      <c r="AK226" s="45"/>
      <c r="AL226" s="45"/>
    </row>
    <row r="227" spans="1:38" hidden="1" outlineLevel="2" x14ac:dyDescent="0.25">
      <c r="A227" s="45"/>
      <c r="B227" s="54"/>
      <c r="C227" s="47">
        <f t="shared" si="32"/>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3"/>
        <v>0.106</v>
      </c>
      <c r="V227" s="253">
        <f t="shared" si="33"/>
        <v>0.106</v>
      </c>
      <c r="W227" s="253">
        <f t="shared" si="33"/>
        <v>0.106</v>
      </c>
      <c r="X227" s="253">
        <f t="shared" si="33"/>
        <v>0.106</v>
      </c>
      <c r="Y227" s="253">
        <f t="shared" si="33"/>
        <v>0.106</v>
      </c>
      <c r="Z227" s="253">
        <f t="shared" si="33"/>
        <v>0.106</v>
      </c>
      <c r="AA227" s="253">
        <f t="shared" si="33"/>
        <v>0.106</v>
      </c>
      <c r="AB227" s="253">
        <f t="shared" si="33"/>
        <v>0.106</v>
      </c>
      <c r="AC227" s="76"/>
      <c r="AD227" s="76"/>
      <c r="AE227" s="76"/>
      <c r="AF227" s="97">
        <v>1</v>
      </c>
      <c r="AG227" s="97">
        <v>1</v>
      </c>
      <c r="AH227" s="73"/>
      <c r="AI227" s="57"/>
      <c r="AJ227" s="45"/>
      <c r="AK227" s="45"/>
      <c r="AL227" s="45"/>
    </row>
    <row r="228" spans="1:38" hidden="1" outlineLevel="2" x14ac:dyDescent="0.25">
      <c r="A228" s="45"/>
      <c r="B228" s="54"/>
      <c r="C228" s="47">
        <f t="shared" si="32"/>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3"/>
        <v>0.14699999999999999</v>
      </c>
      <c r="V228" s="253">
        <f t="shared" si="33"/>
        <v>0.14699999999999999</v>
      </c>
      <c r="W228" s="253">
        <f t="shared" si="33"/>
        <v>0.14699999999999999</v>
      </c>
      <c r="X228" s="253">
        <f t="shared" si="33"/>
        <v>0.14699999999999999</v>
      </c>
      <c r="Y228" s="253">
        <f t="shared" si="33"/>
        <v>0.14699999999999999</v>
      </c>
      <c r="Z228" s="253">
        <f t="shared" si="33"/>
        <v>0.14699999999999999</v>
      </c>
      <c r="AA228" s="253">
        <f t="shared" si="33"/>
        <v>0.14699999999999999</v>
      </c>
      <c r="AB228" s="253">
        <f t="shared" si="33"/>
        <v>0.14699999999999999</v>
      </c>
      <c r="AC228" s="76"/>
      <c r="AD228" s="76"/>
      <c r="AE228" s="76"/>
      <c r="AF228" s="97">
        <v>1</v>
      </c>
      <c r="AG228" s="97">
        <v>1</v>
      </c>
      <c r="AH228" s="73"/>
      <c r="AI228" s="57"/>
      <c r="AJ228" s="45"/>
      <c r="AK228" s="45"/>
      <c r="AL228" s="45"/>
    </row>
    <row r="229" spans="1:38" hidden="1" outlineLevel="2" x14ac:dyDescent="0.25">
      <c r="A229" s="45"/>
      <c r="B229" s="54"/>
      <c r="C229" s="47">
        <f t="shared" si="32"/>
        <v>3</v>
      </c>
      <c r="D229" s="73"/>
      <c r="E229" s="70"/>
      <c r="F229" s="70" t="s">
        <v>3250</v>
      </c>
      <c r="G229" s="73"/>
      <c r="H229" s="76" t="s">
        <v>677</v>
      </c>
      <c r="I229" s="96" t="s">
        <v>538</v>
      </c>
      <c r="J229" s="96"/>
      <c r="K229" s="97">
        <f>0.04/365</f>
        <v>1.0958904109589041E-4</v>
      </c>
      <c r="L229" s="97">
        <f t="shared" ref="L229:P229" si="34">0.04/365</f>
        <v>1.0958904109589041E-4</v>
      </c>
      <c r="M229" s="97">
        <f t="shared" si="34"/>
        <v>1.0958904109589041E-4</v>
      </c>
      <c r="N229" s="97">
        <f t="shared" si="34"/>
        <v>1.0958904109589041E-4</v>
      </c>
      <c r="O229" s="97">
        <f t="shared" si="34"/>
        <v>1.0958904109589041E-4</v>
      </c>
      <c r="P229" s="97">
        <f t="shared" si="34"/>
        <v>1.0958904109589041E-4</v>
      </c>
      <c r="Q229" s="76"/>
      <c r="R229" s="76" t="s">
        <v>3251</v>
      </c>
      <c r="S229" s="76" t="s">
        <v>3251</v>
      </c>
      <c r="T229" s="76"/>
      <c r="U229" s="253">
        <f t="shared" si="33"/>
        <v>1.0958904109589041E-4</v>
      </c>
      <c r="V229" s="253">
        <f t="shared" si="33"/>
        <v>1.0958904109589041E-4</v>
      </c>
      <c r="W229" s="253">
        <f t="shared" si="33"/>
        <v>1.0958904109589041E-4</v>
      </c>
      <c r="X229" s="253">
        <f t="shared" si="33"/>
        <v>1.0958904109589041E-4</v>
      </c>
      <c r="Y229" s="253">
        <f t="shared" si="33"/>
        <v>1.0958904109589041E-4</v>
      </c>
      <c r="Z229" s="253">
        <f t="shared" si="33"/>
        <v>1.0958904109589041E-4</v>
      </c>
      <c r="AA229" s="253">
        <f t="shared" si="33"/>
        <v>1.0958904109589041E-4</v>
      </c>
      <c r="AB229" s="253">
        <f t="shared" si="33"/>
        <v>1.0958904109589041E-4</v>
      </c>
      <c r="AC229" s="76"/>
      <c r="AD229" s="76"/>
      <c r="AE229" s="76"/>
      <c r="AF229" s="97">
        <v>1</v>
      </c>
      <c r="AG229" s="97">
        <v>1</v>
      </c>
      <c r="AH229" s="73"/>
      <c r="AI229" s="57"/>
      <c r="AJ229" s="45"/>
      <c r="AK229" s="45"/>
      <c r="AL229" s="45"/>
    </row>
    <row r="230" spans="1:38" hidden="1" outlineLevel="2" x14ac:dyDescent="0.25">
      <c r="A230" s="45"/>
      <c r="B230" s="54"/>
      <c r="C230" s="47">
        <f t="shared" si="32"/>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3"/>
        <v>0.39</v>
      </c>
      <c r="V230" s="253">
        <f t="shared" si="33"/>
        <v>0.39</v>
      </c>
      <c r="W230" s="253">
        <f t="shared" si="33"/>
        <v>0.39</v>
      </c>
      <c r="X230" s="253">
        <f t="shared" si="33"/>
        <v>0.39</v>
      </c>
      <c r="Y230" s="253">
        <f t="shared" si="33"/>
        <v>0.39</v>
      </c>
      <c r="Z230" s="253">
        <f t="shared" si="33"/>
        <v>0.39</v>
      </c>
      <c r="AA230" s="253">
        <f t="shared" si="33"/>
        <v>0.39</v>
      </c>
      <c r="AB230" s="253">
        <f t="shared" si="33"/>
        <v>0.39</v>
      </c>
      <c r="AC230" s="76"/>
      <c r="AD230" s="76"/>
      <c r="AE230" s="76"/>
      <c r="AF230" s="97">
        <v>1</v>
      </c>
      <c r="AG230" s="97">
        <v>1</v>
      </c>
      <c r="AH230" s="73"/>
      <c r="AI230" s="57"/>
      <c r="AJ230" s="45"/>
      <c r="AK230" s="45"/>
      <c r="AL230" s="45"/>
    </row>
    <row r="231" spans="1:38" outlineLevel="1" collapsed="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25">
      <c r="A233" s="45"/>
      <c r="B233" s="54"/>
      <c r="C233" s="47">
        <f t="shared" ref="C233:C239" si="35">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6">INDEX($K233:$Q233,1,U$43)</f>
        <v>0.3</v>
      </c>
      <c r="V233" s="253">
        <f t="shared" si="36"/>
        <v>0.3</v>
      </c>
      <c r="W233" s="253">
        <f t="shared" si="36"/>
        <v>0.3</v>
      </c>
      <c r="X233" s="253">
        <f t="shared" si="36"/>
        <v>0.3</v>
      </c>
      <c r="Y233" s="253">
        <f t="shared" si="36"/>
        <v>0.3</v>
      </c>
      <c r="Z233" s="253">
        <f t="shared" si="36"/>
        <v>0.3</v>
      </c>
      <c r="AA233" s="253">
        <f t="shared" si="36"/>
        <v>0.3</v>
      </c>
      <c r="AB233" s="253">
        <f t="shared" si="36"/>
        <v>0.3</v>
      </c>
      <c r="AC233" s="76"/>
      <c r="AD233" s="76"/>
      <c r="AE233" s="76"/>
      <c r="AF233" s="97">
        <v>1</v>
      </c>
      <c r="AG233" s="97">
        <v>1</v>
      </c>
      <c r="AH233" s="73"/>
      <c r="AI233" s="57"/>
      <c r="AJ233" s="45"/>
      <c r="AK233" s="45"/>
      <c r="AL233" s="45"/>
    </row>
    <row r="234" spans="1:38" hidden="1" outlineLevel="2" x14ac:dyDescent="0.25">
      <c r="A234" s="45"/>
      <c r="B234" s="54"/>
      <c r="C234" s="47">
        <f t="shared" si="35"/>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6"/>
        <v>0.25</v>
      </c>
      <c r="V234" s="253">
        <f t="shared" si="36"/>
        <v>0.25</v>
      </c>
      <c r="W234" s="253">
        <f t="shared" si="36"/>
        <v>0.25</v>
      </c>
      <c r="X234" s="253">
        <f t="shared" si="36"/>
        <v>0.25</v>
      </c>
      <c r="Y234" s="253">
        <f t="shared" si="36"/>
        <v>0.25</v>
      </c>
      <c r="Z234" s="253">
        <f t="shared" si="36"/>
        <v>0.25</v>
      </c>
      <c r="AA234" s="253">
        <f t="shared" si="36"/>
        <v>0.25</v>
      </c>
      <c r="AB234" s="253">
        <f t="shared" si="36"/>
        <v>0.25</v>
      </c>
      <c r="AC234" s="76"/>
      <c r="AD234" s="76"/>
      <c r="AE234" s="76"/>
      <c r="AF234" s="97">
        <v>1</v>
      </c>
      <c r="AG234" s="97">
        <v>1</v>
      </c>
      <c r="AH234" s="73"/>
      <c r="AI234" s="57"/>
      <c r="AJ234" s="45"/>
      <c r="AK234" s="45"/>
      <c r="AL234" s="45"/>
    </row>
    <row r="235" spans="1:38" hidden="1" outlineLevel="2" x14ac:dyDescent="0.25">
      <c r="A235" s="45"/>
      <c r="B235" s="54"/>
      <c r="C235" s="47">
        <f t="shared" si="35"/>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6"/>
        <v>0.1</v>
      </c>
      <c r="V235" s="253">
        <f t="shared" si="36"/>
        <v>0.1</v>
      </c>
      <c r="W235" s="253">
        <f t="shared" si="36"/>
        <v>0.1</v>
      </c>
      <c r="X235" s="253">
        <f t="shared" si="36"/>
        <v>0.1</v>
      </c>
      <c r="Y235" s="253">
        <f t="shared" si="36"/>
        <v>0.1</v>
      </c>
      <c r="Z235" s="253">
        <f t="shared" si="36"/>
        <v>0.1</v>
      </c>
      <c r="AA235" s="253">
        <f t="shared" si="36"/>
        <v>0.1</v>
      </c>
      <c r="AB235" s="253">
        <f t="shared" si="36"/>
        <v>0.1</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6"/>
        <v>7.0000000000000001E-3</v>
      </c>
      <c r="V236" s="253">
        <f t="shared" si="36"/>
        <v>7.0000000000000001E-3</v>
      </c>
      <c r="W236" s="253">
        <f t="shared" si="36"/>
        <v>7.0000000000000001E-3</v>
      </c>
      <c r="X236" s="253">
        <f t="shared" si="36"/>
        <v>7.0000000000000001E-3</v>
      </c>
      <c r="Y236" s="253">
        <f t="shared" si="36"/>
        <v>7.0000000000000001E-3</v>
      </c>
      <c r="Z236" s="253">
        <f t="shared" si="36"/>
        <v>7.0000000000000001E-3</v>
      </c>
      <c r="AA236" s="253">
        <f t="shared" si="36"/>
        <v>7.0000000000000001E-3</v>
      </c>
      <c r="AB236" s="253">
        <f t="shared" si="36"/>
        <v>7.0000000000000001E-3</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6"/>
        <v>5.0000000000000001E-3</v>
      </c>
      <c r="V237" s="253">
        <f t="shared" si="36"/>
        <v>5.0000000000000001E-3</v>
      </c>
      <c r="W237" s="253">
        <f t="shared" si="36"/>
        <v>5.0000000000000001E-3</v>
      </c>
      <c r="X237" s="253">
        <f t="shared" si="36"/>
        <v>5.0000000000000001E-3</v>
      </c>
      <c r="Y237" s="253">
        <f t="shared" si="36"/>
        <v>5.0000000000000001E-3</v>
      </c>
      <c r="Z237" s="253">
        <f t="shared" si="36"/>
        <v>5.0000000000000001E-3</v>
      </c>
      <c r="AA237" s="253">
        <f t="shared" si="36"/>
        <v>5.0000000000000001E-3</v>
      </c>
      <c r="AB237" s="253">
        <f t="shared" si="36"/>
        <v>5.0000000000000001E-3</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6"/>
        <v>0.35</v>
      </c>
      <c r="V238" s="253">
        <f t="shared" si="36"/>
        <v>0.35</v>
      </c>
      <c r="W238" s="253">
        <f t="shared" si="36"/>
        <v>0.35</v>
      </c>
      <c r="X238" s="253">
        <f t="shared" si="36"/>
        <v>0.35</v>
      </c>
      <c r="Y238" s="253">
        <f t="shared" si="36"/>
        <v>0.35</v>
      </c>
      <c r="Z238" s="253">
        <f t="shared" si="36"/>
        <v>0.35</v>
      </c>
      <c r="AA238" s="253">
        <f t="shared" si="36"/>
        <v>0.35</v>
      </c>
      <c r="AB238" s="253">
        <f t="shared" si="36"/>
        <v>0.35</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6"/>
        <v>0.1</v>
      </c>
      <c r="V239" s="253">
        <f t="shared" si="36"/>
        <v>0.1</v>
      </c>
      <c r="W239" s="253">
        <f t="shared" si="36"/>
        <v>0.1</v>
      </c>
      <c r="X239" s="253">
        <f t="shared" si="36"/>
        <v>0.1</v>
      </c>
      <c r="Y239" s="253">
        <f t="shared" si="36"/>
        <v>0.1</v>
      </c>
      <c r="Z239" s="253">
        <f t="shared" si="36"/>
        <v>0.1</v>
      </c>
      <c r="AA239" s="253">
        <f t="shared" si="36"/>
        <v>0.1</v>
      </c>
      <c r="AB239" s="253">
        <f t="shared" si="36"/>
        <v>0.1</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50" si="37">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8">INDEX($K242:$Q242,1,U$43)</f>
        <v>0.05</v>
      </c>
      <c r="V242" s="253">
        <f t="shared" si="38"/>
        <v>0.05</v>
      </c>
      <c r="W242" s="253">
        <f t="shared" si="38"/>
        <v>0.05</v>
      </c>
      <c r="X242" s="253">
        <f t="shared" si="38"/>
        <v>0.05</v>
      </c>
      <c r="Y242" s="253">
        <f t="shared" si="38"/>
        <v>0.05</v>
      </c>
      <c r="Z242" s="253">
        <f t="shared" si="38"/>
        <v>0.05</v>
      </c>
      <c r="AA242" s="253">
        <f t="shared" si="38"/>
        <v>0.05</v>
      </c>
      <c r="AB242" s="253">
        <f t="shared" si="38"/>
        <v>0.05</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8"/>
        <v>0.85</v>
      </c>
      <c r="V243" s="253">
        <f t="shared" si="38"/>
        <v>0.85</v>
      </c>
      <c r="W243" s="253">
        <f t="shared" si="38"/>
        <v>0.85</v>
      </c>
      <c r="X243" s="253">
        <f t="shared" si="38"/>
        <v>0.85</v>
      </c>
      <c r="Y243" s="253">
        <f t="shared" si="38"/>
        <v>0.85</v>
      </c>
      <c r="Z243" s="253">
        <f t="shared" si="38"/>
        <v>0.85</v>
      </c>
      <c r="AA243" s="253">
        <f t="shared" si="38"/>
        <v>0.85</v>
      </c>
      <c r="AB243" s="253">
        <f t="shared" si="38"/>
        <v>0.85</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8"/>
        <v>5.5</v>
      </c>
      <c r="V244" s="253">
        <f t="shared" si="38"/>
        <v>5.5</v>
      </c>
      <c r="W244" s="253">
        <f t="shared" si="38"/>
        <v>5.5</v>
      </c>
      <c r="X244" s="253">
        <f t="shared" si="38"/>
        <v>5.5</v>
      </c>
      <c r="Y244" s="253">
        <f t="shared" si="38"/>
        <v>5.5</v>
      </c>
      <c r="Z244" s="253">
        <f t="shared" si="38"/>
        <v>5.5</v>
      </c>
      <c r="AA244" s="253">
        <f t="shared" si="38"/>
        <v>5.5</v>
      </c>
      <c r="AB244" s="253">
        <f t="shared" si="38"/>
        <v>5.5</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8"/>
        <v>0.17799999999999999</v>
      </c>
      <c r="V245" s="253">
        <f t="shared" si="38"/>
        <v>0.17799999999999999</v>
      </c>
      <c r="W245" s="253">
        <f t="shared" si="38"/>
        <v>0.17799999999999999</v>
      </c>
      <c r="X245" s="253">
        <f t="shared" si="38"/>
        <v>0.17799999999999999</v>
      </c>
      <c r="Y245" s="253">
        <f t="shared" si="38"/>
        <v>0.17799999999999999</v>
      </c>
      <c r="Z245" s="253">
        <f t="shared" si="38"/>
        <v>0.17799999999999999</v>
      </c>
      <c r="AA245" s="253">
        <f t="shared" si="38"/>
        <v>0.17799999999999999</v>
      </c>
      <c r="AB245" s="253">
        <f t="shared" si="38"/>
        <v>0.17799999999999999</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8"/>
        <v>0.92</v>
      </c>
      <c r="V246" s="253">
        <f t="shared" si="38"/>
        <v>0.92</v>
      </c>
      <c r="W246" s="253">
        <f t="shared" si="38"/>
        <v>0.92</v>
      </c>
      <c r="X246" s="253">
        <f t="shared" si="38"/>
        <v>0.92</v>
      </c>
      <c r="Y246" s="253">
        <f t="shared" si="38"/>
        <v>0.92</v>
      </c>
      <c r="Z246" s="253">
        <f t="shared" si="38"/>
        <v>0.92</v>
      </c>
      <c r="AA246" s="253">
        <f t="shared" si="38"/>
        <v>0.92</v>
      </c>
      <c r="AB246" s="253">
        <f t="shared" si="38"/>
        <v>0.92</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8"/>
        <v>1</v>
      </c>
      <c r="V247" s="253">
        <f t="shared" si="38"/>
        <v>1</v>
      </c>
      <c r="W247" s="253">
        <f t="shared" si="38"/>
        <v>1</v>
      </c>
      <c r="X247" s="253">
        <f t="shared" si="38"/>
        <v>1</v>
      </c>
      <c r="Y247" s="253">
        <f t="shared" si="38"/>
        <v>1</v>
      </c>
      <c r="Z247" s="253">
        <f t="shared" si="38"/>
        <v>1</v>
      </c>
      <c r="AA247" s="253">
        <f t="shared" si="38"/>
        <v>1</v>
      </c>
      <c r="AB247" s="253">
        <f t="shared" si="38"/>
        <v>1</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8"/>
        <v>0.6</v>
      </c>
      <c r="V248" s="253">
        <f t="shared" si="38"/>
        <v>0.6</v>
      </c>
      <c r="W248" s="253">
        <f t="shared" si="38"/>
        <v>0.6</v>
      </c>
      <c r="X248" s="253">
        <f t="shared" si="38"/>
        <v>0.6</v>
      </c>
      <c r="Y248" s="253">
        <f t="shared" si="38"/>
        <v>0.6</v>
      </c>
      <c r="Z248" s="253">
        <f t="shared" si="38"/>
        <v>0.6</v>
      </c>
      <c r="AA248" s="253">
        <f t="shared" si="38"/>
        <v>0.6</v>
      </c>
      <c r="AB248" s="253">
        <f t="shared" si="38"/>
        <v>0.6</v>
      </c>
      <c r="AC248" s="76"/>
      <c r="AD248" s="76"/>
      <c r="AE248" s="76"/>
      <c r="AF248" s="97">
        <v>1</v>
      </c>
      <c r="AG248" s="97">
        <v>1</v>
      </c>
      <c r="AH248" s="73"/>
      <c r="AI248" s="57"/>
      <c r="AJ248" s="45"/>
      <c r="AK248" s="45"/>
      <c r="AL248" s="45"/>
    </row>
    <row r="249" spans="1:38" hidden="1" outlineLevel="2" x14ac:dyDescent="0.25">
      <c r="A249" s="45"/>
      <c r="B249" s="54"/>
      <c r="C249" s="47">
        <f t="shared" si="37"/>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8"/>
        <v>0.25</v>
      </c>
      <c r="V249" s="253">
        <f t="shared" si="38"/>
        <v>0.25</v>
      </c>
      <c r="W249" s="253">
        <f t="shared" si="38"/>
        <v>0.25</v>
      </c>
      <c r="X249" s="253">
        <f t="shared" si="38"/>
        <v>0.25</v>
      </c>
      <c r="Y249" s="253">
        <f t="shared" si="38"/>
        <v>0.25</v>
      </c>
      <c r="Z249" s="253">
        <f t="shared" si="38"/>
        <v>0.25</v>
      </c>
      <c r="AA249" s="253">
        <f t="shared" si="38"/>
        <v>0.25</v>
      </c>
      <c r="AB249" s="253">
        <f t="shared" si="38"/>
        <v>0.25</v>
      </c>
      <c r="AC249" s="76"/>
      <c r="AD249" s="76"/>
      <c r="AE249" s="76"/>
      <c r="AF249" s="97">
        <v>1</v>
      </c>
      <c r="AG249" s="97">
        <v>1</v>
      </c>
      <c r="AH249" s="73"/>
      <c r="AI249" s="57"/>
      <c r="AJ249" s="45"/>
      <c r="AK249" s="45"/>
      <c r="AL249" s="45"/>
    </row>
    <row r="250" spans="1:38" hidden="1" outlineLevel="2" x14ac:dyDescent="0.25">
      <c r="A250" s="45"/>
      <c r="B250" s="54"/>
      <c r="C250" s="47">
        <f t="shared" si="37"/>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8"/>
        <v>0.9</v>
      </c>
      <c r="V250" s="253">
        <f t="shared" si="38"/>
        <v>0.9</v>
      </c>
      <c r="W250" s="253">
        <f t="shared" si="38"/>
        <v>0.9</v>
      </c>
      <c r="X250" s="253">
        <f t="shared" si="38"/>
        <v>0.9</v>
      </c>
      <c r="Y250" s="253">
        <f t="shared" si="38"/>
        <v>0.9</v>
      </c>
      <c r="Z250" s="253">
        <f t="shared" si="38"/>
        <v>0.9</v>
      </c>
      <c r="AA250" s="253">
        <f t="shared" si="38"/>
        <v>0.9</v>
      </c>
      <c r="AB250" s="253">
        <f t="shared" si="38"/>
        <v>0.9</v>
      </c>
      <c r="AC250" s="76"/>
      <c r="AD250" s="76"/>
      <c r="AE250" s="76"/>
      <c r="AF250" s="97">
        <v>1</v>
      </c>
      <c r="AG250" s="97">
        <v>1</v>
      </c>
      <c r="AH250" s="73"/>
      <c r="AI250" s="57"/>
      <c r="AJ250" s="45"/>
      <c r="AK250" s="45"/>
      <c r="AL250" s="45"/>
    </row>
    <row r="251" spans="1:38" outlineLevel="1" collapsed="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9">INDEX($K252:$Q252,1,U$43)</f>
        <v>90</v>
      </c>
      <c r="V252" s="253">
        <f t="shared" si="39"/>
        <v>90</v>
      </c>
      <c r="W252" s="253">
        <f t="shared" si="39"/>
        <v>90</v>
      </c>
      <c r="X252" s="253">
        <f t="shared" si="39"/>
        <v>90</v>
      </c>
      <c r="Y252" s="253">
        <f t="shared" si="39"/>
        <v>90</v>
      </c>
      <c r="Z252" s="253">
        <f t="shared" si="39"/>
        <v>90</v>
      </c>
      <c r="AA252" s="253">
        <f t="shared" si="39"/>
        <v>90</v>
      </c>
      <c r="AB252" s="253">
        <f t="shared" si="39"/>
        <v>90</v>
      </c>
      <c r="AC252" s="76"/>
      <c r="AD252" s="76"/>
      <c r="AE252" s="76"/>
      <c r="AF252" s="97">
        <v>1</v>
      </c>
      <c r="AG252" s="97">
        <v>1</v>
      </c>
      <c r="AH252" s="73"/>
      <c r="AI252" s="57"/>
      <c r="AJ252" s="45"/>
      <c r="AK252" s="45"/>
      <c r="AL252" s="45"/>
    </row>
    <row r="253" spans="1:38" hidden="1" outlineLevel="2" x14ac:dyDescent="0.25">
      <c r="A253" s="45"/>
      <c r="B253" s="54"/>
      <c r="C253" s="47">
        <f t="shared" ref="C253:C265" si="40">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9"/>
        <v>150</v>
      </c>
      <c r="V253" s="253">
        <f t="shared" si="39"/>
        <v>150</v>
      </c>
      <c r="W253" s="253">
        <f t="shared" si="39"/>
        <v>150</v>
      </c>
      <c r="X253" s="253">
        <f t="shared" si="39"/>
        <v>150</v>
      </c>
      <c r="Y253" s="253">
        <f t="shared" si="39"/>
        <v>150</v>
      </c>
      <c r="Z253" s="253">
        <f t="shared" si="39"/>
        <v>150</v>
      </c>
      <c r="AA253" s="253">
        <f t="shared" si="39"/>
        <v>150</v>
      </c>
      <c r="AB253" s="253">
        <f t="shared" si="39"/>
        <v>150</v>
      </c>
      <c r="AC253" s="76"/>
      <c r="AD253" s="76"/>
      <c r="AE253" s="76"/>
      <c r="AF253" s="97">
        <v>1</v>
      </c>
      <c r="AG253" s="97">
        <v>1</v>
      </c>
      <c r="AH253" s="73"/>
      <c r="AI253" s="57"/>
      <c r="AJ253" s="45"/>
      <c r="AK253" s="45"/>
      <c r="AL253" s="45"/>
    </row>
    <row r="254" spans="1:38" hidden="1" outlineLevel="2" x14ac:dyDescent="0.25">
      <c r="A254" s="45"/>
      <c r="B254" s="54"/>
      <c r="C254" s="47">
        <f t="shared" si="40"/>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9"/>
        <v>1.304</v>
      </c>
      <c r="V254" s="253">
        <f t="shared" si="39"/>
        <v>1.304</v>
      </c>
      <c r="W254" s="253">
        <f t="shared" si="39"/>
        <v>1.304</v>
      </c>
      <c r="X254" s="253">
        <f t="shared" si="39"/>
        <v>1.304</v>
      </c>
      <c r="Y254" s="253">
        <f t="shared" si="39"/>
        <v>1.304</v>
      </c>
      <c r="Z254" s="253">
        <f t="shared" si="39"/>
        <v>1.304</v>
      </c>
      <c r="AA254" s="253">
        <f t="shared" si="39"/>
        <v>1.304</v>
      </c>
      <c r="AB254" s="253">
        <f t="shared" si="39"/>
        <v>1.304</v>
      </c>
      <c r="AC254" s="76"/>
      <c r="AD254" s="76"/>
      <c r="AE254" s="76"/>
      <c r="AF254" s="97">
        <v>1</v>
      </c>
      <c r="AG254" s="97">
        <v>1</v>
      </c>
      <c r="AH254" s="73"/>
      <c r="AI254" s="57"/>
      <c r="AJ254" s="45"/>
      <c r="AK254" s="45"/>
      <c r="AL254" s="45"/>
    </row>
    <row r="255" spans="1:38" hidden="1" outlineLevel="2" x14ac:dyDescent="0.25">
      <c r="A255" s="45"/>
      <c r="B255" s="54"/>
      <c r="C255" s="47">
        <f t="shared" si="40"/>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9"/>
        <v>2.625</v>
      </c>
      <c r="V255" s="253">
        <f t="shared" si="39"/>
        <v>2.625</v>
      </c>
      <c r="W255" s="253">
        <f t="shared" si="39"/>
        <v>2.625</v>
      </c>
      <c r="X255" s="253">
        <f t="shared" si="39"/>
        <v>2.625</v>
      </c>
      <c r="Y255" s="253">
        <f t="shared" si="39"/>
        <v>2.625</v>
      </c>
      <c r="Z255" s="253">
        <f t="shared" si="39"/>
        <v>2.625</v>
      </c>
      <c r="AA255" s="253">
        <f t="shared" si="39"/>
        <v>2.625</v>
      </c>
      <c r="AB255" s="253">
        <f t="shared" si="39"/>
        <v>2.625</v>
      </c>
      <c r="AC255" s="76"/>
      <c r="AD255" s="76"/>
      <c r="AE255" s="76"/>
      <c r="AF255" s="97">
        <v>1</v>
      </c>
      <c r="AG255" s="97">
        <v>1</v>
      </c>
      <c r="AH255" s="73"/>
      <c r="AI255" s="57"/>
      <c r="AJ255" s="45"/>
      <c r="AK255" s="45"/>
      <c r="AL255" s="45"/>
    </row>
    <row r="256" spans="1:38" hidden="1" outlineLevel="2" x14ac:dyDescent="0.25">
      <c r="A256" s="45"/>
      <c r="B256" s="54"/>
      <c r="C256" s="47">
        <f t="shared" si="40"/>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9"/>
        <v>0.33</v>
      </c>
      <c r="V256" s="253">
        <f t="shared" si="39"/>
        <v>0.33</v>
      </c>
      <c r="W256" s="253">
        <f t="shared" si="39"/>
        <v>0.33</v>
      </c>
      <c r="X256" s="253">
        <f t="shared" si="39"/>
        <v>0.33</v>
      </c>
      <c r="Y256" s="253">
        <f t="shared" si="39"/>
        <v>0.33</v>
      </c>
      <c r="Z256" s="253">
        <f t="shared" si="39"/>
        <v>0.33</v>
      </c>
      <c r="AA256" s="253">
        <f t="shared" si="39"/>
        <v>0.33</v>
      </c>
      <c r="AB256" s="253">
        <f t="shared" si="39"/>
        <v>0.33</v>
      </c>
      <c r="AC256" s="76"/>
      <c r="AD256" s="76"/>
      <c r="AE256" s="76"/>
      <c r="AF256" s="97">
        <v>1</v>
      </c>
      <c r="AG256" s="97">
        <v>1</v>
      </c>
      <c r="AH256" s="73"/>
      <c r="AI256" s="57"/>
      <c r="AJ256" s="45"/>
      <c r="AK256" s="45"/>
      <c r="AL256" s="45"/>
    </row>
    <row r="257" spans="1:38" hidden="1" outlineLevel="2" x14ac:dyDescent="0.25">
      <c r="A257" s="45"/>
      <c r="B257" s="54"/>
      <c r="C257" s="47">
        <f t="shared" si="40"/>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9"/>
        <v>1.43</v>
      </c>
      <c r="V257" s="253">
        <f t="shared" si="39"/>
        <v>1.43</v>
      </c>
      <c r="W257" s="253">
        <f t="shared" si="39"/>
        <v>1.43</v>
      </c>
      <c r="X257" s="253">
        <f t="shared" si="39"/>
        <v>1.43</v>
      </c>
      <c r="Y257" s="253">
        <f t="shared" si="39"/>
        <v>1.43</v>
      </c>
      <c r="Z257" s="253">
        <f t="shared" si="39"/>
        <v>1.43</v>
      </c>
      <c r="AA257" s="253">
        <f t="shared" si="39"/>
        <v>1.43</v>
      </c>
      <c r="AB257" s="253">
        <f t="shared" si="39"/>
        <v>1.43</v>
      </c>
      <c r="AC257" s="76"/>
      <c r="AD257" s="76"/>
      <c r="AE257" s="76"/>
      <c r="AF257" s="97">
        <v>1</v>
      </c>
      <c r="AG257" s="97">
        <v>1</v>
      </c>
      <c r="AH257" s="73"/>
      <c r="AI257" s="57"/>
      <c r="AJ257" s="45"/>
      <c r="AK257" s="45"/>
      <c r="AL257" s="45"/>
    </row>
    <row r="258" spans="1:38" hidden="1" outlineLevel="2" x14ac:dyDescent="0.25">
      <c r="A258" s="45"/>
      <c r="B258" s="54"/>
      <c r="C258" s="47">
        <f t="shared" si="40"/>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9"/>
        <v>3.38</v>
      </c>
      <c r="V258" s="253">
        <f t="shared" si="39"/>
        <v>3.38</v>
      </c>
      <c r="W258" s="253">
        <f t="shared" si="39"/>
        <v>3.38</v>
      </c>
      <c r="X258" s="253">
        <f t="shared" si="39"/>
        <v>3.38</v>
      </c>
      <c r="Y258" s="253">
        <f t="shared" si="39"/>
        <v>3.38</v>
      </c>
      <c r="Z258" s="253">
        <f t="shared" si="39"/>
        <v>3.38</v>
      </c>
      <c r="AA258" s="253">
        <f t="shared" si="39"/>
        <v>3.38</v>
      </c>
      <c r="AB258" s="253">
        <f t="shared" si="39"/>
        <v>3.38</v>
      </c>
      <c r="AC258" s="76"/>
      <c r="AD258" s="76"/>
      <c r="AE258" s="76"/>
      <c r="AF258" s="97">
        <v>1</v>
      </c>
      <c r="AG258" s="97">
        <v>1</v>
      </c>
      <c r="AH258" s="73"/>
      <c r="AI258" s="57"/>
      <c r="AJ258" s="45"/>
      <c r="AK258" s="45"/>
      <c r="AL258" s="45"/>
    </row>
    <row r="259" spans="1:38" hidden="1" outlineLevel="2" x14ac:dyDescent="0.25">
      <c r="A259" s="45"/>
      <c r="B259" s="54"/>
      <c r="C259" s="47">
        <f t="shared" si="40"/>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9"/>
        <v>0.91</v>
      </c>
      <c r="V259" s="253">
        <f t="shared" si="39"/>
        <v>0.91</v>
      </c>
      <c r="W259" s="253">
        <f t="shared" si="39"/>
        <v>0.91</v>
      </c>
      <c r="X259" s="253">
        <f t="shared" si="39"/>
        <v>0.91</v>
      </c>
      <c r="Y259" s="253">
        <f t="shared" si="39"/>
        <v>0.91</v>
      </c>
      <c r="Z259" s="253">
        <f t="shared" si="39"/>
        <v>0.91</v>
      </c>
      <c r="AA259" s="253">
        <f t="shared" si="39"/>
        <v>0.91</v>
      </c>
      <c r="AB259" s="253">
        <f t="shared" si="39"/>
        <v>0.91</v>
      </c>
      <c r="AC259" s="76"/>
      <c r="AD259" s="76"/>
      <c r="AE259" s="76"/>
      <c r="AF259" s="97">
        <v>1</v>
      </c>
      <c r="AG259" s="97">
        <v>1</v>
      </c>
      <c r="AH259" s="73"/>
      <c r="AI259" s="57"/>
      <c r="AJ259" s="45"/>
      <c r="AK259" s="45"/>
      <c r="AL259" s="45"/>
    </row>
    <row r="260" spans="1:38" hidden="1" outlineLevel="2" x14ac:dyDescent="0.25">
      <c r="A260" s="45"/>
      <c r="B260" s="54"/>
      <c r="C260" s="47">
        <f t="shared" si="40"/>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9"/>
        <v>4.33</v>
      </c>
      <c r="V260" s="253">
        <f t="shared" si="39"/>
        <v>4.33</v>
      </c>
      <c r="W260" s="253">
        <f t="shared" si="39"/>
        <v>4.33</v>
      </c>
      <c r="X260" s="253">
        <f t="shared" si="39"/>
        <v>4.33</v>
      </c>
      <c r="Y260" s="253">
        <f t="shared" si="39"/>
        <v>4.33</v>
      </c>
      <c r="Z260" s="253">
        <f t="shared" si="39"/>
        <v>4.33</v>
      </c>
      <c r="AA260" s="253">
        <f t="shared" si="39"/>
        <v>4.33</v>
      </c>
      <c r="AB260" s="253">
        <f t="shared" si="39"/>
        <v>4.33</v>
      </c>
      <c r="AC260" s="76"/>
      <c r="AD260" s="76"/>
      <c r="AE260" s="76"/>
      <c r="AF260" s="97">
        <v>1</v>
      </c>
      <c r="AG260" s="97">
        <v>1</v>
      </c>
      <c r="AH260" s="73"/>
      <c r="AI260" s="57"/>
      <c r="AJ260" s="45"/>
      <c r="AK260" s="45"/>
      <c r="AL260" s="45"/>
    </row>
    <row r="261" spans="1:38" hidden="1" outlineLevel="2" x14ac:dyDescent="0.25">
      <c r="A261" s="45"/>
      <c r="B261" s="54"/>
      <c r="C261" s="47">
        <f t="shared" si="40"/>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9"/>
        <v>4.37</v>
      </c>
      <c r="V261" s="253">
        <f t="shared" si="39"/>
        <v>4.37</v>
      </c>
      <c r="W261" s="253">
        <f t="shared" si="39"/>
        <v>4.37</v>
      </c>
      <c r="X261" s="253">
        <f t="shared" si="39"/>
        <v>4.37</v>
      </c>
      <c r="Y261" s="253">
        <f t="shared" si="39"/>
        <v>4.37</v>
      </c>
      <c r="Z261" s="253">
        <f t="shared" si="39"/>
        <v>4.37</v>
      </c>
      <c r="AA261" s="253">
        <f t="shared" si="39"/>
        <v>4.37</v>
      </c>
      <c r="AB261" s="253">
        <f t="shared" si="39"/>
        <v>4.37</v>
      </c>
      <c r="AC261" s="76"/>
      <c r="AD261" s="76"/>
      <c r="AE261" s="76"/>
      <c r="AF261" s="97">
        <v>1</v>
      </c>
      <c r="AG261" s="97">
        <v>1</v>
      </c>
      <c r="AH261" s="73"/>
      <c r="AI261" s="57"/>
      <c r="AJ261" s="45"/>
      <c r="AK261" s="45"/>
      <c r="AL261" s="45"/>
    </row>
    <row r="262" spans="1:38" hidden="1" outlineLevel="2" x14ac:dyDescent="0.25">
      <c r="A262" s="45"/>
      <c r="B262" s="54"/>
      <c r="C262" s="47">
        <f t="shared" si="40"/>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9"/>
        <v>0.96499999999999997</v>
      </c>
      <c r="V262" s="253">
        <f t="shared" si="39"/>
        <v>0.96499999999999997</v>
      </c>
      <c r="W262" s="253">
        <f t="shared" si="39"/>
        <v>0.96499999999999997</v>
      </c>
      <c r="X262" s="253">
        <f t="shared" si="39"/>
        <v>0.96499999999999997</v>
      </c>
      <c r="Y262" s="253">
        <f t="shared" si="39"/>
        <v>0.96499999999999997</v>
      </c>
      <c r="Z262" s="253">
        <f t="shared" si="39"/>
        <v>0.96499999999999997</v>
      </c>
      <c r="AA262" s="253">
        <f t="shared" si="39"/>
        <v>0.96499999999999997</v>
      </c>
      <c r="AB262" s="253">
        <f t="shared" si="39"/>
        <v>0.96499999999999997</v>
      </c>
      <c r="AC262" s="76"/>
      <c r="AD262" s="76"/>
      <c r="AE262" s="76"/>
      <c r="AF262" s="97">
        <v>1</v>
      </c>
      <c r="AG262" s="97">
        <v>1</v>
      </c>
      <c r="AH262" s="73"/>
      <c r="AI262" s="57"/>
      <c r="AJ262" s="45"/>
      <c r="AK262" s="45"/>
      <c r="AL262" s="45"/>
    </row>
    <row r="263" spans="1:38" hidden="1" outlineLevel="2" x14ac:dyDescent="0.25">
      <c r="A263" s="45"/>
      <c r="B263" s="54"/>
      <c r="C263" s="47">
        <f t="shared" si="40"/>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9"/>
        <v>0.14499999999999999</v>
      </c>
      <c r="V263" s="253">
        <f t="shared" si="39"/>
        <v>0.14499999999999999</v>
      </c>
      <c r="W263" s="253">
        <f t="shared" si="39"/>
        <v>0.14499999999999999</v>
      </c>
      <c r="X263" s="253">
        <f t="shared" si="39"/>
        <v>0.14499999999999999</v>
      </c>
      <c r="Y263" s="253">
        <f t="shared" si="39"/>
        <v>0.14499999999999999</v>
      </c>
      <c r="Z263" s="253">
        <f t="shared" si="39"/>
        <v>0.14499999999999999</v>
      </c>
      <c r="AA263" s="253">
        <f t="shared" si="39"/>
        <v>0.14499999999999999</v>
      </c>
      <c r="AB263" s="253">
        <f t="shared" si="39"/>
        <v>0.14499999999999999</v>
      </c>
      <c r="AC263" s="76"/>
      <c r="AD263" s="76"/>
      <c r="AE263" s="76"/>
      <c r="AF263" s="97">
        <v>1</v>
      </c>
      <c r="AG263" s="97">
        <v>1</v>
      </c>
      <c r="AH263" s="73"/>
      <c r="AI263" s="57"/>
      <c r="AJ263" s="45"/>
      <c r="AK263" s="45"/>
      <c r="AL263" s="45"/>
    </row>
    <row r="264" spans="1:38" hidden="1" outlineLevel="2" x14ac:dyDescent="0.25">
      <c r="A264" s="45"/>
      <c r="B264" s="54"/>
      <c r="C264" s="47">
        <f t="shared" si="40"/>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9"/>
        <v>4.5599999999999996</v>
      </c>
      <c r="V264" s="253">
        <f t="shared" si="39"/>
        <v>4.5599999999999996</v>
      </c>
      <c r="W264" s="253">
        <f t="shared" si="39"/>
        <v>4.5599999999999996</v>
      </c>
      <c r="X264" s="253">
        <f t="shared" si="39"/>
        <v>4.5599999999999996</v>
      </c>
      <c r="Y264" s="253">
        <f t="shared" si="39"/>
        <v>4.5599999999999996</v>
      </c>
      <c r="Z264" s="253">
        <f t="shared" si="39"/>
        <v>4.5599999999999996</v>
      </c>
      <c r="AA264" s="253">
        <f t="shared" si="39"/>
        <v>4.5599999999999996</v>
      </c>
      <c r="AB264" s="253">
        <f t="shared" si="39"/>
        <v>4.5599999999999996</v>
      </c>
      <c r="AC264" s="76"/>
      <c r="AD264" s="76"/>
      <c r="AE264" s="76"/>
      <c r="AF264" s="97">
        <v>1</v>
      </c>
      <c r="AG264" s="97">
        <v>1</v>
      </c>
      <c r="AH264" s="73"/>
      <c r="AI264" s="57"/>
      <c r="AJ264" s="45"/>
      <c r="AK264" s="45"/>
      <c r="AL264" s="45"/>
    </row>
    <row r="265" spans="1:38" hidden="1" outlineLevel="2" x14ac:dyDescent="0.25">
      <c r="A265" s="45"/>
      <c r="B265" s="54"/>
      <c r="C265" s="47">
        <f t="shared" si="40"/>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9"/>
        <v>0.9</v>
      </c>
      <c r="V265" s="253">
        <f t="shared" si="39"/>
        <v>0.9</v>
      </c>
      <c r="W265" s="253">
        <f t="shared" si="39"/>
        <v>0.9</v>
      </c>
      <c r="X265" s="253">
        <f t="shared" si="39"/>
        <v>0.9</v>
      </c>
      <c r="Y265" s="253">
        <f t="shared" si="39"/>
        <v>0.9</v>
      </c>
      <c r="Z265" s="253">
        <f t="shared" si="39"/>
        <v>0.9</v>
      </c>
      <c r="AA265" s="253">
        <f t="shared" si="39"/>
        <v>0.9</v>
      </c>
      <c r="AB265" s="253">
        <f t="shared" si="39"/>
        <v>0.9</v>
      </c>
      <c r="AC265" s="76"/>
      <c r="AD265" s="76"/>
      <c r="AE265" s="76"/>
      <c r="AF265" s="97">
        <v>1</v>
      </c>
      <c r="AG265" s="97">
        <v>1</v>
      </c>
      <c r="AH265" s="73"/>
      <c r="AI265" s="57"/>
      <c r="AJ265" s="45"/>
      <c r="AK265" s="45"/>
      <c r="AL265" s="45"/>
    </row>
    <row r="266" spans="1:38" hidden="1" outlineLevel="3" x14ac:dyDescent="0.25">
      <c r="A266" s="45"/>
      <c r="B266" s="54"/>
      <c r="C266" s="47">
        <f t="shared" ref="C266:C271" si="41">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1"/>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25">
      <c r="A268" s="45"/>
      <c r="B268" s="54"/>
      <c r="C268" s="47">
        <f t="shared" si="41"/>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2">INDEX($K268:$Q268,1,U$43)</f>
        <v>5.9630000000000001</v>
      </c>
      <c r="V268" s="253">
        <f t="shared" si="42"/>
        <v>5.9630000000000001</v>
      </c>
      <c r="W268" s="253">
        <f t="shared" si="42"/>
        <v>5.9630000000000001</v>
      </c>
      <c r="X268" s="253">
        <f t="shared" si="42"/>
        <v>5.9630000000000001</v>
      </c>
      <c r="Y268" s="253">
        <f t="shared" si="42"/>
        <v>5.9630000000000001</v>
      </c>
      <c r="Z268" s="253">
        <f t="shared" si="42"/>
        <v>5.9630000000000001</v>
      </c>
      <c r="AA268" s="253">
        <f t="shared" si="42"/>
        <v>5.9630000000000001</v>
      </c>
      <c r="AB268" s="253">
        <f t="shared" si="42"/>
        <v>5.9630000000000001</v>
      </c>
      <c r="AC268" s="76"/>
      <c r="AD268" s="76"/>
      <c r="AE268" s="76"/>
      <c r="AF268" s="97">
        <v>1</v>
      </c>
      <c r="AG268" s="97">
        <v>1</v>
      </c>
      <c r="AH268" s="73"/>
      <c r="AI268" s="57"/>
      <c r="AJ268" s="45"/>
      <c r="AK268" s="45"/>
      <c r="AL268" s="45"/>
    </row>
    <row r="269" spans="1:38" hidden="1" outlineLevel="2" x14ac:dyDescent="0.25">
      <c r="A269" s="45"/>
      <c r="B269" s="54"/>
      <c r="C269" s="47">
        <f t="shared" si="41"/>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2"/>
        <v>11.2</v>
      </c>
      <c r="V269" s="253">
        <f t="shared" si="42"/>
        <v>11.2</v>
      </c>
      <c r="W269" s="253">
        <f t="shared" si="42"/>
        <v>11.2</v>
      </c>
      <c r="X269" s="253">
        <f t="shared" si="42"/>
        <v>11.2</v>
      </c>
      <c r="Y269" s="253">
        <f t="shared" si="42"/>
        <v>11.2</v>
      </c>
      <c r="Z269" s="253">
        <f t="shared" si="42"/>
        <v>11.2</v>
      </c>
      <c r="AA269" s="253">
        <f t="shared" si="42"/>
        <v>11.2</v>
      </c>
      <c r="AB269" s="253">
        <f t="shared" si="42"/>
        <v>11.2</v>
      </c>
      <c r="AC269" s="76"/>
      <c r="AD269" s="76"/>
      <c r="AE269" s="76"/>
      <c r="AF269" s="97">
        <v>1</v>
      </c>
      <c r="AG269" s="97">
        <v>1</v>
      </c>
      <c r="AH269" s="73"/>
      <c r="AI269" s="57"/>
      <c r="AJ269" s="45"/>
      <c r="AK269" s="45"/>
      <c r="AL269" s="45"/>
    </row>
    <row r="270" spans="1:38" hidden="1" outlineLevel="2" x14ac:dyDescent="0.25">
      <c r="A270" s="45"/>
      <c r="B270" s="54"/>
      <c r="C270" s="47">
        <f t="shared" si="41"/>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2"/>
        <v>9.4500000000000001E-3</v>
      </c>
      <c r="V270" s="253">
        <f t="shared" si="42"/>
        <v>9.4500000000000001E-3</v>
      </c>
      <c r="W270" s="253">
        <f t="shared" si="42"/>
        <v>9.4500000000000001E-3</v>
      </c>
      <c r="X270" s="253">
        <f t="shared" si="42"/>
        <v>9.4500000000000001E-3</v>
      </c>
      <c r="Y270" s="253">
        <f t="shared" si="42"/>
        <v>9.4500000000000001E-3</v>
      </c>
      <c r="Z270" s="253">
        <f t="shared" si="42"/>
        <v>9.4500000000000001E-3</v>
      </c>
      <c r="AA270" s="253">
        <f t="shared" si="42"/>
        <v>9.4500000000000001E-3</v>
      </c>
      <c r="AB270" s="253">
        <f t="shared" si="42"/>
        <v>9.4500000000000001E-3</v>
      </c>
      <c r="AC270" s="76"/>
      <c r="AD270" s="76"/>
      <c r="AE270" s="76"/>
      <c r="AF270" s="97">
        <v>1</v>
      </c>
      <c r="AG270" s="97">
        <v>1</v>
      </c>
      <c r="AH270" s="73"/>
      <c r="AI270" s="57"/>
      <c r="AJ270" s="45"/>
      <c r="AK270" s="45"/>
      <c r="AL270" s="45"/>
    </row>
    <row r="271" spans="1:38" hidden="1" outlineLevel="2" x14ac:dyDescent="0.25">
      <c r="A271" s="45"/>
      <c r="B271" s="54"/>
      <c r="C271" s="47">
        <f t="shared" si="41"/>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2"/>
        <v>0</v>
      </c>
      <c r="V271" s="253">
        <f t="shared" si="42"/>
        <v>0</v>
      </c>
      <c r="W271" s="253">
        <f t="shared" si="42"/>
        <v>0</v>
      </c>
      <c r="X271" s="253">
        <f t="shared" si="42"/>
        <v>0</v>
      </c>
      <c r="Y271" s="253">
        <f t="shared" si="42"/>
        <v>0</v>
      </c>
      <c r="Z271" s="253">
        <f t="shared" si="42"/>
        <v>0</v>
      </c>
      <c r="AA271" s="253">
        <f t="shared" si="42"/>
        <v>0</v>
      </c>
      <c r="AB271" s="253">
        <f t="shared" si="42"/>
        <v>0</v>
      </c>
      <c r="AC271" s="76"/>
      <c r="AD271" s="76"/>
      <c r="AE271" s="76"/>
      <c r="AF271" s="97">
        <v>1</v>
      </c>
      <c r="AG271" s="97">
        <v>1</v>
      </c>
      <c r="AH271" s="73"/>
      <c r="AI271" s="57"/>
      <c r="AJ271" s="45"/>
      <c r="AK271" s="45"/>
      <c r="AL271" s="45"/>
    </row>
    <row r="272" spans="1:38" outlineLevel="1" collapsed="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2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hidden="1" outlineLevel="2" x14ac:dyDescent="0.25">
      <c r="A274" s="45"/>
      <c r="B274" s="54"/>
      <c r="C274" s="47">
        <f t="shared" ref="C274:C298" si="43">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4">INDEX($K274:$Q274,1,U$43)</f>
        <v>2</v>
      </c>
      <c r="V274" s="253">
        <f t="shared" si="44"/>
        <v>2</v>
      </c>
      <c r="W274" s="253">
        <f t="shared" si="44"/>
        <v>2</v>
      </c>
      <c r="X274" s="253">
        <f t="shared" si="44"/>
        <v>2</v>
      </c>
      <c r="Y274" s="253">
        <f t="shared" si="44"/>
        <v>2</v>
      </c>
      <c r="Z274" s="253">
        <f t="shared" si="44"/>
        <v>2</v>
      </c>
      <c r="AA274" s="253">
        <f t="shared" si="44"/>
        <v>2</v>
      </c>
      <c r="AB274" s="253">
        <f t="shared" si="44"/>
        <v>2</v>
      </c>
      <c r="AC274" s="76"/>
      <c r="AD274" s="76"/>
      <c r="AE274" s="76"/>
      <c r="AF274" s="97">
        <v>1</v>
      </c>
      <c r="AG274" s="97">
        <v>1</v>
      </c>
      <c r="AH274" s="73"/>
      <c r="AI274" s="57"/>
      <c r="AJ274" s="45"/>
      <c r="AK274" s="45"/>
      <c r="AL274" s="45"/>
    </row>
    <row r="275" spans="1:38" hidden="1" outlineLevel="2" x14ac:dyDescent="0.25">
      <c r="A275" s="45"/>
      <c r="B275" s="54"/>
      <c r="C275" s="47">
        <f t="shared" si="43"/>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4"/>
        <v>22</v>
      </c>
      <c r="V275" s="253">
        <f t="shared" si="44"/>
        <v>22</v>
      </c>
      <c r="W275" s="253">
        <f t="shared" si="44"/>
        <v>22</v>
      </c>
      <c r="X275" s="253">
        <f t="shared" si="44"/>
        <v>22</v>
      </c>
      <c r="Y275" s="253">
        <f t="shared" si="44"/>
        <v>22</v>
      </c>
      <c r="Z275" s="253">
        <f t="shared" si="44"/>
        <v>22</v>
      </c>
      <c r="AA275" s="253">
        <f t="shared" si="44"/>
        <v>22</v>
      </c>
      <c r="AB275" s="253">
        <f t="shared" si="44"/>
        <v>22</v>
      </c>
      <c r="AC275" s="76"/>
      <c r="AD275" s="76"/>
      <c r="AE275" s="76"/>
      <c r="AF275" s="97">
        <v>1</v>
      </c>
      <c r="AG275" s="97">
        <v>1</v>
      </c>
      <c r="AH275" s="73"/>
      <c r="AI275" s="57"/>
      <c r="AJ275" s="45"/>
      <c r="AK275" s="45"/>
      <c r="AL275" s="45"/>
    </row>
    <row r="276" spans="1:38" hidden="1" outlineLevel="2" x14ac:dyDescent="0.25">
      <c r="A276" s="45"/>
      <c r="B276" s="54"/>
      <c r="C276" s="47">
        <f t="shared" si="43"/>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4"/>
        <v>1</v>
      </c>
      <c r="V276" s="253">
        <f t="shared" si="44"/>
        <v>1</v>
      </c>
      <c r="W276" s="253">
        <f t="shared" si="44"/>
        <v>1</v>
      </c>
      <c r="X276" s="253">
        <f t="shared" si="44"/>
        <v>1</v>
      </c>
      <c r="Y276" s="253">
        <f t="shared" si="44"/>
        <v>1</v>
      </c>
      <c r="Z276" s="253">
        <f t="shared" si="44"/>
        <v>1</v>
      </c>
      <c r="AA276" s="253">
        <f t="shared" si="44"/>
        <v>1</v>
      </c>
      <c r="AB276" s="253">
        <f t="shared" si="44"/>
        <v>1</v>
      </c>
      <c r="AC276" s="76"/>
      <c r="AD276" s="76"/>
      <c r="AE276" s="76"/>
      <c r="AF276" s="97">
        <v>1</v>
      </c>
      <c r="AG276" s="97">
        <v>1</v>
      </c>
      <c r="AH276" s="73"/>
      <c r="AI276" s="57"/>
      <c r="AJ276" s="45"/>
      <c r="AK276" s="45"/>
      <c r="AL276" s="45"/>
    </row>
    <row r="277" spans="1:38" hidden="1" outlineLevel="2" x14ac:dyDescent="0.25">
      <c r="A277" s="45"/>
      <c r="B277" s="54"/>
      <c r="C277" s="47">
        <f t="shared" si="43"/>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4"/>
        <v>0</v>
      </c>
      <c r="V277" s="253">
        <f t="shared" si="44"/>
        <v>0</v>
      </c>
      <c r="W277" s="253">
        <f t="shared" si="44"/>
        <v>0</v>
      </c>
      <c r="X277" s="253">
        <f t="shared" si="44"/>
        <v>0</v>
      </c>
      <c r="Y277" s="253">
        <f t="shared" si="44"/>
        <v>0</v>
      </c>
      <c r="Z277" s="253">
        <f t="shared" si="44"/>
        <v>0</v>
      </c>
      <c r="AA277" s="253">
        <f t="shared" si="44"/>
        <v>0</v>
      </c>
      <c r="AB277" s="253">
        <f t="shared" si="44"/>
        <v>0</v>
      </c>
      <c r="AC277" s="76"/>
      <c r="AD277" s="76"/>
      <c r="AE277" s="76"/>
      <c r="AF277" s="97">
        <v>1</v>
      </c>
      <c r="AG277" s="97">
        <v>1</v>
      </c>
      <c r="AH277" s="73"/>
      <c r="AI277" s="57"/>
      <c r="AJ277" s="45"/>
      <c r="AK277" s="45"/>
      <c r="AL277" s="45"/>
    </row>
    <row r="278" spans="1:38" hidden="1" outlineLevel="2" x14ac:dyDescent="0.25">
      <c r="A278" s="45"/>
      <c r="B278" s="54"/>
      <c r="C278" s="47">
        <f t="shared" si="43"/>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4"/>
        <v>0.94</v>
      </c>
      <c r="V278" s="253">
        <f t="shared" si="44"/>
        <v>0.94</v>
      </c>
      <c r="W278" s="253">
        <f t="shared" si="44"/>
        <v>0.94</v>
      </c>
      <c r="X278" s="253">
        <f t="shared" si="44"/>
        <v>0.94</v>
      </c>
      <c r="Y278" s="253">
        <f t="shared" si="44"/>
        <v>0.94</v>
      </c>
      <c r="Z278" s="253">
        <f t="shared" si="44"/>
        <v>0.94</v>
      </c>
      <c r="AA278" s="253">
        <f t="shared" si="44"/>
        <v>0.94</v>
      </c>
      <c r="AB278" s="253">
        <f t="shared" si="44"/>
        <v>0.94</v>
      </c>
      <c r="AC278" s="76"/>
      <c r="AD278" s="76"/>
      <c r="AE278" s="76"/>
      <c r="AF278" s="97">
        <v>1</v>
      </c>
      <c r="AG278" s="97">
        <v>1</v>
      </c>
      <c r="AH278" s="73"/>
      <c r="AI278" s="57"/>
      <c r="AJ278" s="45"/>
      <c r="AK278" s="45"/>
      <c r="AL278" s="45"/>
    </row>
    <row r="279" spans="1:38" hidden="1" outlineLevel="2" x14ac:dyDescent="0.25">
      <c r="A279" s="45"/>
      <c r="B279" s="54"/>
      <c r="C279" s="47">
        <f t="shared" si="43"/>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4"/>
        <v>4.7</v>
      </c>
      <c r="V279" s="253">
        <f t="shared" si="44"/>
        <v>4.7</v>
      </c>
      <c r="W279" s="253">
        <f t="shared" si="44"/>
        <v>4.7</v>
      </c>
      <c r="X279" s="253">
        <f t="shared" si="44"/>
        <v>4.7</v>
      </c>
      <c r="Y279" s="253">
        <f t="shared" si="44"/>
        <v>4.7</v>
      </c>
      <c r="Z279" s="253">
        <f t="shared" si="44"/>
        <v>4.7</v>
      </c>
      <c r="AA279" s="253">
        <f t="shared" si="44"/>
        <v>4.7</v>
      </c>
      <c r="AB279" s="253">
        <f t="shared" si="44"/>
        <v>4.7</v>
      </c>
      <c r="AC279" s="76"/>
      <c r="AD279" s="76"/>
      <c r="AE279" s="76"/>
      <c r="AF279" s="97">
        <v>1</v>
      </c>
      <c r="AG279" s="97">
        <v>1</v>
      </c>
      <c r="AH279" s="73"/>
      <c r="AI279" s="57"/>
      <c r="AJ279" s="45"/>
      <c r="AK279" s="45"/>
      <c r="AL279" s="45"/>
    </row>
    <row r="280" spans="1:38" hidden="1" outlineLevel="2" x14ac:dyDescent="0.25">
      <c r="A280" s="45"/>
      <c r="B280" s="54"/>
      <c r="C280" s="47">
        <f t="shared" si="43"/>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4"/>
        <v>1.17</v>
      </c>
      <c r="V280" s="253">
        <f t="shared" si="44"/>
        <v>1.17</v>
      </c>
      <c r="W280" s="253">
        <f t="shared" si="44"/>
        <v>1.17</v>
      </c>
      <c r="X280" s="253">
        <f t="shared" si="44"/>
        <v>1.17</v>
      </c>
      <c r="Y280" s="253">
        <f t="shared" si="44"/>
        <v>1.17</v>
      </c>
      <c r="Z280" s="253">
        <f t="shared" si="44"/>
        <v>1.17</v>
      </c>
      <c r="AA280" s="253">
        <f t="shared" si="44"/>
        <v>1.17</v>
      </c>
      <c r="AB280" s="253">
        <f t="shared" si="44"/>
        <v>1.17</v>
      </c>
      <c r="AC280" s="76"/>
      <c r="AD280" s="76"/>
      <c r="AE280" s="76"/>
      <c r="AF280" s="97">
        <v>1</v>
      </c>
      <c r="AG280" s="97">
        <v>1</v>
      </c>
      <c r="AH280" s="73"/>
      <c r="AI280" s="57"/>
      <c r="AJ280" s="45"/>
      <c r="AK280" s="45"/>
      <c r="AL280" s="45"/>
    </row>
    <row r="281" spans="1:38" hidden="1" outlineLevel="3" x14ac:dyDescent="0.25">
      <c r="A281" s="45"/>
      <c r="B281" s="54"/>
      <c r="C281" s="47">
        <f t="shared" si="43"/>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3"/>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3"/>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3"/>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25">
      <c r="A285" s="45"/>
      <c r="B285" s="54"/>
      <c r="C285" s="47">
        <f t="shared" si="43"/>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5">INDEX($K285:$Q285,1,U$43)</f>
        <v>0.3</v>
      </c>
      <c r="V285" s="253">
        <f t="shared" si="45"/>
        <v>0.3</v>
      </c>
      <c r="W285" s="253">
        <f t="shared" si="45"/>
        <v>0.3</v>
      </c>
      <c r="X285" s="253">
        <f t="shared" si="45"/>
        <v>0.3</v>
      </c>
      <c r="Y285" s="253">
        <f t="shared" si="45"/>
        <v>0.3</v>
      </c>
      <c r="Z285" s="253">
        <f t="shared" si="45"/>
        <v>0.3</v>
      </c>
      <c r="AA285" s="253">
        <f t="shared" si="45"/>
        <v>0.3</v>
      </c>
      <c r="AB285" s="253">
        <f t="shared" si="45"/>
        <v>0.3</v>
      </c>
      <c r="AC285" s="76"/>
      <c r="AD285" s="76"/>
      <c r="AE285" s="76"/>
      <c r="AF285" s="97">
        <v>1</v>
      </c>
      <c r="AG285" s="97">
        <v>1</v>
      </c>
      <c r="AH285" s="73"/>
      <c r="AI285" s="57"/>
      <c r="AJ285" s="45"/>
      <c r="AK285" s="45"/>
      <c r="AL285" s="45"/>
    </row>
    <row r="286" spans="1:38" hidden="1" outlineLevel="2" x14ac:dyDescent="0.25">
      <c r="A286" s="45"/>
      <c r="B286" s="54"/>
      <c r="C286" s="47">
        <f t="shared" si="43"/>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5"/>
        <v>0.41</v>
      </c>
      <c r="V286" s="253">
        <f t="shared" si="45"/>
        <v>0.41</v>
      </c>
      <c r="W286" s="253">
        <f t="shared" si="45"/>
        <v>0.41</v>
      </c>
      <c r="X286" s="253">
        <f t="shared" si="45"/>
        <v>0.41</v>
      </c>
      <c r="Y286" s="253">
        <f t="shared" si="45"/>
        <v>0.41</v>
      </c>
      <c r="Z286" s="253">
        <f t="shared" si="45"/>
        <v>0.41</v>
      </c>
      <c r="AA286" s="253">
        <f t="shared" si="45"/>
        <v>0.41</v>
      </c>
      <c r="AB286" s="253">
        <f t="shared" si="45"/>
        <v>0.41</v>
      </c>
      <c r="AC286" s="76"/>
      <c r="AD286" s="76"/>
      <c r="AE286" s="76"/>
      <c r="AF286" s="97">
        <v>1</v>
      </c>
      <c r="AG286" s="97">
        <v>1</v>
      </c>
      <c r="AH286" s="73"/>
      <c r="AI286" s="57"/>
      <c r="AJ286" s="45"/>
      <c r="AK286" s="45"/>
      <c r="AL286" s="45"/>
    </row>
    <row r="287" spans="1:38" hidden="1" outlineLevel="2" x14ac:dyDescent="0.25">
      <c r="A287" s="45"/>
      <c r="B287" s="54"/>
      <c r="C287" s="47">
        <f t="shared" si="43"/>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5"/>
        <v>7.0999999999999994E-2</v>
      </c>
      <c r="V287" s="253">
        <f t="shared" si="45"/>
        <v>7.0999999999999994E-2</v>
      </c>
      <c r="W287" s="253">
        <f t="shared" si="45"/>
        <v>7.0999999999999994E-2</v>
      </c>
      <c r="X287" s="253">
        <f t="shared" si="45"/>
        <v>7.0999999999999994E-2</v>
      </c>
      <c r="Y287" s="253">
        <f t="shared" si="45"/>
        <v>7.0999999999999994E-2</v>
      </c>
      <c r="Z287" s="253">
        <f t="shared" si="45"/>
        <v>7.0999999999999994E-2</v>
      </c>
      <c r="AA287" s="253">
        <f t="shared" si="45"/>
        <v>7.0999999999999994E-2</v>
      </c>
      <c r="AB287" s="253">
        <f t="shared" si="45"/>
        <v>7.0999999999999994E-2</v>
      </c>
      <c r="AC287" s="76"/>
      <c r="AD287" s="76"/>
      <c r="AE287" s="76"/>
      <c r="AF287" s="97">
        <v>1</v>
      </c>
      <c r="AG287" s="97">
        <v>1</v>
      </c>
      <c r="AH287" s="73"/>
      <c r="AI287" s="57"/>
      <c r="AJ287" s="45"/>
      <c r="AK287" s="45"/>
      <c r="AL287" s="45"/>
    </row>
    <row r="288" spans="1:38" hidden="1" outlineLevel="2" x14ac:dyDescent="0.25">
      <c r="A288" s="45"/>
      <c r="B288" s="54"/>
      <c r="C288" s="47">
        <f t="shared" si="43"/>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5"/>
        <v>4.4999999999999998E-2</v>
      </c>
      <c r="V288" s="253">
        <f t="shared" si="45"/>
        <v>4.4999999999999998E-2</v>
      </c>
      <c r="W288" s="253">
        <f t="shared" si="45"/>
        <v>4.4999999999999998E-2</v>
      </c>
      <c r="X288" s="253">
        <f t="shared" si="45"/>
        <v>4.4999999999999998E-2</v>
      </c>
      <c r="Y288" s="253">
        <f t="shared" si="45"/>
        <v>4.4999999999999998E-2</v>
      </c>
      <c r="Z288" s="253">
        <f t="shared" si="45"/>
        <v>4.4999999999999998E-2</v>
      </c>
      <c r="AA288" s="253">
        <f t="shared" si="45"/>
        <v>4.4999999999999998E-2</v>
      </c>
      <c r="AB288" s="253">
        <f t="shared" si="45"/>
        <v>4.4999999999999998E-2</v>
      </c>
      <c r="AC288" s="76"/>
      <c r="AD288" s="76"/>
      <c r="AE288" s="76"/>
      <c r="AF288" s="97">
        <v>1</v>
      </c>
      <c r="AG288" s="97">
        <v>1</v>
      </c>
      <c r="AH288" s="73"/>
      <c r="AI288" s="57"/>
      <c r="AJ288" s="45"/>
      <c r="AK288" s="45"/>
      <c r="AL288" s="45"/>
    </row>
    <row r="289" spans="1:38" hidden="1" outlineLevel="2" x14ac:dyDescent="0.25">
      <c r="A289" s="45"/>
      <c r="B289" s="54"/>
      <c r="C289" s="47">
        <f t="shared" si="43"/>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5"/>
        <v>0.7</v>
      </c>
      <c r="V289" s="253">
        <f t="shared" si="45"/>
        <v>0.7</v>
      </c>
      <c r="W289" s="253">
        <f t="shared" si="45"/>
        <v>0.7</v>
      </c>
      <c r="X289" s="253">
        <f t="shared" si="45"/>
        <v>0.7</v>
      </c>
      <c r="Y289" s="253">
        <f t="shared" si="45"/>
        <v>0.7</v>
      </c>
      <c r="Z289" s="253">
        <f t="shared" si="45"/>
        <v>0.7</v>
      </c>
      <c r="AA289" s="253">
        <f t="shared" si="45"/>
        <v>0.7</v>
      </c>
      <c r="AB289" s="253">
        <f t="shared" si="45"/>
        <v>0.7</v>
      </c>
      <c r="AC289" s="76"/>
      <c r="AD289" s="76"/>
      <c r="AE289" s="76"/>
      <c r="AF289" s="97">
        <v>1</v>
      </c>
      <c r="AG289" s="97">
        <v>1</v>
      </c>
      <c r="AH289" s="73"/>
      <c r="AI289" s="57"/>
      <c r="AJ289" s="45"/>
      <c r="AK289" s="45"/>
      <c r="AL289" s="45"/>
    </row>
    <row r="290" spans="1:38" hidden="1" outlineLevel="2" x14ac:dyDescent="0.25">
      <c r="A290" s="45"/>
      <c r="B290" s="54"/>
      <c r="C290" s="47">
        <f t="shared" si="43"/>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5"/>
        <v>0.01</v>
      </c>
      <c r="V290" s="253">
        <f t="shared" si="45"/>
        <v>0.01</v>
      </c>
      <c r="W290" s="253">
        <f t="shared" si="45"/>
        <v>0.01</v>
      </c>
      <c r="X290" s="253">
        <f t="shared" si="45"/>
        <v>0.01</v>
      </c>
      <c r="Y290" s="253">
        <f t="shared" si="45"/>
        <v>0.01</v>
      </c>
      <c r="Z290" s="253">
        <f t="shared" si="45"/>
        <v>0.01</v>
      </c>
      <c r="AA290" s="253">
        <f t="shared" si="45"/>
        <v>0.01</v>
      </c>
      <c r="AB290" s="253">
        <f t="shared" si="45"/>
        <v>0.01</v>
      </c>
      <c r="AC290" s="76"/>
      <c r="AD290" s="76"/>
      <c r="AE290" s="76"/>
      <c r="AF290" s="97">
        <v>1</v>
      </c>
      <c r="AG290" s="97">
        <v>1</v>
      </c>
      <c r="AH290" s="73"/>
      <c r="AI290" s="57"/>
      <c r="AJ290" s="45"/>
      <c r="AK290" s="45"/>
      <c r="AL290" s="45"/>
    </row>
    <row r="291" spans="1:38" hidden="1" outlineLevel="2" x14ac:dyDescent="0.25">
      <c r="A291" s="45"/>
      <c r="B291" s="54"/>
      <c r="C291" s="47">
        <f t="shared" si="43"/>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5"/>
        <v>0.1</v>
      </c>
      <c r="V291" s="253">
        <f t="shared" si="45"/>
        <v>0.1</v>
      </c>
      <c r="W291" s="253">
        <f t="shared" si="45"/>
        <v>0.1</v>
      </c>
      <c r="X291" s="253">
        <f t="shared" si="45"/>
        <v>0.1</v>
      </c>
      <c r="Y291" s="253">
        <f t="shared" si="45"/>
        <v>0.1</v>
      </c>
      <c r="Z291" s="253">
        <f t="shared" si="45"/>
        <v>0.1</v>
      </c>
      <c r="AA291" s="253">
        <f t="shared" si="45"/>
        <v>0.1</v>
      </c>
      <c r="AB291" s="253">
        <f t="shared" si="45"/>
        <v>0.1</v>
      </c>
      <c r="AC291" s="76"/>
      <c r="AD291" s="76"/>
      <c r="AE291" s="76"/>
      <c r="AF291" s="97">
        <v>1</v>
      </c>
      <c r="AG291" s="97">
        <v>1</v>
      </c>
      <c r="AH291" s="73"/>
      <c r="AI291" s="57"/>
      <c r="AJ291" s="45"/>
      <c r="AK291" s="45"/>
      <c r="AL291" s="45"/>
    </row>
    <row r="292" spans="1:38" hidden="1" outlineLevel="2" x14ac:dyDescent="0.25">
      <c r="A292" s="45"/>
      <c r="B292" s="54"/>
      <c r="C292" s="47">
        <f t="shared" si="43"/>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5"/>
        <v>1.6</v>
      </c>
      <c r="V292" s="253">
        <f t="shared" si="45"/>
        <v>1.6</v>
      </c>
      <c r="W292" s="253">
        <f t="shared" si="45"/>
        <v>1.6</v>
      </c>
      <c r="X292" s="253">
        <f t="shared" si="45"/>
        <v>1.6</v>
      </c>
      <c r="Y292" s="253">
        <f t="shared" si="45"/>
        <v>1.6</v>
      </c>
      <c r="Z292" s="253">
        <f t="shared" si="45"/>
        <v>1.6</v>
      </c>
      <c r="AA292" s="253">
        <f t="shared" si="45"/>
        <v>1.6</v>
      </c>
      <c r="AB292" s="253">
        <f t="shared" si="45"/>
        <v>1.6</v>
      </c>
      <c r="AC292" s="76"/>
      <c r="AD292" s="76"/>
      <c r="AE292" s="76"/>
      <c r="AF292" s="97">
        <v>1</v>
      </c>
      <c r="AG292" s="97">
        <v>1</v>
      </c>
      <c r="AH292" s="73"/>
      <c r="AI292" s="57"/>
      <c r="AJ292" s="45"/>
      <c r="AK292" s="45"/>
      <c r="AL292" s="45"/>
    </row>
    <row r="293" spans="1:38" hidden="1" outlineLevel="2" x14ac:dyDescent="0.25">
      <c r="A293" s="45"/>
      <c r="B293" s="54"/>
      <c r="C293" s="47">
        <f t="shared" si="43"/>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5"/>
        <v>4</v>
      </c>
      <c r="V293" s="253">
        <f t="shared" si="45"/>
        <v>4</v>
      </c>
      <c r="W293" s="253">
        <f t="shared" si="45"/>
        <v>4</v>
      </c>
      <c r="X293" s="253">
        <f t="shared" si="45"/>
        <v>4</v>
      </c>
      <c r="Y293" s="253">
        <f t="shared" si="45"/>
        <v>4</v>
      </c>
      <c r="Z293" s="253">
        <f t="shared" si="45"/>
        <v>4</v>
      </c>
      <c r="AA293" s="253">
        <f t="shared" si="45"/>
        <v>4</v>
      </c>
      <c r="AB293" s="253">
        <f t="shared" si="45"/>
        <v>4</v>
      </c>
      <c r="AC293" s="76"/>
      <c r="AD293" s="76"/>
      <c r="AE293" s="76"/>
      <c r="AF293" s="97">
        <v>1</v>
      </c>
      <c r="AG293" s="97">
        <v>1</v>
      </c>
      <c r="AH293" s="73"/>
      <c r="AI293" s="57"/>
      <c r="AJ293" s="45"/>
      <c r="AK293" s="45"/>
      <c r="AL293" s="45"/>
    </row>
    <row r="294" spans="1:38" hidden="1" outlineLevel="2" x14ac:dyDescent="0.25">
      <c r="A294" s="45"/>
      <c r="B294" s="54"/>
      <c r="C294" s="47">
        <f t="shared" si="43"/>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5"/>
        <v>8.0000000000000002E-3</v>
      </c>
      <c r="V294" s="253">
        <f t="shared" si="45"/>
        <v>8.0000000000000002E-3</v>
      </c>
      <c r="W294" s="253">
        <f t="shared" si="45"/>
        <v>8.0000000000000002E-3</v>
      </c>
      <c r="X294" s="253">
        <f t="shared" si="45"/>
        <v>8.0000000000000002E-3</v>
      </c>
      <c r="Y294" s="253">
        <f t="shared" si="45"/>
        <v>8.0000000000000002E-3</v>
      </c>
      <c r="Z294" s="253">
        <f t="shared" si="45"/>
        <v>8.0000000000000002E-3</v>
      </c>
      <c r="AA294" s="253">
        <f t="shared" si="45"/>
        <v>8.0000000000000002E-3</v>
      </c>
      <c r="AB294" s="253">
        <f t="shared" si="45"/>
        <v>8.0000000000000002E-3</v>
      </c>
      <c r="AC294" s="76"/>
      <c r="AD294" s="76"/>
      <c r="AE294" s="76"/>
      <c r="AF294" s="97">
        <v>1</v>
      </c>
      <c r="AG294" s="97">
        <v>1</v>
      </c>
      <c r="AH294" s="73"/>
      <c r="AI294" s="57"/>
      <c r="AJ294" s="45"/>
      <c r="AK294" s="45"/>
      <c r="AL294" s="45"/>
    </row>
    <row r="295" spans="1:38" hidden="1" outlineLevel="2" x14ac:dyDescent="0.25">
      <c r="A295" s="45"/>
      <c r="B295" s="54"/>
      <c r="C295" s="47">
        <f t="shared" si="43"/>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5"/>
        <v>1.2E-2</v>
      </c>
      <c r="V295" s="253">
        <f t="shared" si="45"/>
        <v>1.2E-2</v>
      </c>
      <c r="W295" s="253">
        <f t="shared" si="45"/>
        <v>1.2E-2</v>
      </c>
      <c r="X295" s="253">
        <f t="shared" si="45"/>
        <v>1.2E-2</v>
      </c>
      <c r="Y295" s="253">
        <f t="shared" si="45"/>
        <v>1.2E-2</v>
      </c>
      <c r="Z295" s="253">
        <f t="shared" si="45"/>
        <v>1.2E-2</v>
      </c>
      <c r="AA295" s="253">
        <f t="shared" si="45"/>
        <v>1.2E-2</v>
      </c>
      <c r="AB295" s="253">
        <f t="shared" si="45"/>
        <v>1.2E-2</v>
      </c>
      <c r="AC295" s="76"/>
      <c r="AD295" s="76"/>
      <c r="AE295" s="76"/>
      <c r="AF295" s="97">
        <v>1</v>
      </c>
      <c r="AG295" s="97">
        <v>1</v>
      </c>
      <c r="AH295" s="73"/>
      <c r="AI295" s="57"/>
      <c r="AJ295" s="45"/>
      <c r="AK295" s="45"/>
      <c r="AL295" s="45"/>
    </row>
    <row r="296" spans="1:38" hidden="1" outlineLevel="2" x14ac:dyDescent="0.25">
      <c r="A296" s="45"/>
      <c r="B296" s="54"/>
      <c r="C296" s="47">
        <f t="shared" si="43"/>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5"/>
        <v>3</v>
      </c>
      <c r="V296" s="253">
        <f t="shared" si="45"/>
        <v>3</v>
      </c>
      <c r="W296" s="253">
        <f t="shared" si="45"/>
        <v>3</v>
      </c>
      <c r="X296" s="253">
        <f t="shared" si="45"/>
        <v>3</v>
      </c>
      <c r="Y296" s="253">
        <f t="shared" si="45"/>
        <v>3</v>
      </c>
      <c r="Z296" s="253">
        <f t="shared" si="45"/>
        <v>3</v>
      </c>
      <c r="AA296" s="253">
        <f t="shared" si="45"/>
        <v>3</v>
      </c>
      <c r="AB296" s="253">
        <f t="shared" si="45"/>
        <v>3</v>
      </c>
      <c r="AC296" s="76"/>
      <c r="AD296" s="76"/>
      <c r="AE296" s="76"/>
      <c r="AF296" s="97">
        <v>1</v>
      </c>
      <c r="AG296" s="97">
        <v>1</v>
      </c>
      <c r="AH296" s="73"/>
      <c r="AI296" s="57"/>
      <c r="AJ296" s="45"/>
      <c r="AK296" s="45"/>
      <c r="AL296" s="45"/>
    </row>
    <row r="297" spans="1:38" hidden="1" outlineLevel="2" x14ac:dyDescent="0.25">
      <c r="A297" s="45"/>
      <c r="B297" s="54"/>
      <c r="C297" s="47">
        <f t="shared" si="43"/>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5"/>
        <v>0.6</v>
      </c>
      <c r="V297" s="253">
        <f t="shared" si="45"/>
        <v>0.6</v>
      </c>
      <c r="W297" s="253">
        <f t="shared" si="45"/>
        <v>0.6</v>
      </c>
      <c r="X297" s="253">
        <f t="shared" si="45"/>
        <v>0.6</v>
      </c>
      <c r="Y297" s="253">
        <f t="shared" si="45"/>
        <v>0.6</v>
      </c>
      <c r="Z297" s="253">
        <f t="shared" si="45"/>
        <v>0.6</v>
      </c>
      <c r="AA297" s="253">
        <f t="shared" si="45"/>
        <v>0.6</v>
      </c>
      <c r="AB297" s="253">
        <f t="shared" si="45"/>
        <v>0.6</v>
      </c>
      <c r="AC297" s="76"/>
      <c r="AD297" s="76"/>
      <c r="AE297" s="76"/>
      <c r="AF297" s="97">
        <v>1</v>
      </c>
      <c r="AG297" s="97">
        <v>1</v>
      </c>
      <c r="AH297" s="73"/>
      <c r="AI297" s="57"/>
      <c r="AJ297" s="45"/>
      <c r="AK297" s="45"/>
      <c r="AL297" s="45"/>
    </row>
    <row r="298" spans="1:38" hidden="1" outlineLevel="2" x14ac:dyDescent="0.25">
      <c r="A298" s="45"/>
      <c r="B298" s="54"/>
      <c r="C298" s="47">
        <f t="shared" si="43"/>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5"/>
        <v>0.17</v>
      </c>
      <c r="V298" s="253">
        <f t="shared" si="45"/>
        <v>0.17</v>
      </c>
      <c r="W298" s="253">
        <f t="shared" si="45"/>
        <v>0.17</v>
      </c>
      <c r="X298" s="253">
        <f t="shared" si="45"/>
        <v>0.17</v>
      </c>
      <c r="Y298" s="253">
        <f t="shared" si="45"/>
        <v>0.17</v>
      </c>
      <c r="Z298" s="253">
        <f t="shared" si="45"/>
        <v>0.17</v>
      </c>
      <c r="AA298" s="253">
        <f t="shared" si="45"/>
        <v>0.17</v>
      </c>
      <c r="AB298" s="253">
        <f t="shared" si="45"/>
        <v>0.17</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853</v>
      </c>
      <c r="F300" s="70" t="s">
        <v>854</v>
      </c>
      <c r="G300" s="73"/>
      <c r="H300" s="76" t="s">
        <v>3284</v>
      </c>
      <c r="I300" s="96" t="s">
        <v>3286</v>
      </c>
      <c r="J300" s="96"/>
      <c r="K300" s="97">
        <v>31.62</v>
      </c>
      <c r="L300" s="97">
        <v>31.62</v>
      </c>
      <c r="M300" s="76"/>
      <c r="N300" s="76"/>
      <c r="O300" s="76"/>
      <c r="P300" s="76"/>
      <c r="Q300" s="76"/>
      <c r="R300" s="76" t="s">
        <v>3285</v>
      </c>
      <c r="S300" s="76"/>
      <c r="T300" s="76"/>
      <c r="U300" s="253">
        <f t="shared" ref="U300:AB302" si="46">INDEX($K300:$Q300,1,U$43)</f>
        <v>31.62</v>
      </c>
      <c r="V300" s="253">
        <f t="shared" si="46"/>
        <v>31.62</v>
      </c>
      <c r="W300" s="253">
        <f t="shared" si="46"/>
        <v>31.62</v>
      </c>
      <c r="X300" s="253">
        <f t="shared" si="46"/>
        <v>31.62</v>
      </c>
      <c r="Y300" s="253">
        <f t="shared" si="46"/>
        <v>31.62</v>
      </c>
      <c r="Z300" s="253">
        <f t="shared" si="46"/>
        <v>31.62</v>
      </c>
      <c r="AA300" s="253">
        <f t="shared" si="46"/>
        <v>31.62</v>
      </c>
      <c r="AB300" s="253">
        <f t="shared" si="46"/>
        <v>31.62</v>
      </c>
      <c r="AC300" s="76"/>
      <c r="AD300" s="76"/>
      <c r="AE300" s="76"/>
      <c r="AF300" s="97">
        <v>1</v>
      </c>
      <c r="AG300" s="97">
        <v>1</v>
      </c>
      <c r="AH300" s="73"/>
      <c r="AI300" s="57"/>
      <c r="AJ300" s="45"/>
      <c r="AK300" s="45"/>
      <c r="AL300" s="45"/>
    </row>
    <row r="301" spans="1:38" hidden="1" outlineLevel="2" x14ac:dyDescent="0.25">
      <c r="A301" s="45"/>
      <c r="B301" s="54"/>
      <c r="C301" s="47">
        <f t="shared" ref="C301:C313" si="47">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6"/>
        <v>24</v>
      </c>
      <c r="V301" s="253">
        <f t="shared" si="46"/>
        <v>24</v>
      </c>
      <c r="W301" s="253">
        <f t="shared" si="46"/>
        <v>24</v>
      </c>
      <c r="X301" s="253">
        <f t="shared" si="46"/>
        <v>24</v>
      </c>
      <c r="Y301" s="253">
        <f t="shared" si="46"/>
        <v>24</v>
      </c>
      <c r="Z301" s="253">
        <f t="shared" si="46"/>
        <v>24</v>
      </c>
      <c r="AA301" s="253">
        <f t="shared" si="46"/>
        <v>24</v>
      </c>
      <c r="AB301" s="253">
        <f t="shared" si="46"/>
        <v>24</v>
      </c>
      <c r="AC301" s="76"/>
      <c r="AD301" s="76"/>
      <c r="AE301" s="76"/>
      <c r="AF301" s="97">
        <v>1</v>
      </c>
      <c r="AG301" s="97">
        <v>1</v>
      </c>
      <c r="AH301" s="73"/>
      <c r="AI301" s="57"/>
      <c r="AJ301" s="45"/>
      <c r="AK301" s="45"/>
      <c r="AL301" s="45"/>
    </row>
    <row r="302" spans="1:38" hidden="1" outlineLevel="2" x14ac:dyDescent="0.25">
      <c r="A302" s="45"/>
      <c r="B302" s="54"/>
      <c r="C302" s="47">
        <f t="shared" si="47"/>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6"/>
        <v>4.0000000000000001E-3</v>
      </c>
      <c r="V302" s="253">
        <f t="shared" si="46"/>
        <v>4.0000000000000001E-3</v>
      </c>
      <c r="W302" s="253">
        <f t="shared" si="46"/>
        <v>4.0000000000000001E-3</v>
      </c>
      <c r="X302" s="253">
        <f t="shared" si="46"/>
        <v>4.0000000000000001E-3</v>
      </c>
      <c r="Y302" s="253">
        <f t="shared" si="46"/>
        <v>4.0000000000000001E-3</v>
      </c>
      <c r="Z302" s="253">
        <f t="shared" si="46"/>
        <v>4.0000000000000001E-3</v>
      </c>
      <c r="AA302" s="253">
        <f t="shared" si="46"/>
        <v>4.0000000000000001E-3</v>
      </c>
      <c r="AB302" s="253">
        <f t="shared" si="46"/>
        <v>4.0000000000000001E-3</v>
      </c>
      <c r="AC302" s="76"/>
      <c r="AD302" s="76"/>
      <c r="AE302" s="76"/>
      <c r="AF302" s="97">
        <v>1</v>
      </c>
      <c r="AG302" s="97">
        <v>1</v>
      </c>
      <c r="AH302" s="73"/>
      <c r="AI302" s="57"/>
      <c r="AJ302" s="45"/>
      <c r="AK302" s="45"/>
      <c r="AL302" s="45"/>
    </row>
    <row r="303" spans="1:38" hidden="1" outlineLevel="2" x14ac:dyDescent="0.25">
      <c r="A303" s="45"/>
      <c r="B303" s="54"/>
      <c r="C303" s="47">
        <f t="shared" si="47"/>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hidden="1" outlineLevel="2" x14ac:dyDescent="0.25">
      <c r="A304" s="45"/>
      <c r="B304" s="54"/>
      <c r="C304" s="47">
        <f t="shared" si="47"/>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8">INDEX($K304:$Q304,1,U$43)</f>
        <v>0.04</v>
      </c>
      <c r="V304" s="253">
        <f t="shared" si="48"/>
        <v>0.04</v>
      </c>
      <c r="W304" s="253">
        <f t="shared" si="48"/>
        <v>0.04</v>
      </c>
      <c r="X304" s="253">
        <f t="shared" si="48"/>
        <v>0.04</v>
      </c>
      <c r="Y304" s="253">
        <f t="shared" si="48"/>
        <v>0.04</v>
      </c>
      <c r="Z304" s="253">
        <f t="shared" si="48"/>
        <v>0.04</v>
      </c>
      <c r="AA304" s="253">
        <f t="shared" si="48"/>
        <v>0.04</v>
      </c>
      <c r="AB304" s="253">
        <f t="shared" si="48"/>
        <v>0.04</v>
      </c>
      <c r="AC304" s="76"/>
      <c r="AD304" s="76"/>
      <c r="AE304" s="76"/>
      <c r="AF304" s="97">
        <v>1</v>
      </c>
      <c r="AG304" s="97">
        <v>1</v>
      </c>
      <c r="AH304" s="73"/>
      <c r="AI304" s="57"/>
      <c r="AJ304" s="45"/>
      <c r="AK304" s="45"/>
      <c r="AL304" s="45"/>
    </row>
    <row r="305" spans="1:38" hidden="1" outlineLevel="2" x14ac:dyDescent="0.25">
      <c r="A305" s="45"/>
      <c r="B305" s="54"/>
      <c r="C305" s="47">
        <f t="shared" si="47"/>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8"/>
        <v>0.25</v>
      </c>
      <c r="V305" s="253">
        <f t="shared" si="48"/>
        <v>0.25</v>
      </c>
      <c r="W305" s="253">
        <f t="shared" si="48"/>
        <v>0.25</v>
      </c>
      <c r="X305" s="253">
        <f t="shared" si="48"/>
        <v>0.25</v>
      </c>
      <c r="Y305" s="253">
        <f t="shared" si="48"/>
        <v>0.25</v>
      </c>
      <c r="Z305" s="253">
        <f t="shared" si="48"/>
        <v>0.25</v>
      </c>
      <c r="AA305" s="253">
        <f t="shared" si="48"/>
        <v>0.25</v>
      </c>
      <c r="AB305" s="253">
        <f t="shared" si="48"/>
        <v>0.25</v>
      </c>
      <c r="AC305" s="76"/>
      <c r="AD305" s="76"/>
      <c r="AE305" s="76"/>
      <c r="AF305" s="97">
        <v>1</v>
      </c>
      <c r="AG305" s="97">
        <v>1</v>
      </c>
      <c r="AH305" s="73"/>
      <c r="AI305" s="57"/>
      <c r="AJ305" s="45"/>
      <c r="AK305" s="45"/>
      <c r="AL305" s="45"/>
    </row>
    <row r="306" spans="1:38" hidden="1" outlineLevel="2" x14ac:dyDescent="0.25">
      <c r="A306" s="45"/>
      <c r="B306" s="54"/>
      <c r="C306" s="47">
        <f t="shared" si="47"/>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hidden="1" outlineLevel="2" x14ac:dyDescent="0.25">
      <c r="A307" s="45"/>
      <c r="B307" s="54"/>
      <c r="C307" s="47">
        <f t="shared" si="47"/>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9">INDEX($K307:$Q307,1,U$43)</f>
        <v>1.35</v>
      </c>
      <c r="V307" s="253">
        <f t="shared" si="49"/>
        <v>1.35</v>
      </c>
      <c r="W307" s="253">
        <f t="shared" si="49"/>
        <v>1.35</v>
      </c>
      <c r="X307" s="253">
        <f t="shared" si="49"/>
        <v>1.35</v>
      </c>
      <c r="Y307" s="253">
        <f t="shared" si="49"/>
        <v>1.35</v>
      </c>
      <c r="Z307" s="253">
        <f t="shared" si="49"/>
        <v>1.35</v>
      </c>
      <c r="AA307" s="253">
        <f t="shared" si="49"/>
        <v>1.35</v>
      </c>
      <c r="AB307" s="253">
        <f t="shared" si="49"/>
        <v>1.35</v>
      </c>
      <c r="AC307" s="76"/>
      <c r="AD307" s="76"/>
      <c r="AE307" s="76"/>
      <c r="AF307" s="97">
        <v>1</v>
      </c>
      <c r="AG307" s="97">
        <v>1</v>
      </c>
      <c r="AH307" s="73"/>
      <c r="AI307" s="57"/>
      <c r="AJ307" s="45"/>
      <c r="AK307" s="45"/>
      <c r="AL307" s="45"/>
    </row>
    <row r="308" spans="1:38" hidden="1" outlineLevel="2" x14ac:dyDescent="0.25">
      <c r="A308" s="45"/>
      <c r="B308" s="54"/>
      <c r="C308" s="47">
        <f t="shared" si="47"/>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9"/>
        <v>1.6E-2</v>
      </c>
      <c r="V308" s="253">
        <f t="shared" si="49"/>
        <v>1.6E-2</v>
      </c>
      <c r="W308" s="253">
        <f t="shared" si="49"/>
        <v>1.6E-2</v>
      </c>
      <c r="X308" s="253">
        <f t="shared" si="49"/>
        <v>1.6E-2</v>
      </c>
      <c r="Y308" s="253">
        <f t="shared" si="49"/>
        <v>1.6E-2</v>
      </c>
      <c r="Z308" s="253">
        <f t="shared" si="49"/>
        <v>1.6E-2</v>
      </c>
      <c r="AA308" s="253">
        <f t="shared" si="49"/>
        <v>1.6E-2</v>
      </c>
      <c r="AB308" s="253">
        <f t="shared" si="49"/>
        <v>1.6E-2</v>
      </c>
      <c r="AC308" s="76"/>
      <c r="AD308" s="76"/>
      <c r="AE308" s="76"/>
      <c r="AF308" s="97">
        <v>1</v>
      </c>
      <c r="AG308" s="97">
        <v>1</v>
      </c>
      <c r="AH308" s="73"/>
      <c r="AI308" s="57"/>
      <c r="AJ308" s="45"/>
      <c r="AK308" s="45"/>
      <c r="AL308" s="45"/>
    </row>
    <row r="309" spans="1:38" hidden="1" outlineLevel="2" x14ac:dyDescent="0.25">
      <c r="A309" s="45"/>
      <c r="B309" s="54"/>
      <c r="C309" s="47">
        <f t="shared" si="47"/>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9"/>
        <v>1</v>
      </c>
      <c r="V309" s="253">
        <f t="shared" si="49"/>
        <v>1</v>
      </c>
      <c r="W309" s="253">
        <f t="shared" si="49"/>
        <v>1</v>
      </c>
      <c r="X309" s="253">
        <f t="shared" si="49"/>
        <v>1</v>
      </c>
      <c r="Y309" s="253">
        <f t="shared" si="49"/>
        <v>1</v>
      </c>
      <c r="Z309" s="253">
        <f t="shared" si="49"/>
        <v>1</v>
      </c>
      <c r="AA309" s="253">
        <f t="shared" si="49"/>
        <v>1</v>
      </c>
      <c r="AB309" s="253">
        <f t="shared" si="49"/>
        <v>1</v>
      </c>
      <c r="AC309" s="76"/>
      <c r="AD309" s="76"/>
      <c r="AE309" s="76"/>
      <c r="AF309" s="97">
        <v>1</v>
      </c>
      <c r="AG309" s="97">
        <v>1</v>
      </c>
      <c r="AH309" s="73"/>
      <c r="AI309" s="57"/>
      <c r="AJ309" s="45"/>
      <c r="AK309" s="45"/>
      <c r="AL309" s="45"/>
    </row>
    <row r="310" spans="1:38" hidden="1" outlineLevel="2" x14ac:dyDescent="0.25">
      <c r="A310" s="45"/>
      <c r="B310" s="54"/>
      <c r="C310" s="47">
        <f t="shared" si="47"/>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9"/>
        <v>1350</v>
      </c>
      <c r="V310" s="253">
        <f t="shared" si="49"/>
        <v>1350</v>
      </c>
      <c r="W310" s="253">
        <f t="shared" si="49"/>
        <v>1350</v>
      </c>
      <c r="X310" s="253">
        <f t="shared" si="49"/>
        <v>1350</v>
      </c>
      <c r="Y310" s="253">
        <f t="shared" si="49"/>
        <v>1350</v>
      </c>
      <c r="Z310" s="253">
        <f t="shared" si="49"/>
        <v>1350</v>
      </c>
      <c r="AA310" s="253">
        <f t="shared" si="49"/>
        <v>1350</v>
      </c>
      <c r="AB310" s="253">
        <f t="shared" si="49"/>
        <v>1350</v>
      </c>
      <c r="AC310" s="76"/>
      <c r="AD310" s="76"/>
      <c r="AE310" s="76"/>
      <c r="AF310" s="97">
        <v>1</v>
      </c>
      <c r="AG310" s="97">
        <v>1</v>
      </c>
      <c r="AH310" s="73"/>
      <c r="AI310" s="57"/>
      <c r="AJ310" s="45"/>
      <c r="AK310" s="45"/>
      <c r="AL310" s="45"/>
    </row>
    <row r="311" spans="1:38" hidden="1" outlineLevel="2" x14ac:dyDescent="0.25">
      <c r="A311" s="45"/>
      <c r="B311" s="54"/>
      <c r="C311" s="47">
        <f t="shared" si="47"/>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58002566.399999999</v>
      </c>
      <c r="X311" s="97">
        <f>U311</f>
        <v>60000000</v>
      </c>
      <c r="Y311" s="255">
        <f t="shared" ref="X311:AB313" si="50">X311</f>
        <v>60000000</v>
      </c>
      <c r="Z311" s="255">
        <f t="shared" si="50"/>
        <v>60000000</v>
      </c>
      <c r="AA311" s="255">
        <f t="shared" si="50"/>
        <v>60000000</v>
      </c>
      <c r="AB311" s="97">
        <f>U311*(51.8-2*(51.8-31.5))/51.8</f>
        <v>12972972.972972976</v>
      </c>
      <c r="AC311" s="76"/>
      <c r="AD311" s="97"/>
      <c r="AE311" s="76"/>
      <c r="AF311" s="97">
        <v>1</v>
      </c>
      <c r="AG311" s="97">
        <v>1</v>
      </c>
      <c r="AH311" s="73"/>
      <c r="AI311" s="57"/>
      <c r="AJ311" s="45"/>
      <c r="AK311" s="45"/>
      <c r="AL311" s="45"/>
    </row>
    <row r="312" spans="1:38" hidden="1" outlineLevel="2" x14ac:dyDescent="0.25">
      <c r="A312" s="45"/>
      <c r="B312" s="54"/>
      <c r="C312" s="47">
        <f t="shared" si="47"/>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50"/>
        <v>2.5000000000000001E-2</v>
      </c>
      <c r="Y312" s="255">
        <f t="shared" si="50"/>
        <v>2.5000000000000001E-2</v>
      </c>
      <c r="Z312" s="255">
        <f t="shared" si="50"/>
        <v>2.5000000000000001E-2</v>
      </c>
      <c r="AA312" s="255">
        <f t="shared" si="50"/>
        <v>2.5000000000000001E-2</v>
      </c>
      <c r="AB312" s="255">
        <f t="shared" si="50"/>
        <v>2.5000000000000001E-2</v>
      </c>
      <c r="AC312" s="76"/>
      <c r="AD312" s="97" t="s">
        <v>2352</v>
      </c>
      <c r="AE312" s="76"/>
      <c r="AF312" s="97">
        <v>1</v>
      </c>
      <c r="AG312" s="97">
        <v>1</v>
      </c>
      <c r="AH312" s="73"/>
      <c r="AI312" s="57"/>
      <c r="AJ312" s="45"/>
      <c r="AK312" s="45"/>
      <c r="AL312" s="45"/>
    </row>
    <row r="313" spans="1:38" hidden="1" outlineLevel="2" x14ac:dyDescent="0.25">
      <c r="A313" s="45"/>
      <c r="B313" s="54"/>
      <c r="C313" s="47">
        <f t="shared" si="47"/>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50"/>
        <v>0.18</v>
      </c>
      <c r="Y313" s="255">
        <f t="shared" si="50"/>
        <v>0.18</v>
      </c>
      <c r="Z313" s="255">
        <f t="shared" si="50"/>
        <v>0.18</v>
      </c>
      <c r="AA313" s="255">
        <f t="shared" si="50"/>
        <v>0.18</v>
      </c>
      <c r="AB313" s="255">
        <f t="shared" si="50"/>
        <v>0.18</v>
      </c>
      <c r="AC313" s="76"/>
      <c r="AD313" s="97" t="s">
        <v>620</v>
      </c>
      <c r="AE313" s="76"/>
      <c r="AF313" s="97">
        <v>1</v>
      </c>
      <c r="AG313" s="97">
        <v>1</v>
      </c>
      <c r="AH313" s="73"/>
      <c r="AI313" s="57"/>
      <c r="AJ313" s="45"/>
      <c r="AK313" s="45"/>
      <c r="AL313" s="45"/>
    </row>
    <row r="314" spans="1:38" hidden="1" outlineLevel="2" x14ac:dyDescent="0.25">
      <c r="A314" s="45"/>
      <c r="B314" s="54"/>
      <c r="C314" s="47">
        <f t="shared" ref="C314:C322" si="51">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2">INDEX($K314:$Q314,1,U$43)</f>
        <v>0.2</v>
      </c>
      <c r="V314" s="253">
        <f t="shared" si="52"/>
        <v>0.2</v>
      </c>
      <c r="W314" s="253">
        <f t="shared" si="52"/>
        <v>0.2</v>
      </c>
      <c r="X314" s="253">
        <f t="shared" si="52"/>
        <v>0.2</v>
      </c>
      <c r="Y314" s="253">
        <f t="shared" si="52"/>
        <v>0.2</v>
      </c>
      <c r="Z314" s="253">
        <f t="shared" si="52"/>
        <v>0.2</v>
      </c>
      <c r="AA314" s="253">
        <f t="shared" si="52"/>
        <v>0.2</v>
      </c>
      <c r="AB314" s="253">
        <f t="shared" si="52"/>
        <v>0.2</v>
      </c>
      <c r="AC314" s="76"/>
      <c r="AD314" s="76"/>
      <c r="AE314" s="76"/>
      <c r="AF314" s="97">
        <v>1</v>
      </c>
      <c r="AG314" s="97">
        <v>1</v>
      </c>
      <c r="AH314" s="73"/>
      <c r="AI314" s="57"/>
      <c r="AJ314" s="45"/>
      <c r="AK314" s="45"/>
      <c r="AL314" s="45"/>
    </row>
    <row r="315" spans="1:38" hidden="1" outlineLevel="2" x14ac:dyDescent="0.25">
      <c r="A315" s="45"/>
      <c r="B315" s="54"/>
      <c r="C315" s="47">
        <f t="shared" si="51"/>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2"/>
        <v>0.85470085470085477</v>
      </c>
      <c r="V315" s="253">
        <f t="shared" si="52"/>
        <v>0.85470085470085477</v>
      </c>
      <c r="W315" s="253">
        <f t="shared" si="52"/>
        <v>0.85470085470085477</v>
      </c>
      <c r="X315" s="253">
        <f t="shared" si="52"/>
        <v>0.85470085470085477</v>
      </c>
      <c r="Y315" s="253">
        <f t="shared" si="52"/>
        <v>0.85470085470085477</v>
      </c>
      <c r="Z315" s="253">
        <f t="shared" si="52"/>
        <v>0.85470085470085477</v>
      </c>
      <c r="AA315" s="253">
        <f t="shared" si="52"/>
        <v>0.85470085470085477</v>
      </c>
      <c r="AB315" s="253">
        <f t="shared" si="52"/>
        <v>0.85470085470085477</v>
      </c>
      <c r="AC315" s="76"/>
      <c r="AD315" s="76"/>
      <c r="AE315" s="76"/>
      <c r="AF315" s="97">
        <v>1</v>
      </c>
      <c r="AG315" s="97">
        <v>1</v>
      </c>
      <c r="AH315" s="73"/>
      <c r="AI315" s="57"/>
      <c r="AJ315" s="45"/>
      <c r="AK315" s="45"/>
      <c r="AL315" s="45"/>
    </row>
    <row r="316" spans="1:38" hidden="1" outlineLevel="2" x14ac:dyDescent="0.25">
      <c r="A316" s="45"/>
      <c r="B316" s="54"/>
      <c r="C316" s="47">
        <f t="shared" si="51"/>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2"/>
        <v>51</v>
      </c>
      <c r="V316" s="253">
        <f t="shared" si="52"/>
        <v>51</v>
      </c>
      <c r="W316" s="97">
        <v>35.484999999999999</v>
      </c>
      <c r="X316" s="253">
        <f t="shared" si="52"/>
        <v>51</v>
      </c>
      <c r="Y316" s="253">
        <f t="shared" si="52"/>
        <v>51</v>
      </c>
      <c r="Z316" s="253">
        <f t="shared" si="52"/>
        <v>51</v>
      </c>
      <c r="AA316" s="253">
        <f t="shared" si="52"/>
        <v>51</v>
      </c>
      <c r="AB316" s="253">
        <f t="shared" si="52"/>
        <v>51</v>
      </c>
      <c r="AC316" s="76"/>
      <c r="AD316" s="76"/>
      <c r="AE316" s="76"/>
      <c r="AF316" s="97">
        <v>1</v>
      </c>
      <c r="AG316" s="97">
        <v>1</v>
      </c>
      <c r="AH316" s="73"/>
      <c r="AI316" s="57"/>
      <c r="AJ316" s="45"/>
      <c r="AK316" s="45"/>
      <c r="AL316" s="45"/>
    </row>
    <row r="317" spans="1:38" hidden="1" outlineLevel="2" x14ac:dyDescent="0.25">
      <c r="A317" s="45"/>
      <c r="B317" s="54"/>
      <c r="C317" s="47">
        <f t="shared" si="51"/>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3">W317</f>
        <v>4.503659223118784E-8</v>
      </c>
      <c r="Y317" s="255">
        <f t="shared" si="53"/>
        <v>4.503659223118784E-8</v>
      </c>
      <c r="Z317" s="255">
        <f t="shared" si="53"/>
        <v>4.503659223118784E-8</v>
      </c>
      <c r="AA317" s="255">
        <f t="shared" si="53"/>
        <v>4.503659223118784E-8</v>
      </c>
      <c r="AB317" s="255">
        <f t="shared" si="53"/>
        <v>4.503659223118784E-8</v>
      </c>
      <c r="AC317" s="76"/>
      <c r="AD317" s="97" t="s">
        <v>2307</v>
      </c>
      <c r="AE317" s="76"/>
      <c r="AF317" s="97">
        <v>1</v>
      </c>
      <c r="AG317" s="97">
        <v>1</v>
      </c>
      <c r="AH317" s="73"/>
      <c r="AI317" s="57"/>
      <c r="AJ317" s="45"/>
      <c r="AK317" s="45"/>
      <c r="AL317" s="45"/>
    </row>
    <row r="318" spans="1:38" hidden="1" outlineLevel="2" x14ac:dyDescent="0.25">
      <c r="A318" s="45"/>
      <c r="B318" s="54"/>
      <c r="C318" s="47">
        <f t="shared" si="51"/>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3"/>
        <v>1095</v>
      </c>
      <c r="Y318" s="255">
        <f t="shared" si="53"/>
        <v>1095</v>
      </c>
      <c r="Z318" s="255">
        <f t="shared" si="53"/>
        <v>1095</v>
      </c>
      <c r="AA318" s="255">
        <f t="shared" si="53"/>
        <v>1095</v>
      </c>
      <c r="AB318" s="255">
        <f t="shared" si="53"/>
        <v>1095</v>
      </c>
      <c r="AC318" s="76"/>
      <c r="AD318" s="97" t="s">
        <v>2307</v>
      </c>
      <c r="AE318" s="76"/>
      <c r="AF318" s="97">
        <v>1</v>
      </c>
      <c r="AG318" s="97">
        <v>1</v>
      </c>
      <c r="AH318" s="73"/>
      <c r="AI318" s="57"/>
      <c r="AJ318" s="45"/>
      <c r="AK318" s="45"/>
      <c r="AL318" s="45"/>
    </row>
    <row r="319" spans="1:38" hidden="1" outlineLevel="2" x14ac:dyDescent="0.25">
      <c r="A319" s="45"/>
      <c r="B319" s="54"/>
      <c r="C319" s="47">
        <f t="shared" si="51"/>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3"/>
        <v>2</v>
      </c>
      <c r="Y319" s="255">
        <f t="shared" si="53"/>
        <v>2</v>
      </c>
      <c r="Z319" s="255">
        <f t="shared" si="53"/>
        <v>2</v>
      </c>
      <c r="AA319" s="255">
        <f t="shared" si="53"/>
        <v>2</v>
      </c>
      <c r="AB319" s="255">
        <f t="shared" si="53"/>
        <v>2</v>
      </c>
      <c r="AC319" s="76"/>
      <c r="AD319" s="76"/>
      <c r="AE319" s="76"/>
      <c r="AF319" s="97">
        <v>1</v>
      </c>
      <c r="AG319" s="97">
        <v>1</v>
      </c>
      <c r="AH319" s="73"/>
      <c r="AI319" s="57"/>
      <c r="AJ319" s="45"/>
      <c r="AK319" s="45"/>
      <c r="AL319" s="45"/>
    </row>
    <row r="320" spans="1:38" hidden="1" outlineLevel="2" x14ac:dyDescent="0.25">
      <c r="A320" s="45"/>
      <c r="B320" s="54"/>
      <c r="C320" s="47">
        <f t="shared" si="51"/>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3"/>
        <v>0.85</v>
      </c>
      <c r="Y320" s="255">
        <f t="shared" si="53"/>
        <v>0.85</v>
      </c>
      <c r="Z320" s="255">
        <f t="shared" si="53"/>
        <v>0.85</v>
      </c>
      <c r="AA320" s="255">
        <f t="shared" si="53"/>
        <v>0.85</v>
      </c>
      <c r="AB320" s="255">
        <f t="shared" si="53"/>
        <v>0.85</v>
      </c>
      <c r="AC320" s="76"/>
      <c r="AD320" s="76"/>
      <c r="AE320" s="76"/>
      <c r="AF320" s="97">
        <v>1</v>
      </c>
      <c r="AG320" s="97">
        <v>1</v>
      </c>
      <c r="AH320" s="73"/>
      <c r="AI320" s="57"/>
      <c r="AJ320" s="45"/>
      <c r="AK320" s="45"/>
      <c r="AL320" s="45"/>
    </row>
    <row r="321" spans="1:38" hidden="1" outlineLevel="2" x14ac:dyDescent="0.25">
      <c r="A321" s="45"/>
      <c r="B321" s="54"/>
      <c r="C321" s="47">
        <f t="shared" si="51"/>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hidden="1" outlineLevel="2" x14ac:dyDescent="0.25">
      <c r="A322" s="45"/>
      <c r="B322" s="54"/>
      <c r="C322" s="47">
        <f t="shared" si="51"/>
        <v>3</v>
      </c>
      <c r="D322" s="73"/>
      <c r="E322" s="70"/>
      <c r="F322" s="70" t="s">
        <v>3287</v>
      </c>
      <c r="G322" s="73"/>
      <c r="H322" s="76" t="s">
        <v>3288</v>
      </c>
      <c r="I322" s="96"/>
      <c r="J322" s="96"/>
      <c r="K322" s="97">
        <v>1.147</v>
      </c>
      <c r="L322" s="97">
        <v>1.147</v>
      </c>
      <c r="M322" s="76"/>
      <c r="N322" s="76"/>
      <c r="O322" s="76"/>
      <c r="P322" s="76"/>
      <c r="Q322" s="76"/>
      <c r="R322" s="76"/>
      <c r="S322" s="76"/>
      <c r="T322" s="76"/>
      <c r="U322" s="253">
        <f t="shared" ref="U322:AB322" si="54">INDEX($K322:$Q322,1,U$43)</f>
        <v>1.147</v>
      </c>
      <c r="V322" s="253">
        <f t="shared" si="54"/>
        <v>1.147</v>
      </c>
      <c r="W322" s="253">
        <f t="shared" si="54"/>
        <v>1.147</v>
      </c>
      <c r="X322" s="253">
        <f t="shared" si="54"/>
        <v>1.147</v>
      </c>
      <c r="Y322" s="253">
        <f t="shared" si="54"/>
        <v>1.147</v>
      </c>
      <c r="Z322" s="253">
        <f t="shared" si="54"/>
        <v>1.147</v>
      </c>
      <c r="AA322" s="253">
        <f t="shared" si="54"/>
        <v>1.147</v>
      </c>
      <c r="AB322" s="253">
        <f t="shared" si="54"/>
        <v>1.147</v>
      </c>
      <c r="AC322" s="76"/>
      <c r="AD322" s="97" t="s">
        <v>3289</v>
      </c>
      <c r="AE322" s="76"/>
      <c r="AF322" s="97">
        <v>1</v>
      </c>
      <c r="AG322" s="97">
        <v>1</v>
      </c>
      <c r="AH322" s="73"/>
      <c r="AI322" s="57"/>
      <c r="AJ322" s="45"/>
      <c r="AK322" s="45"/>
      <c r="AL322" s="45"/>
    </row>
    <row r="323" spans="1:38" outlineLevel="1" collapsed="1" x14ac:dyDescent="0.2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 t="shared" ref="C325:C340" si="55">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6">INDEX($K325:$Q325,1,U$43)</f>
        <v>0.09</v>
      </c>
      <c r="V325" s="253">
        <f t="shared" si="56"/>
        <v>0.09</v>
      </c>
      <c r="W325" s="253">
        <f t="shared" si="56"/>
        <v>0.09</v>
      </c>
      <c r="X325" s="253">
        <f t="shared" si="56"/>
        <v>0.09</v>
      </c>
      <c r="Y325" s="253">
        <f t="shared" si="56"/>
        <v>0.09</v>
      </c>
      <c r="Z325" s="253">
        <f t="shared" si="56"/>
        <v>0.09</v>
      </c>
      <c r="AA325" s="253">
        <f t="shared" si="56"/>
        <v>0.09</v>
      </c>
      <c r="AB325" s="253">
        <f t="shared" si="56"/>
        <v>0.09</v>
      </c>
      <c r="AC325" s="76"/>
      <c r="AD325" s="76"/>
      <c r="AE325" s="76"/>
      <c r="AF325" s="97">
        <v>1</v>
      </c>
      <c r="AG325" s="97">
        <v>1</v>
      </c>
      <c r="AH325" s="73"/>
      <c r="AI325" s="57"/>
      <c r="AJ325" s="45"/>
      <c r="AK325" s="45"/>
      <c r="AL325" s="45"/>
    </row>
    <row r="326" spans="1:38" hidden="1" outlineLevel="2" x14ac:dyDescent="0.25">
      <c r="A326" s="45"/>
      <c r="B326" s="54"/>
      <c r="C326" s="47">
        <f t="shared" si="55"/>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6"/>
        <v>4.0999999999999996</v>
      </c>
      <c r="V326" s="253">
        <f t="shared" si="56"/>
        <v>4.0999999999999996</v>
      </c>
      <c r="W326" s="253">
        <f t="shared" si="56"/>
        <v>4.0999999999999996</v>
      </c>
      <c r="X326" s="253">
        <f t="shared" si="56"/>
        <v>4.0999999999999996</v>
      </c>
      <c r="Y326" s="253">
        <f t="shared" si="56"/>
        <v>4.0999999999999996</v>
      </c>
      <c r="Z326" s="253">
        <f t="shared" si="56"/>
        <v>4.0999999999999996</v>
      </c>
      <c r="AA326" s="253">
        <f t="shared" si="56"/>
        <v>4.0999999999999996</v>
      </c>
      <c r="AB326" s="253">
        <f t="shared" si="56"/>
        <v>4.0999999999999996</v>
      </c>
      <c r="AC326" s="76"/>
      <c r="AD326" s="76"/>
      <c r="AE326" s="76"/>
      <c r="AF326" s="97">
        <v>1</v>
      </c>
      <c r="AG326" s="97">
        <v>1</v>
      </c>
      <c r="AH326" s="73"/>
      <c r="AI326" s="57"/>
      <c r="AJ326" s="45"/>
      <c r="AK326" s="45"/>
      <c r="AL326" s="45"/>
    </row>
    <row r="327" spans="1:38" hidden="1" outlineLevel="2" x14ac:dyDescent="0.25">
      <c r="A327" s="45"/>
      <c r="B327" s="54"/>
      <c r="C327" s="47">
        <f t="shared" si="55"/>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6"/>
        <v>1.3</v>
      </c>
      <c r="V327" s="253">
        <f t="shared" si="56"/>
        <v>1.3</v>
      </c>
      <c r="W327" s="253">
        <f t="shared" si="56"/>
        <v>1.3</v>
      </c>
      <c r="X327" s="253">
        <f t="shared" si="56"/>
        <v>1.3</v>
      </c>
      <c r="Y327" s="253">
        <f t="shared" si="56"/>
        <v>1.3</v>
      </c>
      <c r="Z327" s="253">
        <f t="shared" si="56"/>
        <v>1.3</v>
      </c>
      <c r="AA327" s="253">
        <f t="shared" si="56"/>
        <v>1.3</v>
      </c>
      <c r="AB327" s="253">
        <f t="shared" si="56"/>
        <v>1.3</v>
      </c>
      <c r="AC327" s="76"/>
      <c r="AD327" s="76"/>
      <c r="AE327" s="76"/>
      <c r="AF327" s="97">
        <v>1</v>
      </c>
      <c r="AG327" s="97">
        <v>1</v>
      </c>
      <c r="AH327" s="73"/>
      <c r="AI327" s="57"/>
      <c r="AJ327" s="45"/>
      <c r="AK327" s="45"/>
      <c r="AL327" s="45"/>
    </row>
    <row r="328" spans="1:38" hidden="1" outlineLevel="2" x14ac:dyDescent="0.25">
      <c r="A328" s="45"/>
      <c r="B328" s="54"/>
      <c r="C328" s="47">
        <f t="shared" si="55"/>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6"/>
        <v>0.5</v>
      </c>
      <c r="V328" s="253">
        <f t="shared" si="56"/>
        <v>0.5</v>
      </c>
      <c r="W328" s="253">
        <f t="shared" si="56"/>
        <v>0.5</v>
      </c>
      <c r="X328" s="253">
        <f t="shared" si="56"/>
        <v>0.5</v>
      </c>
      <c r="Y328" s="253">
        <f t="shared" si="56"/>
        <v>0.5</v>
      </c>
      <c r="Z328" s="253">
        <f t="shared" si="56"/>
        <v>0.5</v>
      </c>
      <c r="AA328" s="253">
        <f t="shared" si="56"/>
        <v>0.5</v>
      </c>
      <c r="AB328" s="253">
        <f t="shared" si="56"/>
        <v>0.5</v>
      </c>
      <c r="AC328" s="76"/>
      <c r="AD328" s="76"/>
      <c r="AE328" s="76"/>
      <c r="AF328" s="97">
        <v>1</v>
      </c>
      <c r="AG328" s="97">
        <v>1</v>
      </c>
      <c r="AH328" s="73"/>
      <c r="AI328" s="57"/>
      <c r="AJ328" s="45"/>
      <c r="AK328" s="45"/>
      <c r="AL328" s="45"/>
    </row>
    <row r="329" spans="1:38" hidden="1" outlineLevel="2" x14ac:dyDescent="0.25">
      <c r="A329" s="45"/>
      <c r="B329" s="54"/>
      <c r="C329" s="47">
        <f t="shared" si="55"/>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6"/>
        <v>0.7</v>
      </c>
      <c r="V329" s="253">
        <f t="shared" si="56"/>
        <v>0.7</v>
      </c>
      <c r="W329" s="253">
        <f t="shared" si="56"/>
        <v>0.7</v>
      </c>
      <c r="X329" s="253">
        <f t="shared" si="56"/>
        <v>0.7</v>
      </c>
      <c r="Y329" s="253">
        <f t="shared" si="56"/>
        <v>0.7</v>
      </c>
      <c r="Z329" s="253">
        <f t="shared" si="56"/>
        <v>0.7</v>
      </c>
      <c r="AA329" s="253">
        <f t="shared" si="56"/>
        <v>0.7</v>
      </c>
      <c r="AB329" s="253">
        <f t="shared" si="56"/>
        <v>0.7</v>
      </c>
      <c r="AC329" s="76"/>
      <c r="AD329" s="76"/>
      <c r="AE329" s="76"/>
      <c r="AF329" s="97">
        <v>1</v>
      </c>
      <c r="AG329" s="97">
        <v>1</v>
      </c>
      <c r="AH329" s="73"/>
      <c r="AI329" s="57"/>
      <c r="AJ329" s="45"/>
      <c r="AK329" s="45"/>
      <c r="AL329" s="45"/>
    </row>
    <row r="330" spans="1:38" hidden="1" outlineLevel="2" x14ac:dyDescent="0.25">
      <c r="A330" s="45"/>
      <c r="B330" s="54"/>
      <c r="C330" s="47">
        <f t="shared" si="55"/>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6"/>
        <v>0.15</v>
      </c>
      <c r="V330" s="253">
        <f t="shared" si="56"/>
        <v>0.15</v>
      </c>
      <c r="W330" s="253">
        <f t="shared" si="56"/>
        <v>0.15</v>
      </c>
      <c r="X330" s="253">
        <f t="shared" si="56"/>
        <v>0.15</v>
      </c>
      <c r="Y330" s="253">
        <f t="shared" si="56"/>
        <v>0.15</v>
      </c>
      <c r="Z330" s="253">
        <f t="shared" si="56"/>
        <v>0.15</v>
      </c>
      <c r="AA330" s="253">
        <f t="shared" si="56"/>
        <v>0.15</v>
      </c>
      <c r="AB330" s="253">
        <f t="shared" si="56"/>
        <v>0.15</v>
      </c>
      <c r="AC330" s="76"/>
      <c r="AD330" s="76"/>
      <c r="AE330" s="76"/>
      <c r="AF330" s="97">
        <v>1</v>
      </c>
      <c r="AG330" s="97">
        <v>1</v>
      </c>
      <c r="AH330" s="73"/>
      <c r="AI330" s="57"/>
      <c r="AJ330" s="45"/>
      <c r="AK330" s="45"/>
      <c r="AL330" s="45"/>
    </row>
    <row r="331" spans="1:38" hidden="1" outlineLevel="2" x14ac:dyDescent="0.25">
      <c r="A331" s="45"/>
      <c r="B331" s="54"/>
      <c r="C331" s="47">
        <f t="shared" si="55"/>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6"/>
        <v>0.48099999999999998</v>
      </c>
      <c r="V331" s="253">
        <f t="shared" si="56"/>
        <v>0.48099999999999998</v>
      </c>
      <c r="W331" s="253">
        <f t="shared" si="56"/>
        <v>0.48099999999999998</v>
      </c>
      <c r="X331" s="253">
        <f t="shared" si="56"/>
        <v>0.48099999999999998</v>
      </c>
      <c r="Y331" s="253">
        <f t="shared" si="56"/>
        <v>0.48099999999999998</v>
      </c>
      <c r="Z331" s="253">
        <f t="shared" si="56"/>
        <v>0.48099999999999998</v>
      </c>
      <c r="AA331" s="253">
        <f t="shared" si="56"/>
        <v>0.48099999999999998</v>
      </c>
      <c r="AB331" s="253">
        <f t="shared" si="56"/>
        <v>0.48099999999999998</v>
      </c>
      <c r="AC331" s="76"/>
      <c r="AD331" s="76"/>
      <c r="AE331" s="76"/>
      <c r="AF331" s="97">
        <v>1</v>
      </c>
      <c r="AG331" s="97">
        <v>1</v>
      </c>
      <c r="AH331" s="73"/>
      <c r="AI331" s="57"/>
      <c r="AJ331" s="45"/>
      <c r="AK331" s="45"/>
      <c r="AL331" s="45"/>
    </row>
    <row r="332" spans="1:38" hidden="1" outlineLevel="2" x14ac:dyDescent="0.25">
      <c r="A332" s="45"/>
      <c r="B332" s="54"/>
      <c r="C332" s="47">
        <f t="shared" si="55"/>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6"/>
        <v>0.61899999999999999</v>
      </c>
      <c r="V332" s="253">
        <f t="shared" si="56"/>
        <v>0.61899999999999999</v>
      </c>
      <c r="W332" s="253">
        <f t="shared" si="56"/>
        <v>0.61899999999999999</v>
      </c>
      <c r="X332" s="253">
        <f t="shared" si="56"/>
        <v>0.61899999999999999</v>
      </c>
      <c r="Y332" s="253">
        <f t="shared" si="56"/>
        <v>0.61899999999999999</v>
      </c>
      <c r="Z332" s="253">
        <f t="shared" si="56"/>
        <v>0.61899999999999999</v>
      </c>
      <c r="AA332" s="253">
        <f t="shared" si="56"/>
        <v>0.61899999999999999</v>
      </c>
      <c r="AB332" s="253">
        <f t="shared" si="56"/>
        <v>0.61899999999999999</v>
      </c>
      <c r="AC332" s="76"/>
      <c r="AD332" s="76"/>
      <c r="AE332" s="76"/>
      <c r="AF332" s="97">
        <v>1</v>
      </c>
      <c r="AG332" s="97">
        <v>1</v>
      </c>
      <c r="AH332" s="73"/>
      <c r="AI332" s="57"/>
      <c r="AJ332" s="45"/>
      <c r="AK332" s="45"/>
      <c r="AL332" s="45"/>
    </row>
    <row r="333" spans="1:38" hidden="1" outlineLevel="2" x14ac:dyDescent="0.25">
      <c r="A333" s="45"/>
      <c r="B333" s="54"/>
      <c r="C333" s="47">
        <f t="shared" si="55"/>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6"/>
        <v>1.41</v>
      </c>
      <c r="V333" s="253">
        <f t="shared" si="56"/>
        <v>1.41</v>
      </c>
      <c r="W333" s="253">
        <f t="shared" si="56"/>
        <v>1.41</v>
      </c>
      <c r="X333" s="253">
        <f t="shared" si="56"/>
        <v>1.41</v>
      </c>
      <c r="Y333" s="253">
        <f t="shared" si="56"/>
        <v>1.41</v>
      </c>
      <c r="Z333" s="253">
        <f t="shared" si="56"/>
        <v>1.41</v>
      </c>
      <c r="AA333" s="253">
        <f t="shared" si="56"/>
        <v>1.41</v>
      </c>
      <c r="AB333" s="253">
        <f t="shared" si="56"/>
        <v>1.41</v>
      </c>
      <c r="AC333" s="76"/>
      <c r="AD333" s="76"/>
      <c r="AE333" s="76"/>
      <c r="AF333" s="97">
        <v>1</v>
      </c>
      <c r="AG333" s="97">
        <v>1</v>
      </c>
      <c r="AH333" s="73"/>
      <c r="AI333" s="57"/>
      <c r="AJ333" s="45"/>
      <c r="AK333" s="45"/>
      <c r="AL333" s="45"/>
    </row>
    <row r="334" spans="1:38" hidden="1" outlineLevel="2" x14ac:dyDescent="0.25">
      <c r="A334" s="45"/>
      <c r="B334" s="54"/>
      <c r="C334" s="47">
        <f t="shared" si="55"/>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6"/>
        <v>0.32200000000000001</v>
      </c>
      <c r="V334" s="253">
        <f t="shared" si="56"/>
        <v>0.32200000000000001</v>
      </c>
      <c r="W334" s="253">
        <f t="shared" si="56"/>
        <v>0.32200000000000001</v>
      </c>
      <c r="X334" s="253">
        <f t="shared" si="56"/>
        <v>0.32200000000000001</v>
      </c>
      <c r="Y334" s="253">
        <f t="shared" si="56"/>
        <v>0.32200000000000001</v>
      </c>
      <c r="Z334" s="253">
        <f t="shared" si="56"/>
        <v>0.32200000000000001</v>
      </c>
      <c r="AA334" s="253">
        <f t="shared" si="56"/>
        <v>0.32200000000000001</v>
      </c>
      <c r="AB334" s="253">
        <f t="shared" si="56"/>
        <v>0.32200000000000001</v>
      </c>
      <c r="AC334" s="76"/>
      <c r="AD334" s="76"/>
      <c r="AE334" s="76"/>
      <c r="AF334" s="97">
        <v>1</v>
      </c>
      <c r="AG334" s="97">
        <v>1</v>
      </c>
      <c r="AH334" s="73"/>
      <c r="AI334" s="57"/>
      <c r="AJ334" s="45"/>
      <c r="AK334" s="45"/>
      <c r="AL334" s="45"/>
    </row>
    <row r="335" spans="1:38" hidden="1" outlineLevel="2" x14ac:dyDescent="0.25">
      <c r="A335" s="45"/>
      <c r="B335" s="54"/>
      <c r="C335" s="47">
        <f t="shared" si="55"/>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6"/>
        <v>39</v>
      </c>
      <c r="V335" s="253">
        <f t="shared" si="56"/>
        <v>39</v>
      </c>
      <c r="W335" s="253">
        <f t="shared" si="56"/>
        <v>39</v>
      </c>
      <c r="X335" s="253">
        <f t="shared" si="56"/>
        <v>39</v>
      </c>
      <c r="Y335" s="253">
        <f t="shared" si="56"/>
        <v>39</v>
      </c>
      <c r="Z335" s="253">
        <f t="shared" si="56"/>
        <v>39</v>
      </c>
      <c r="AA335" s="253">
        <f t="shared" si="56"/>
        <v>39</v>
      </c>
      <c r="AB335" s="253">
        <f t="shared" si="56"/>
        <v>39</v>
      </c>
      <c r="AC335" s="76"/>
      <c r="AD335" s="76"/>
      <c r="AE335" s="76"/>
      <c r="AF335" s="97">
        <v>1</v>
      </c>
      <c r="AG335" s="97">
        <v>1</v>
      </c>
      <c r="AH335" s="73"/>
      <c r="AI335" s="57"/>
      <c r="AJ335" s="45"/>
      <c r="AK335" s="45"/>
      <c r="AL335" s="45"/>
    </row>
    <row r="336" spans="1:38" hidden="1" outlineLevel="2" x14ac:dyDescent="0.25">
      <c r="A336" s="45"/>
      <c r="B336" s="54"/>
      <c r="C336" s="47">
        <f t="shared" si="55"/>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6"/>
        <v>1.3</v>
      </c>
      <c r="V336" s="253">
        <f t="shared" si="56"/>
        <v>1.3</v>
      </c>
      <c r="W336" s="253">
        <f t="shared" si="56"/>
        <v>1.3</v>
      </c>
      <c r="X336" s="253">
        <f t="shared" si="56"/>
        <v>1.3</v>
      </c>
      <c r="Y336" s="253">
        <f t="shared" si="56"/>
        <v>1.3</v>
      </c>
      <c r="Z336" s="253">
        <f t="shared" si="56"/>
        <v>1.3</v>
      </c>
      <c r="AA336" s="253">
        <f t="shared" si="56"/>
        <v>1.3</v>
      </c>
      <c r="AB336" s="253">
        <f t="shared" si="56"/>
        <v>1.3</v>
      </c>
      <c r="AC336" s="76"/>
      <c r="AD336" s="76"/>
      <c r="AE336" s="76"/>
      <c r="AF336" s="97">
        <v>1</v>
      </c>
      <c r="AG336" s="97">
        <v>1</v>
      </c>
      <c r="AH336" s="73"/>
      <c r="AI336" s="57"/>
      <c r="AJ336" s="45"/>
      <c r="AK336" s="45"/>
      <c r="AL336" s="45"/>
    </row>
    <row r="337" spans="1:38" hidden="1" outlineLevel="2" x14ac:dyDescent="0.25">
      <c r="A337" s="45"/>
      <c r="B337" s="54"/>
      <c r="C337" s="47">
        <f t="shared" si="55"/>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6"/>
        <v>5</v>
      </c>
      <c r="V337" s="253">
        <f t="shared" si="56"/>
        <v>5</v>
      </c>
      <c r="W337" s="253">
        <f t="shared" si="56"/>
        <v>5</v>
      </c>
      <c r="X337" s="253">
        <f t="shared" si="56"/>
        <v>5</v>
      </c>
      <c r="Y337" s="253">
        <f t="shared" si="56"/>
        <v>5</v>
      </c>
      <c r="Z337" s="253">
        <f t="shared" si="56"/>
        <v>5</v>
      </c>
      <c r="AA337" s="253">
        <f t="shared" si="56"/>
        <v>5</v>
      </c>
      <c r="AB337" s="253">
        <f t="shared" si="56"/>
        <v>5</v>
      </c>
      <c r="AC337" s="76"/>
      <c r="AD337" s="76"/>
      <c r="AE337" s="76"/>
      <c r="AF337" s="97">
        <v>1</v>
      </c>
      <c r="AG337" s="97">
        <v>1</v>
      </c>
      <c r="AH337" s="73"/>
      <c r="AI337" s="57"/>
      <c r="AJ337" s="45"/>
      <c r="AK337" s="45"/>
      <c r="AL337" s="45"/>
    </row>
    <row r="338" spans="1:38" hidden="1" outlineLevel="2" x14ac:dyDescent="0.25">
      <c r="A338" s="45"/>
      <c r="B338" s="54"/>
      <c r="C338" s="47">
        <f t="shared" si="55"/>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6"/>
        <v>0.15</v>
      </c>
      <c r="V338" s="253">
        <f t="shared" si="56"/>
        <v>0.15</v>
      </c>
      <c r="W338" s="253">
        <f t="shared" si="56"/>
        <v>0.15</v>
      </c>
      <c r="X338" s="253">
        <f t="shared" si="56"/>
        <v>0.15</v>
      </c>
      <c r="Y338" s="253">
        <f t="shared" si="56"/>
        <v>0.15</v>
      </c>
      <c r="Z338" s="253">
        <f t="shared" si="56"/>
        <v>0.15</v>
      </c>
      <c r="AA338" s="253">
        <f t="shared" si="56"/>
        <v>0.15</v>
      </c>
      <c r="AB338" s="253">
        <f t="shared" si="56"/>
        <v>0.15</v>
      </c>
      <c r="AC338" s="76"/>
      <c r="AD338" s="76"/>
      <c r="AE338" s="76"/>
      <c r="AF338" s="97">
        <v>1</v>
      </c>
      <c r="AG338" s="97">
        <v>1</v>
      </c>
      <c r="AH338" s="73"/>
      <c r="AI338" s="57"/>
      <c r="AJ338" s="45"/>
      <c r="AK338" s="45"/>
      <c r="AL338" s="45"/>
    </row>
    <row r="339" spans="1:38" hidden="1" outlineLevel="2" x14ac:dyDescent="0.25">
      <c r="A339" s="45"/>
      <c r="B339" s="54"/>
      <c r="C339" s="47">
        <f t="shared" si="55"/>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6"/>
        <v>10</v>
      </c>
      <c r="V339" s="253">
        <f t="shared" si="56"/>
        <v>10</v>
      </c>
      <c r="W339" s="253">
        <f t="shared" si="56"/>
        <v>10</v>
      </c>
      <c r="X339" s="253">
        <f t="shared" si="56"/>
        <v>10</v>
      </c>
      <c r="Y339" s="253">
        <f t="shared" si="56"/>
        <v>10</v>
      </c>
      <c r="Z339" s="253">
        <f t="shared" si="56"/>
        <v>10</v>
      </c>
      <c r="AA339" s="253">
        <f t="shared" si="56"/>
        <v>10</v>
      </c>
      <c r="AB339" s="253">
        <f t="shared" si="56"/>
        <v>10</v>
      </c>
      <c r="AC339" s="76"/>
      <c r="AD339" s="76"/>
      <c r="AE339" s="76"/>
      <c r="AF339" s="97">
        <v>1</v>
      </c>
      <c r="AG339" s="97">
        <v>1</v>
      </c>
      <c r="AH339" s="73"/>
      <c r="AI339" s="57"/>
      <c r="AJ339" s="45"/>
      <c r="AK339" s="45"/>
      <c r="AL339" s="45"/>
    </row>
    <row r="340" spans="1:38" hidden="1" outlineLevel="2" x14ac:dyDescent="0.25">
      <c r="A340" s="45"/>
      <c r="B340" s="54"/>
      <c r="C340" s="47">
        <f t="shared" si="55"/>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6"/>
        <v>0.38</v>
      </c>
      <c r="V340" s="253">
        <f t="shared" si="56"/>
        <v>0.38</v>
      </c>
      <c r="W340" s="253">
        <f t="shared" si="56"/>
        <v>0.38</v>
      </c>
      <c r="X340" s="253">
        <f t="shared" si="56"/>
        <v>0.38</v>
      </c>
      <c r="Y340" s="253">
        <f t="shared" si="56"/>
        <v>0.38</v>
      </c>
      <c r="Z340" s="253">
        <f t="shared" si="56"/>
        <v>0.38</v>
      </c>
      <c r="AA340" s="253">
        <f t="shared" si="56"/>
        <v>0.38</v>
      </c>
      <c r="AB340" s="253">
        <f t="shared" si="56"/>
        <v>0.38</v>
      </c>
      <c r="AC340" s="76"/>
      <c r="AD340" s="76"/>
      <c r="AE340" s="76"/>
      <c r="AF340" s="97">
        <v>1</v>
      </c>
      <c r="AG340" s="97">
        <v>1</v>
      </c>
      <c r="AH340" s="73"/>
      <c r="AI340" s="57"/>
      <c r="AJ340" s="45"/>
      <c r="AK340" s="45"/>
      <c r="AL340" s="45"/>
    </row>
    <row r="341" spans="1:38" outlineLevel="1" x14ac:dyDescent="0.2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39</v>
      </c>
      <c r="V341" s="76"/>
      <c r="W341" s="79">
        <v>0</v>
      </c>
      <c r="X341" s="76"/>
      <c r="Y341" s="76"/>
      <c r="Z341" s="76"/>
      <c r="AA341" s="76"/>
      <c r="AB341" s="76"/>
      <c r="AC341" s="76"/>
      <c r="AD341" s="76"/>
      <c r="AE341" s="76"/>
      <c r="AF341" s="76"/>
      <c r="AG341" s="76"/>
      <c r="AH341" s="73"/>
      <c r="AI341" s="57"/>
      <c r="AJ341" s="45"/>
      <c r="AK341" s="45"/>
      <c r="AL341" s="45"/>
    </row>
    <row r="342" spans="1:38" outlineLevel="3" x14ac:dyDescent="0.2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outlineLevel="2" x14ac:dyDescent="0.25">
      <c r="A343" s="45"/>
      <c r="B343" s="54"/>
      <c r="C343" s="47">
        <f t="shared" ref="C343:C380" si="57">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8">INDEX($K343:$Q343,1,U$43)</f>
        <v>0.6</v>
      </c>
      <c r="V343" s="253">
        <f t="shared" si="58"/>
        <v>0.6</v>
      </c>
      <c r="W343" s="253">
        <f t="shared" si="58"/>
        <v>0.6</v>
      </c>
      <c r="X343" s="253">
        <f t="shared" si="58"/>
        <v>0.6</v>
      </c>
      <c r="Y343" s="253">
        <f t="shared" si="58"/>
        <v>0.6</v>
      </c>
      <c r="Z343" s="253">
        <f t="shared" si="58"/>
        <v>0.6</v>
      </c>
      <c r="AA343" s="253">
        <f t="shared" si="58"/>
        <v>0.6</v>
      </c>
      <c r="AB343" s="253">
        <f t="shared" si="58"/>
        <v>0.6</v>
      </c>
      <c r="AC343" s="76"/>
      <c r="AD343" s="76"/>
      <c r="AE343" s="76"/>
      <c r="AF343" s="97">
        <v>1</v>
      </c>
      <c r="AG343" s="97">
        <v>1</v>
      </c>
      <c r="AH343" s="73"/>
      <c r="AI343" s="57"/>
      <c r="AJ343" s="45"/>
      <c r="AK343" s="45"/>
      <c r="AL343" s="45"/>
    </row>
    <row r="344" spans="1:38" outlineLevel="2" x14ac:dyDescent="0.25">
      <c r="A344" s="45"/>
      <c r="B344" s="54"/>
      <c r="C344" s="47">
        <f t="shared" si="57"/>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8"/>
        <v>0.7</v>
      </c>
      <c r="V344" s="253">
        <f t="shared" si="58"/>
        <v>0.7</v>
      </c>
      <c r="W344" s="253">
        <f t="shared" si="58"/>
        <v>0.7</v>
      </c>
      <c r="X344" s="253">
        <f t="shared" si="58"/>
        <v>0.7</v>
      </c>
      <c r="Y344" s="253">
        <f t="shared" si="58"/>
        <v>0.7</v>
      </c>
      <c r="Z344" s="253">
        <f t="shared" si="58"/>
        <v>0.7</v>
      </c>
      <c r="AA344" s="253">
        <f t="shared" si="58"/>
        <v>0.7</v>
      </c>
      <c r="AB344" s="253">
        <f t="shared" si="58"/>
        <v>0.7</v>
      </c>
      <c r="AC344" s="76"/>
      <c r="AD344" s="76"/>
      <c r="AE344" s="76"/>
      <c r="AF344" s="97">
        <v>1</v>
      </c>
      <c r="AG344" s="97">
        <v>1</v>
      </c>
      <c r="AH344" s="73"/>
      <c r="AI344" s="57"/>
      <c r="AJ344" s="45"/>
      <c r="AK344" s="45"/>
      <c r="AL344" s="45"/>
    </row>
    <row r="345" spans="1:38" outlineLevel="2" x14ac:dyDescent="0.25">
      <c r="A345" s="45"/>
      <c r="B345" s="54"/>
      <c r="C345" s="47">
        <f t="shared" si="57"/>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8"/>
        <v>0.8</v>
      </c>
      <c r="V345" s="253">
        <f t="shared" si="58"/>
        <v>0.8</v>
      </c>
      <c r="W345" s="253">
        <f t="shared" si="58"/>
        <v>0.8</v>
      </c>
      <c r="X345" s="253">
        <f t="shared" si="58"/>
        <v>0.8</v>
      </c>
      <c r="Y345" s="253">
        <f t="shared" si="58"/>
        <v>0.8</v>
      </c>
      <c r="Z345" s="253">
        <f t="shared" si="58"/>
        <v>0.8</v>
      </c>
      <c r="AA345" s="253">
        <f t="shared" si="58"/>
        <v>0.8</v>
      </c>
      <c r="AB345" s="253">
        <f t="shared" si="58"/>
        <v>0.8</v>
      </c>
      <c r="AC345" s="76"/>
      <c r="AD345" s="76"/>
      <c r="AE345" s="76"/>
      <c r="AF345" s="97">
        <v>1</v>
      </c>
      <c r="AG345" s="97">
        <v>1</v>
      </c>
      <c r="AH345" s="73"/>
      <c r="AI345" s="57"/>
      <c r="AJ345" s="45"/>
      <c r="AK345" s="45"/>
      <c r="AL345" s="45"/>
    </row>
    <row r="346" spans="1:38" outlineLevel="2" x14ac:dyDescent="0.25">
      <c r="A346" s="45"/>
      <c r="B346" s="54"/>
      <c r="C346" s="47">
        <f t="shared" si="57"/>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8"/>
        <v>6</v>
      </c>
      <c r="V346" s="253">
        <f t="shared" si="58"/>
        <v>6</v>
      </c>
      <c r="W346" s="253">
        <f t="shared" si="58"/>
        <v>6</v>
      </c>
      <c r="X346" s="253">
        <f t="shared" si="58"/>
        <v>6</v>
      </c>
      <c r="Y346" s="253">
        <f t="shared" si="58"/>
        <v>6</v>
      </c>
      <c r="Z346" s="253">
        <f t="shared" si="58"/>
        <v>6</v>
      </c>
      <c r="AA346" s="253">
        <f t="shared" si="58"/>
        <v>6</v>
      </c>
      <c r="AB346" s="253">
        <f t="shared" si="58"/>
        <v>6</v>
      </c>
      <c r="AC346" s="76"/>
      <c r="AD346" s="76"/>
      <c r="AE346" s="76"/>
      <c r="AF346" s="97">
        <v>1</v>
      </c>
      <c r="AG346" s="97">
        <v>1</v>
      </c>
      <c r="AH346" s="73"/>
      <c r="AI346" s="57"/>
      <c r="AJ346" s="45"/>
      <c r="AK346" s="45"/>
      <c r="AL346" s="45"/>
    </row>
    <row r="347" spans="1:38" outlineLevel="2" x14ac:dyDescent="0.25">
      <c r="A347" s="45"/>
      <c r="B347" s="54"/>
      <c r="C347" s="47">
        <f t="shared" si="57"/>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8"/>
        <v>0.4</v>
      </c>
      <c r="V347" s="253">
        <f t="shared" si="58"/>
        <v>0.4</v>
      </c>
      <c r="W347" s="253">
        <f t="shared" si="58"/>
        <v>0.4</v>
      </c>
      <c r="X347" s="253">
        <f t="shared" si="58"/>
        <v>0.4</v>
      </c>
      <c r="Y347" s="253">
        <f t="shared" si="58"/>
        <v>0.4</v>
      </c>
      <c r="Z347" s="253">
        <f t="shared" si="58"/>
        <v>0.4</v>
      </c>
      <c r="AA347" s="253">
        <f t="shared" si="58"/>
        <v>0.4</v>
      </c>
      <c r="AB347" s="253">
        <f t="shared" si="58"/>
        <v>0.4</v>
      </c>
      <c r="AC347" s="76"/>
      <c r="AD347" s="76"/>
      <c r="AE347" s="76"/>
      <c r="AF347" s="97">
        <v>1</v>
      </c>
      <c r="AG347" s="97">
        <v>1</v>
      </c>
      <c r="AH347" s="73"/>
      <c r="AI347" s="57"/>
      <c r="AJ347" s="45"/>
      <c r="AK347" s="45"/>
      <c r="AL347" s="45"/>
    </row>
    <row r="348" spans="1:38" outlineLevel="2" x14ac:dyDescent="0.25">
      <c r="A348" s="45"/>
      <c r="B348" s="54"/>
      <c r="C348" s="47">
        <f t="shared" si="57"/>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8"/>
        <v>0.9</v>
      </c>
      <c r="V348" s="253">
        <f t="shared" si="58"/>
        <v>0.9</v>
      </c>
      <c r="W348" s="253">
        <f t="shared" si="58"/>
        <v>0.9</v>
      </c>
      <c r="X348" s="253">
        <f t="shared" si="58"/>
        <v>0.9</v>
      </c>
      <c r="Y348" s="253">
        <f t="shared" si="58"/>
        <v>0.9</v>
      </c>
      <c r="Z348" s="253">
        <f t="shared" si="58"/>
        <v>0.9</v>
      </c>
      <c r="AA348" s="253">
        <f t="shared" si="58"/>
        <v>0.9</v>
      </c>
      <c r="AB348" s="253">
        <f t="shared" si="58"/>
        <v>0.9</v>
      </c>
      <c r="AC348" s="76"/>
      <c r="AD348" s="76"/>
      <c r="AE348" s="76"/>
      <c r="AF348" s="97">
        <v>1</v>
      </c>
      <c r="AG348" s="97">
        <v>1</v>
      </c>
      <c r="AH348" s="73"/>
      <c r="AI348" s="57"/>
      <c r="AJ348" s="45"/>
      <c r="AK348" s="45"/>
      <c r="AL348" s="45"/>
    </row>
    <row r="349" spans="1:38" outlineLevel="2" x14ac:dyDescent="0.25">
      <c r="A349" s="45"/>
      <c r="B349" s="54"/>
      <c r="C349" s="47">
        <f t="shared" si="57"/>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8"/>
        <v>0.97</v>
      </c>
      <c r="V349" s="253">
        <f t="shared" si="58"/>
        <v>0.97</v>
      </c>
      <c r="W349" s="253">
        <f t="shared" si="58"/>
        <v>0.97</v>
      </c>
      <c r="X349" s="253">
        <f t="shared" si="58"/>
        <v>0.97</v>
      </c>
      <c r="Y349" s="253">
        <f t="shared" si="58"/>
        <v>0.97</v>
      </c>
      <c r="Z349" s="253">
        <f t="shared" si="58"/>
        <v>0.97</v>
      </c>
      <c r="AA349" s="253">
        <f t="shared" si="58"/>
        <v>0.97</v>
      </c>
      <c r="AB349" s="253">
        <f t="shared" si="58"/>
        <v>0.97</v>
      </c>
      <c r="AC349" s="76"/>
      <c r="AD349" s="76"/>
      <c r="AE349" s="76"/>
      <c r="AF349" s="97">
        <v>1</v>
      </c>
      <c r="AG349" s="97">
        <v>1</v>
      </c>
      <c r="AH349" s="73"/>
      <c r="AI349" s="57"/>
      <c r="AJ349" s="45"/>
      <c r="AK349" s="45"/>
      <c r="AL349" s="45"/>
    </row>
    <row r="350" spans="1:38" outlineLevel="2" x14ac:dyDescent="0.25">
      <c r="A350" s="45"/>
      <c r="B350" s="54"/>
      <c r="C350" s="47">
        <f t="shared" si="57"/>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8"/>
        <v>27</v>
      </c>
      <c r="V350" s="253">
        <f t="shared" si="58"/>
        <v>27</v>
      </c>
      <c r="W350" s="253">
        <f t="shared" si="58"/>
        <v>27</v>
      </c>
      <c r="X350" s="253">
        <f t="shared" si="58"/>
        <v>27</v>
      </c>
      <c r="Y350" s="370">
        <f>INDEX($K350:$Q350,1,Y$43)-(20.3-11)</f>
        <v>17.7</v>
      </c>
      <c r="Z350" s="253">
        <f t="shared" si="58"/>
        <v>27</v>
      </c>
      <c r="AA350" s="253">
        <f t="shared" si="58"/>
        <v>27</v>
      </c>
      <c r="AB350" s="370">
        <f>INDEX($K350:$Q350,1,AB$43)-(20.3-11)</f>
        <v>17.7</v>
      </c>
      <c r="AC350" s="312"/>
      <c r="AD350" s="97" t="s">
        <v>2392</v>
      </c>
      <c r="AE350" s="76"/>
      <c r="AF350" s="97">
        <v>1</v>
      </c>
      <c r="AG350" s="97">
        <v>1</v>
      </c>
      <c r="AH350" s="73"/>
      <c r="AI350" s="57"/>
      <c r="AJ350" s="45"/>
      <c r="AK350" s="45"/>
      <c r="AL350" s="45"/>
    </row>
    <row r="351" spans="1:38" outlineLevel="2" x14ac:dyDescent="0.25">
      <c r="A351" s="45"/>
      <c r="B351" s="54"/>
      <c r="C351" s="47">
        <f t="shared" si="57"/>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8"/>
        <v>20.3</v>
      </c>
      <c r="V351" s="253">
        <f t="shared" si="58"/>
        <v>20.3</v>
      </c>
      <c r="W351" s="253">
        <f t="shared" si="58"/>
        <v>20.3</v>
      </c>
      <c r="X351" s="253">
        <f t="shared" si="58"/>
        <v>20.3</v>
      </c>
      <c r="Y351" s="370">
        <v>11</v>
      </c>
      <c r="Z351" s="253">
        <f t="shared" si="58"/>
        <v>20.3</v>
      </c>
      <c r="AA351" s="253">
        <f t="shared" si="58"/>
        <v>20.3</v>
      </c>
      <c r="AB351" s="370">
        <v>11</v>
      </c>
      <c r="AC351" s="312"/>
      <c r="AD351" s="97" t="s">
        <v>2392</v>
      </c>
      <c r="AE351" s="76"/>
      <c r="AF351" s="97">
        <v>1</v>
      </c>
      <c r="AG351" s="97">
        <v>1</v>
      </c>
      <c r="AH351" s="73"/>
      <c r="AI351" s="57"/>
      <c r="AJ351" s="45"/>
      <c r="AK351" s="45"/>
      <c r="AL351" s="45"/>
    </row>
    <row r="352" spans="1:38" outlineLevel="2" x14ac:dyDescent="0.25">
      <c r="A352" s="45"/>
      <c r="B352" s="54"/>
      <c r="C352" s="47">
        <f t="shared" si="57"/>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8"/>
        <v>2</v>
      </c>
      <c r="V352" s="253">
        <f t="shared" si="58"/>
        <v>2</v>
      </c>
      <c r="W352" s="253">
        <f t="shared" si="58"/>
        <v>2</v>
      </c>
      <c r="X352" s="253">
        <f t="shared" si="58"/>
        <v>2</v>
      </c>
      <c r="Y352" s="253">
        <f t="shared" si="58"/>
        <v>2</v>
      </c>
      <c r="Z352" s="253">
        <f t="shared" si="58"/>
        <v>2</v>
      </c>
      <c r="AA352" s="253">
        <f t="shared" si="58"/>
        <v>2</v>
      </c>
      <c r="AB352" s="253">
        <f t="shared" si="58"/>
        <v>2</v>
      </c>
      <c r="AC352" s="76"/>
      <c r="AD352" s="76"/>
      <c r="AE352" s="76"/>
      <c r="AF352" s="97">
        <v>1</v>
      </c>
      <c r="AG352" s="97">
        <v>1</v>
      </c>
      <c r="AH352" s="73"/>
      <c r="AI352" s="57"/>
      <c r="AJ352" s="45"/>
      <c r="AK352" s="45"/>
      <c r="AL352" s="45"/>
    </row>
    <row r="353" spans="1:38" outlineLevel="2" x14ac:dyDescent="0.25">
      <c r="A353" s="45"/>
      <c r="B353" s="54"/>
      <c r="C353" s="47">
        <f t="shared" si="57"/>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8"/>
        <v>13.8</v>
      </c>
      <c r="V353" s="253">
        <f t="shared" si="58"/>
        <v>13.8</v>
      </c>
      <c r="W353" s="253">
        <f t="shared" si="58"/>
        <v>13.8</v>
      </c>
      <c r="X353" s="253">
        <f t="shared" si="58"/>
        <v>13.8</v>
      </c>
      <c r="Y353" s="253">
        <f t="shared" si="58"/>
        <v>13.8</v>
      </c>
      <c r="Z353" s="253">
        <f t="shared" si="58"/>
        <v>13.8</v>
      </c>
      <c r="AA353" s="253">
        <f t="shared" si="58"/>
        <v>13.8</v>
      </c>
      <c r="AB353" s="253">
        <f t="shared" si="58"/>
        <v>13.8</v>
      </c>
      <c r="AC353" s="76"/>
      <c r="AD353" s="76"/>
      <c r="AE353" s="76"/>
      <c r="AF353" s="97">
        <v>1</v>
      </c>
      <c r="AG353" s="97">
        <v>1</v>
      </c>
      <c r="AH353" s="73"/>
      <c r="AI353" s="57"/>
      <c r="AJ353" s="45"/>
      <c r="AK353" s="45"/>
      <c r="AL353" s="45"/>
    </row>
    <row r="354" spans="1:38" outlineLevel="2" x14ac:dyDescent="0.25">
      <c r="A354" s="45"/>
      <c r="B354" s="54"/>
      <c r="C354" s="47">
        <f t="shared" si="57"/>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8"/>
        <v>7.1999999999999995E-2</v>
      </c>
      <c r="V354" s="253">
        <f t="shared" si="58"/>
        <v>7.1999999999999995E-2</v>
      </c>
      <c r="W354" s="253">
        <f t="shared" si="58"/>
        <v>7.1999999999999995E-2</v>
      </c>
      <c r="X354" s="253">
        <f t="shared" si="58"/>
        <v>7.1999999999999995E-2</v>
      </c>
      <c r="Y354" s="253">
        <f t="shared" si="58"/>
        <v>7.1999999999999995E-2</v>
      </c>
      <c r="Z354" s="253">
        <f t="shared" si="58"/>
        <v>7.1999999999999995E-2</v>
      </c>
      <c r="AA354" s="253">
        <f t="shared" si="58"/>
        <v>7.1999999999999995E-2</v>
      </c>
      <c r="AB354" s="253">
        <f t="shared" si="58"/>
        <v>7.1999999999999995E-2</v>
      </c>
      <c r="AC354" s="76"/>
      <c r="AD354" s="76"/>
      <c r="AE354" s="76"/>
      <c r="AF354" s="97">
        <v>1</v>
      </c>
      <c r="AG354" s="97">
        <v>1</v>
      </c>
      <c r="AH354" s="73"/>
      <c r="AI354" s="57"/>
      <c r="AJ354" s="45"/>
      <c r="AK354" s="45"/>
      <c r="AL354" s="45"/>
    </row>
    <row r="355" spans="1:38" outlineLevel="2" x14ac:dyDescent="0.25">
      <c r="A355" s="45"/>
      <c r="B355" s="54"/>
      <c r="C355" s="47">
        <f t="shared" si="57"/>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8"/>
        <v>0.14000000000000001</v>
      </c>
      <c r="V355" s="253">
        <f t="shared" si="58"/>
        <v>0.14000000000000001</v>
      </c>
      <c r="W355" s="253">
        <f t="shared" si="58"/>
        <v>0.14000000000000001</v>
      </c>
      <c r="X355" s="253">
        <f t="shared" si="58"/>
        <v>0.14000000000000001</v>
      </c>
      <c r="Y355" s="253">
        <f t="shared" si="58"/>
        <v>0.14000000000000001</v>
      </c>
      <c r="Z355" s="253">
        <f t="shared" si="58"/>
        <v>0.14000000000000001</v>
      </c>
      <c r="AA355" s="253">
        <f t="shared" si="58"/>
        <v>0.14000000000000001</v>
      </c>
      <c r="AB355" s="253">
        <f t="shared" si="58"/>
        <v>0.14000000000000001</v>
      </c>
      <c r="AC355" s="76"/>
      <c r="AD355" s="76"/>
      <c r="AE355" s="76"/>
      <c r="AF355" s="97">
        <v>1</v>
      </c>
      <c r="AG355" s="97">
        <v>1</v>
      </c>
      <c r="AH355" s="73"/>
      <c r="AI355" s="57"/>
      <c r="AJ355" s="45"/>
      <c r="AK355" s="45"/>
      <c r="AL355" s="45"/>
    </row>
    <row r="356" spans="1:38" outlineLevel="2" x14ac:dyDescent="0.25">
      <c r="A356" s="45"/>
      <c r="B356" s="54"/>
      <c r="C356" s="47">
        <f t="shared" si="57"/>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8"/>
        <v>8.0000000000000002E-3</v>
      </c>
      <c r="V356" s="253">
        <f t="shared" si="58"/>
        <v>8.0000000000000002E-3</v>
      </c>
      <c r="W356" s="253">
        <f t="shared" si="58"/>
        <v>8.0000000000000002E-3</v>
      </c>
      <c r="X356" s="253">
        <f t="shared" si="58"/>
        <v>8.0000000000000002E-3</v>
      </c>
      <c r="Y356" s="253">
        <f t="shared" si="58"/>
        <v>8.0000000000000002E-3</v>
      </c>
      <c r="Z356" s="253">
        <f t="shared" si="58"/>
        <v>8.0000000000000002E-3</v>
      </c>
      <c r="AA356" s="253">
        <f t="shared" si="58"/>
        <v>8.0000000000000002E-3</v>
      </c>
      <c r="AB356" s="253">
        <f t="shared" si="58"/>
        <v>8.0000000000000002E-3</v>
      </c>
      <c r="AC356" s="76"/>
      <c r="AD356" s="76"/>
      <c r="AE356" s="76"/>
      <c r="AF356" s="97">
        <v>1</v>
      </c>
      <c r="AG356" s="97">
        <v>1</v>
      </c>
      <c r="AH356" s="73"/>
      <c r="AI356" s="57"/>
      <c r="AJ356" s="45"/>
      <c r="AK356" s="45"/>
      <c r="AL356" s="45"/>
    </row>
    <row r="357" spans="1:38" outlineLevel="2" x14ac:dyDescent="0.25">
      <c r="A357" s="45"/>
      <c r="B357" s="54"/>
      <c r="C357" s="47">
        <f t="shared" si="57"/>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8"/>
        <v>0.115</v>
      </c>
      <c r="V357" s="253">
        <f t="shared" si="58"/>
        <v>0.115</v>
      </c>
      <c r="W357" s="253">
        <f t="shared" si="58"/>
        <v>0.115</v>
      </c>
      <c r="X357" s="253">
        <f t="shared" si="58"/>
        <v>0.115</v>
      </c>
      <c r="Y357" s="253">
        <f t="shared" si="58"/>
        <v>0.115</v>
      </c>
      <c r="Z357" s="253">
        <f t="shared" si="58"/>
        <v>0.115</v>
      </c>
      <c r="AA357" s="253">
        <f t="shared" si="58"/>
        <v>0.115</v>
      </c>
      <c r="AB357" s="253">
        <f t="shared" si="58"/>
        <v>0.115</v>
      </c>
      <c r="AC357" s="76"/>
      <c r="AD357" s="76"/>
      <c r="AE357" s="76"/>
      <c r="AF357" s="97">
        <v>1</v>
      </c>
      <c r="AG357" s="97">
        <v>1</v>
      </c>
      <c r="AH357" s="73"/>
      <c r="AI357" s="57"/>
      <c r="AJ357" s="45"/>
      <c r="AK357" s="45"/>
      <c r="AL357" s="45"/>
    </row>
    <row r="358" spans="1:38" outlineLevel="3" x14ac:dyDescent="0.2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outlineLevel="3" x14ac:dyDescent="0.2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outlineLevel="2" x14ac:dyDescent="0.25">
      <c r="A360" s="45"/>
      <c r="B360" s="54"/>
      <c r="C360" s="47">
        <f t="shared" si="57"/>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9">INDEX($K360:$Q360,1,U$43)</f>
        <v>1.0900000000000001</v>
      </c>
      <c r="V360" s="253">
        <f t="shared" si="59"/>
        <v>1.0900000000000001</v>
      </c>
      <c r="W360" s="253">
        <f t="shared" si="59"/>
        <v>1.0900000000000001</v>
      </c>
      <c r="X360" s="253">
        <f t="shared" si="59"/>
        <v>1.0900000000000001</v>
      </c>
      <c r="Y360" s="253">
        <f t="shared" si="59"/>
        <v>1.0900000000000001</v>
      </c>
      <c r="Z360" s="253">
        <f t="shared" si="59"/>
        <v>1.0900000000000001</v>
      </c>
      <c r="AA360" s="253">
        <f t="shared" si="59"/>
        <v>1.0900000000000001</v>
      </c>
      <c r="AB360" s="253">
        <f t="shared" si="59"/>
        <v>1.0900000000000001</v>
      </c>
      <c r="AC360" s="76"/>
      <c r="AD360" s="76"/>
      <c r="AE360" s="76"/>
      <c r="AF360" s="97">
        <v>1</v>
      </c>
      <c r="AG360" s="97">
        <v>1</v>
      </c>
      <c r="AH360" s="73"/>
      <c r="AI360" s="57"/>
      <c r="AJ360" s="45"/>
      <c r="AK360" s="45"/>
      <c r="AL360" s="45"/>
    </row>
    <row r="361" spans="1:38" outlineLevel="2" x14ac:dyDescent="0.25">
      <c r="A361" s="45"/>
      <c r="B361" s="54"/>
      <c r="C361" s="47">
        <f t="shared" si="57"/>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 t="shared" si="57"/>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9"/>
        <v>39.6</v>
      </c>
      <c r="V362" s="253">
        <f t="shared" si="59"/>
        <v>39.6</v>
      </c>
      <c r="W362" s="253">
        <f t="shared" si="59"/>
        <v>39.6</v>
      </c>
      <c r="X362" s="253">
        <f t="shared" si="59"/>
        <v>39.6</v>
      </c>
      <c r="Y362" s="253">
        <f t="shared" si="59"/>
        <v>39.6</v>
      </c>
      <c r="Z362" s="253">
        <f t="shared" si="59"/>
        <v>39.6</v>
      </c>
      <c r="AA362" s="253">
        <f t="shared" si="59"/>
        <v>39.6</v>
      </c>
      <c r="AB362" s="253">
        <f t="shared" si="59"/>
        <v>39.6</v>
      </c>
      <c r="AC362" s="76"/>
      <c r="AD362" s="76"/>
      <c r="AE362" s="76"/>
      <c r="AF362" s="97">
        <v>1</v>
      </c>
      <c r="AG362" s="97">
        <v>1</v>
      </c>
      <c r="AH362" s="73"/>
      <c r="AI362" s="57"/>
      <c r="AJ362" s="45"/>
      <c r="AK362" s="45"/>
      <c r="AL362" s="45"/>
    </row>
    <row r="363" spans="1:38" outlineLevel="2" x14ac:dyDescent="0.25">
      <c r="A363" s="45"/>
      <c r="B363" s="54"/>
      <c r="C363" s="47">
        <f t="shared" si="57"/>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60">INDEX($K363:$Q363,1,U$43)</f>
        <v>23.8</v>
      </c>
      <c r="V363" s="253">
        <f t="shared" si="60"/>
        <v>23.8</v>
      </c>
      <c r="W363" s="253">
        <f t="shared" si="60"/>
        <v>23.8</v>
      </c>
      <c r="X363" s="253">
        <f t="shared" si="60"/>
        <v>23.8</v>
      </c>
      <c r="Y363" s="253">
        <f t="shared" si="60"/>
        <v>23.8</v>
      </c>
      <c r="Z363" s="253">
        <f t="shared" si="60"/>
        <v>23.8</v>
      </c>
      <c r="AA363" s="253">
        <f t="shared" si="60"/>
        <v>23.8</v>
      </c>
      <c r="AB363" s="253">
        <f t="shared" si="60"/>
        <v>23.8</v>
      </c>
      <c r="AC363" s="76"/>
      <c r="AD363" s="76"/>
      <c r="AE363" s="76"/>
      <c r="AF363" s="97">
        <v>1</v>
      </c>
      <c r="AG363" s="97">
        <v>1</v>
      </c>
      <c r="AH363" s="73"/>
      <c r="AI363" s="57"/>
      <c r="AJ363" s="45"/>
      <c r="AK363" s="45"/>
      <c r="AL363" s="45"/>
    </row>
    <row r="364" spans="1:38" outlineLevel="2" x14ac:dyDescent="0.25">
      <c r="A364" s="45"/>
      <c r="B364" s="54"/>
      <c r="C364" s="47">
        <f t="shared" si="57"/>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60"/>
        <v>23.8</v>
      </c>
      <c r="V364" s="253">
        <f t="shared" si="60"/>
        <v>23.8</v>
      </c>
      <c r="W364" s="253">
        <f t="shared" si="60"/>
        <v>23.8</v>
      </c>
      <c r="X364" s="253">
        <f t="shared" si="60"/>
        <v>23.8</v>
      </c>
      <c r="Y364" s="253">
        <f t="shared" si="60"/>
        <v>23.8</v>
      </c>
      <c r="Z364" s="253">
        <f t="shared" si="60"/>
        <v>23.8</v>
      </c>
      <c r="AA364" s="253">
        <f t="shared" si="60"/>
        <v>23.8</v>
      </c>
      <c r="AB364" s="253">
        <f t="shared" si="60"/>
        <v>23.8</v>
      </c>
      <c r="AC364" s="76"/>
      <c r="AD364" s="76"/>
      <c r="AE364" s="76"/>
      <c r="AF364" s="97">
        <v>1</v>
      </c>
      <c r="AG364" s="97">
        <v>1</v>
      </c>
      <c r="AH364" s="73"/>
      <c r="AI364" s="57"/>
      <c r="AJ364" s="45"/>
      <c r="AK364" s="45"/>
      <c r="AL364" s="45"/>
    </row>
    <row r="365" spans="1:38" outlineLevel="2" x14ac:dyDescent="0.25">
      <c r="A365" s="45"/>
      <c r="B365" s="54"/>
      <c r="C365" s="47">
        <f t="shared" si="57"/>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60"/>
        <v>23.8</v>
      </c>
      <c r="V365" s="253">
        <f t="shared" si="60"/>
        <v>23.8</v>
      </c>
      <c r="W365" s="253">
        <f t="shared" si="60"/>
        <v>23.8</v>
      </c>
      <c r="X365" s="253">
        <f t="shared" si="60"/>
        <v>23.8</v>
      </c>
      <c r="Y365" s="253">
        <f t="shared" si="60"/>
        <v>23.8</v>
      </c>
      <c r="Z365" s="253">
        <f t="shared" si="60"/>
        <v>23.8</v>
      </c>
      <c r="AA365" s="253">
        <f t="shared" si="60"/>
        <v>23.8</v>
      </c>
      <c r="AB365" s="253">
        <f t="shared" si="60"/>
        <v>23.8</v>
      </c>
      <c r="AC365" s="76"/>
      <c r="AD365" s="76"/>
      <c r="AE365" s="76"/>
      <c r="AF365" s="97">
        <v>1</v>
      </c>
      <c r="AG365" s="97">
        <v>1</v>
      </c>
      <c r="AH365" s="73"/>
      <c r="AI365" s="57"/>
      <c r="AJ365" s="45"/>
      <c r="AK365" s="45"/>
      <c r="AL365" s="45"/>
    </row>
    <row r="366" spans="1:38" outlineLevel="2" x14ac:dyDescent="0.25">
      <c r="A366" s="45"/>
      <c r="B366" s="54"/>
      <c r="C366" s="47">
        <f t="shared" si="57"/>
        <v>3</v>
      </c>
      <c r="D366" s="73"/>
      <c r="E366" s="70"/>
      <c r="F366" s="70" t="s">
        <v>2841</v>
      </c>
      <c r="G366" s="73"/>
      <c r="H366" s="76" t="s">
        <v>2856</v>
      </c>
      <c r="I366" s="96" t="s">
        <v>3009</v>
      </c>
      <c r="J366" s="96"/>
      <c r="K366" s="76"/>
      <c r="L366" s="76"/>
      <c r="M366" s="76"/>
      <c r="N366" s="76"/>
      <c r="O366" s="76"/>
      <c r="P366" s="76"/>
      <c r="Q366" s="76"/>
      <c r="R366" s="76"/>
      <c r="S366" s="76"/>
      <c r="T366" s="76"/>
      <c r="U366" s="253">
        <f t="shared" si="60"/>
        <v>0</v>
      </c>
      <c r="V366" s="253">
        <f t="shared" si="60"/>
        <v>0</v>
      </c>
      <c r="W366" s="253">
        <f t="shared" si="60"/>
        <v>0</v>
      </c>
      <c r="X366" s="253">
        <f t="shared" si="60"/>
        <v>0</v>
      </c>
      <c r="Y366" s="253">
        <f t="shared" si="60"/>
        <v>0</v>
      </c>
      <c r="Z366" s="253">
        <f t="shared" si="60"/>
        <v>0</v>
      </c>
      <c r="AA366" s="253">
        <f t="shared" si="60"/>
        <v>0</v>
      </c>
      <c r="AB366" s="253">
        <f t="shared" si="60"/>
        <v>0</v>
      </c>
      <c r="AC366" s="76"/>
      <c r="AD366" s="76"/>
      <c r="AE366" s="76"/>
      <c r="AF366" s="76">
        <v>1</v>
      </c>
      <c r="AG366" s="76">
        <v>1</v>
      </c>
      <c r="AH366" s="73"/>
      <c r="AI366" s="57"/>
      <c r="AJ366" s="45"/>
      <c r="AK366" s="45"/>
      <c r="AL366" s="45"/>
    </row>
    <row r="367" spans="1:38" outlineLevel="2" x14ac:dyDescent="0.25">
      <c r="A367" s="45"/>
      <c r="B367" s="54"/>
      <c r="C367" s="47">
        <f t="shared" si="57"/>
        <v>3</v>
      </c>
      <c r="D367" s="73"/>
      <c r="E367" s="70"/>
      <c r="F367" s="70" t="s">
        <v>2842</v>
      </c>
      <c r="G367" s="73"/>
      <c r="H367" s="76" t="s">
        <v>2857</v>
      </c>
      <c r="I367" s="96" t="s">
        <v>3009</v>
      </c>
      <c r="J367" s="96"/>
      <c r="K367" s="76"/>
      <c r="L367" s="76"/>
      <c r="M367" s="76"/>
      <c r="N367" s="76"/>
      <c r="O367" s="76"/>
      <c r="P367" s="76"/>
      <c r="Q367" s="76"/>
      <c r="R367" s="76"/>
      <c r="S367" s="76"/>
      <c r="T367" s="76"/>
      <c r="U367" s="253">
        <f t="shared" si="60"/>
        <v>0</v>
      </c>
      <c r="V367" s="253">
        <f t="shared" si="60"/>
        <v>0</v>
      </c>
      <c r="W367" s="253">
        <f t="shared" si="60"/>
        <v>0</v>
      </c>
      <c r="X367" s="253">
        <f t="shared" si="60"/>
        <v>0</v>
      </c>
      <c r="Y367" s="253">
        <f t="shared" si="60"/>
        <v>0</v>
      </c>
      <c r="Z367" s="253">
        <f t="shared" si="60"/>
        <v>0</v>
      </c>
      <c r="AA367" s="253">
        <f t="shared" si="60"/>
        <v>0</v>
      </c>
      <c r="AB367" s="253">
        <f t="shared" si="60"/>
        <v>0</v>
      </c>
      <c r="AC367" s="76"/>
      <c r="AD367" s="76"/>
      <c r="AE367" s="76"/>
      <c r="AF367" s="76">
        <v>1</v>
      </c>
      <c r="AG367" s="76">
        <v>1</v>
      </c>
      <c r="AH367" s="73"/>
      <c r="AI367" s="57"/>
      <c r="AJ367" s="45"/>
      <c r="AK367" s="45"/>
      <c r="AL367" s="45"/>
    </row>
    <row r="368" spans="1:38" outlineLevel="2" x14ac:dyDescent="0.25">
      <c r="A368" s="45"/>
      <c r="B368" s="54"/>
      <c r="C368" s="47">
        <f t="shared" si="57"/>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60"/>
        <v>1</v>
      </c>
      <c r="V368" s="253">
        <f t="shared" si="60"/>
        <v>1</v>
      </c>
      <c r="W368" s="253">
        <f t="shared" si="60"/>
        <v>1</v>
      </c>
      <c r="X368" s="253">
        <f t="shared" si="60"/>
        <v>1</v>
      </c>
      <c r="Y368" s="253">
        <f t="shared" si="60"/>
        <v>1</v>
      </c>
      <c r="Z368" s="253">
        <f t="shared" si="60"/>
        <v>1</v>
      </c>
      <c r="AA368" s="253">
        <f t="shared" si="60"/>
        <v>1</v>
      </c>
      <c r="AB368" s="253">
        <f t="shared" si="60"/>
        <v>1</v>
      </c>
      <c r="AC368" s="76"/>
      <c r="AD368" s="76"/>
      <c r="AE368" s="76"/>
      <c r="AF368" s="97">
        <v>1</v>
      </c>
      <c r="AG368" s="97">
        <v>1</v>
      </c>
      <c r="AH368" s="73"/>
      <c r="AI368" s="57"/>
      <c r="AJ368" s="45"/>
      <c r="AK368" s="45"/>
      <c r="AL368" s="45"/>
    </row>
    <row r="369" spans="1:38" outlineLevel="2" x14ac:dyDescent="0.25">
      <c r="A369" s="45"/>
      <c r="B369" s="54"/>
      <c r="C369" s="47">
        <f t="shared" si="57"/>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60"/>
        <v>0.21</v>
      </c>
      <c r="V369" s="253">
        <f t="shared" si="60"/>
        <v>0.21</v>
      </c>
      <c r="W369" s="253">
        <f t="shared" si="60"/>
        <v>0.21</v>
      </c>
      <c r="X369" s="253">
        <f t="shared" si="60"/>
        <v>0.21</v>
      </c>
      <c r="Y369" s="253">
        <f t="shared" si="60"/>
        <v>0.21</v>
      </c>
      <c r="Z369" s="253">
        <f t="shared" si="60"/>
        <v>0.21</v>
      </c>
      <c r="AA369" s="253">
        <f t="shared" si="60"/>
        <v>0.21</v>
      </c>
      <c r="AB369" s="253">
        <f t="shared" si="60"/>
        <v>0.21</v>
      </c>
      <c r="AC369" s="76"/>
      <c r="AD369" s="76"/>
      <c r="AE369" s="76"/>
      <c r="AF369" s="97">
        <v>1</v>
      </c>
      <c r="AG369" s="97">
        <v>1</v>
      </c>
      <c r="AH369" s="73"/>
      <c r="AI369" s="57"/>
      <c r="AJ369" s="45"/>
      <c r="AK369" s="45"/>
      <c r="AL369" s="45"/>
    </row>
    <row r="370" spans="1:38" outlineLevel="2" x14ac:dyDescent="0.25">
      <c r="A370" s="45"/>
      <c r="B370" s="54"/>
      <c r="C370" s="47">
        <f t="shared" si="57"/>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60"/>
        <v>0.157</v>
      </c>
      <c r="V370" s="253">
        <f t="shared" si="60"/>
        <v>0.157</v>
      </c>
      <c r="W370" s="253">
        <f t="shared" si="60"/>
        <v>0.157</v>
      </c>
      <c r="X370" s="253">
        <f t="shared" si="60"/>
        <v>0.157</v>
      </c>
      <c r="Y370" s="253">
        <f t="shared" si="60"/>
        <v>0.157</v>
      </c>
      <c r="Z370" s="253">
        <f t="shared" si="60"/>
        <v>0.157</v>
      </c>
      <c r="AA370" s="253">
        <f t="shared" si="60"/>
        <v>0.157</v>
      </c>
      <c r="AB370" s="253">
        <f t="shared" si="60"/>
        <v>0.157</v>
      </c>
      <c r="AC370" s="76"/>
      <c r="AD370" s="76"/>
      <c r="AE370" s="76"/>
      <c r="AF370" s="97">
        <v>1</v>
      </c>
      <c r="AG370" s="97">
        <v>1</v>
      </c>
      <c r="AH370" s="73"/>
      <c r="AI370" s="57"/>
      <c r="AJ370" s="45"/>
      <c r="AK370" s="45"/>
      <c r="AL370" s="45"/>
    </row>
    <row r="371" spans="1:38" outlineLevel="2" x14ac:dyDescent="0.25">
      <c r="A371" s="45"/>
      <c r="B371" s="54"/>
      <c r="C371" s="47">
        <f t="shared" si="57"/>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60"/>
        <v>0.85</v>
      </c>
      <c r="V371" s="253">
        <f t="shared" si="60"/>
        <v>0.85</v>
      </c>
      <c r="W371" s="253">
        <f t="shared" si="60"/>
        <v>0.85</v>
      </c>
      <c r="X371" s="253">
        <f t="shared" si="60"/>
        <v>0.85</v>
      </c>
      <c r="Y371" s="253">
        <f t="shared" si="60"/>
        <v>0.85</v>
      </c>
      <c r="Z371" s="253">
        <f t="shared" si="60"/>
        <v>0.85</v>
      </c>
      <c r="AA371" s="253">
        <f t="shared" si="60"/>
        <v>0.85</v>
      </c>
      <c r="AB371" s="253">
        <f t="shared" si="60"/>
        <v>0.85</v>
      </c>
      <c r="AC371" s="76"/>
      <c r="AD371" s="76"/>
      <c r="AE371" s="76"/>
      <c r="AF371" s="97">
        <v>1</v>
      </c>
      <c r="AG371" s="97">
        <v>1</v>
      </c>
      <c r="AH371" s="73"/>
      <c r="AI371" s="57"/>
      <c r="AJ371" s="45"/>
      <c r="AK371" s="45"/>
      <c r="AL371" s="45"/>
    </row>
    <row r="372" spans="1:38" outlineLevel="2" x14ac:dyDescent="0.25">
      <c r="A372" s="45"/>
      <c r="B372" s="54"/>
      <c r="C372" s="47">
        <f t="shared" si="57"/>
        <v>3</v>
      </c>
      <c r="D372" s="73"/>
      <c r="E372" s="70"/>
      <c r="F372" s="70" t="s">
        <v>2882</v>
      </c>
      <c r="G372" s="73"/>
      <c r="H372" s="76" t="s">
        <v>2856</v>
      </c>
      <c r="I372" s="96" t="s">
        <v>511</v>
      </c>
      <c r="J372" s="96"/>
      <c r="K372" s="76"/>
      <c r="L372" s="76"/>
      <c r="M372" s="76"/>
      <c r="N372" s="76"/>
      <c r="O372" s="76"/>
      <c r="P372" s="76"/>
      <c r="Q372" s="76"/>
      <c r="R372" s="76"/>
      <c r="S372" s="76"/>
      <c r="T372" s="76"/>
      <c r="U372" s="253">
        <f t="shared" si="60"/>
        <v>0</v>
      </c>
      <c r="V372" s="253">
        <f t="shared" si="60"/>
        <v>0</v>
      </c>
      <c r="W372" s="253">
        <f t="shared" si="60"/>
        <v>0</v>
      </c>
      <c r="X372" s="253">
        <f t="shared" si="60"/>
        <v>0</v>
      </c>
      <c r="Y372" s="253">
        <f t="shared" si="60"/>
        <v>0</v>
      </c>
      <c r="Z372" s="253">
        <f t="shared" si="60"/>
        <v>0</v>
      </c>
      <c r="AA372" s="253">
        <f t="shared" si="60"/>
        <v>0</v>
      </c>
      <c r="AB372" s="253">
        <f t="shared" si="60"/>
        <v>0</v>
      </c>
      <c r="AC372" s="76"/>
      <c r="AD372" s="76"/>
      <c r="AE372" s="76"/>
      <c r="AF372" s="76">
        <v>1</v>
      </c>
      <c r="AG372" s="76">
        <v>1</v>
      </c>
      <c r="AH372" s="73"/>
      <c r="AI372" s="57"/>
      <c r="AJ372" s="45"/>
      <c r="AK372" s="45"/>
      <c r="AL372" s="45"/>
    </row>
    <row r="373" spans="1:38" outlineLevel="2" x14ac:dyDescent="0.25">
      <c r="A373" s="45"/>
      <c r="B373" s="54"/>
      <c r="C373" s="47">
        <f t="shared" si="57"/>
        <v>3</v>
      </c>
      <c r="D373" s="73"/>
      <c r="E373" s="70"/>
      <c r="F373" s="70" t="s">
        <v>2883</v>
      </c>
      <c r="G373" s="73"/>
      <c r="H373" s="76" t="s">
        <v>2857</v>
      </c>
      <c r="I373" s="96" t="s">
        <v>511</v>
      </c>
      <c r="J373" s="96"/>
      <c r="K373" s="76"/>
      <c r="L373" s="76"/>
      <c r="M373" s="76"/>
      <c r="N373" s="76"/>
      <c r="O373" s="76"/>
      <c r="P373" s="76"/>
      <c r="Q373" s="76"/>
      <c r="R373" s="76"/>
      <c r="S373" s="76"/>
      <c r="T373" s="76"/>
      <c r="U373" s="253">
        <f t="shared" si="60"/>
        <v>0</v>
      </c>
      <c r="V373" s="253">
        <f t="shared" si="60"/>
        <v>0</v>
      </c>
      <c r="W373" s="253">
        <f t="shared" si="60"/>
        <v>0</v>
      </c>
      <c r="X373" s="253">
        <f t="shared" si="60"/>
        <v>0</v>
      </c>
      <c r="Y373" s="253">
        <f t="shared" si="60"/>
        <v>0</v>
      </c>
      <c r="Z373" s="253">
        <f t="shared" si="60"/>
        <v>0</v>
      </c>
      <c r="AA373" s="253">
        <f t="shared" si="60"/>
        <v>0</v>
      </c>
      <c r="AB373" s="253">
        <f t="shared" si="60"/>
        <v>0</v>
      </c>
      <c r="AC373" s="76"/>
      <c r="AD373" s="76"/>
      <c r="AE373" s="76"/>
      <c r="AF373" s="76">
        <v>1</v>
      </c>
      <c r="AG373" s="76">
        <v>1</v>
      </c>
      <c r="AH373" s="73"/>
      <c r="AI373" s="57"/>
      <c r="AJ373" s="45"/>
      <c r="AK373" s="45"/>
      <c r="AL373" s="45"/>
    </row>
    <row r="374" spans="1:38" outlineLevel="2" x14ac:dyDescent="0.25">
      <c r="A374" s="45"/>
      <c r="B374" s="54"/>
      <c r="C374" s="47">
        <f t="shared" si="57"/>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80" si="61">INDEX($K374:$Q374,1,U$43)</f>
        <v>0.22600000000000001</v>
      </c>
      <c r="V374" s="253">
        <f t="shared" si="61"/>
        <v>0.22600000000000001</v>
      </c>
      <c r="W374" s="253">
        <f t="shared" si="61"/>
        <v>0.22600000000000001</v>
      </c>
      <c r="X374" s="253">
        <f t="shared" si="61"/>
        <v>0.22600000000000001</v>
      </c>
      <c r="Y374" s="253">
        <f t="shared" si="61"/>
        <v>0.22600000000000001</v>
      </c>
      <c r="Z374" s="253">
        <f t="shared" si="61"/>
        <v>0.22600000000000001</v>
      </c>
      <c r="AA374" s="253">
        <f t="shared" si="61"/>
        <v>0.22600000000000001</v>
      </c>
      <c r="AB374" s="253">
        <f t="shared" si="61"/>
        <v>0.22600000000000001</v>
      </c>
      <c r="AC374" s="76"/>
      <c r="AD374" s="76"/>
      <c r="AE374" s="76"/>
      <c r="AF374" s="97">
        <v>1</v>
      </c>
      <c r="AG374" s="97">
        <v>1</v>
      </c>
      <c r="AH374" s="73"/>
      <c r="AI374" s="57"/>
      <c r="AJ374" s="45"/>
      <c r="AK374" s="45"/>
      <c r="AL374" s="45"/>
    </row>
    <row r="375" spans="1:38" outlineLevel="2" x14ac:dyDescent="0.25">
      <c r="A375" s="45"/>
      <c r="B375" s="54"/>
      <c r="C375" s="47">
        <f t="shared" si="57"/>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1"/>
        <v>0.05</v>
      </c>
      <c r="V375" s="253">
        <f t="shared" si="61"/>
        <v>0.05</v>
      </c>
      <c r="W375" s="253">
        <f t="shared" si="61"/>
        <v>0.05</v>
      </c>
      <c r="X375" s="253">
        <f t="shared" si="61"/>
        <v>0.05</v>
      </c>
      <c r="Y375" s="253">
        <f t="shared" si="61"/>
        <v>0.05</v>
      </c>
      <c r="Z375" s="253">
        <f t="shared" si="61"/>
        <v>0.05</v>
      </c>
      <c r="AA375" s="253">
        <f t="shared" si="61"/>
        <v>0.05</v>
      </c>
      <c r="AB375" s="253">
        <f t="shared" si="61"/>
        <v>0.05</v>
      </c>
      <c r="AC375" s="76"/>
      <c r="AD375" s="76"/>
      <c r="AE375" s="76"/>
      <c r="AF375" s="97">
        <v>1</v>
      </c>
      <c r="AG375" s="97">
        <v>1</v>
      </c>
      <c r="AH375" s="73"/>
      <c r="AI375" s="57"/>
      <c r="AJ375" s="45"/>
      <c r="AK375" s="45"/>
      <c r="AL375" s="45"/>
    </row>
    <row r="376" spans="1:38" outlineLevel="2" x14ac:dyDescent="0.25">
      <c r="A376" s="45"/>
      <c r="B376" s="54"/>
      <c r="C376" s="47">
        <f t="shared" si="57"/>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1"/>
        <v>0.24859999999999999</v>
      </c>
      <c r="V376" s="253">
        <f t="shared" si="61"/>
        <v>0.24859999999999999</v>
      </c>
      <c r="W376" s="253">
        <f t="shared" si="61"/>
        <v>0.24859999999999999</v>
      </c>
      <c r="X376" s="253">
        <f t="shared" si="61"/>
        <v>0.24859999999999999</v>
      </c>
      <c r="Y376" s="253">
        <f t="shared" si="61"/>
        <v>0.24859999999999999</v>
      </c>
      <c r="Z376" s="253">
        <f t="shared" si="61"/>
        <v>0.24859999999999999</v>
      </c>
      <c r="AA376" s="253">
        <f t="shared" si="61"/>
        <v>0.24859999999999999</v>
      </c>
      <c r="AB376" s="253">
        <f t="shared" si="61"/>
        <v>0.24859999999999999</v>
      </c>
      <c r="AC376" s="76"/>
      <c r="AD376" s="76"/>
      <c r="AE376" s="76"/>
      <c r="AF376" s="97">
        <v>1</v>
      </c>
      <c r="AG376" s="97">
        <v>1</v>
      </c>
      <c r="AH376" s="73"/>
      <c r="AI376" s="57"/>
      <c r="AJ376" s="45"/>
      <c r="AK376" s="45"/>
      <c r="AL376" s="45"/>
    </row>
    <row r="377" spans="1:38" outlineLevel="2" x14ac:dyDescent="0.25">
      <c r="A377" s="45"/>
      <c r="B377" s="54"/>
      <c r="C377" s="47">
        <f t="shared" si="57"/>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1"/>
        <v>0.67600000000000005</v>
      </c>
      <c r="V377" s="253">
        <f t="shared" si="61"/>
        <v>0.67600000000000005</v>
      </c>
      <c r="W377" s="253">
        <f t="shared" si="61"/>
        <v>0.67600000000000005</v>
      </c>
      <c r="X377" s="253">
        <f t="shared" si="61"/>
        <v>0.67600000000000005</v>
      </c>
      <c r="Y377" s="253">
        <f t="shared" si="61"/>
        <v>0.67600000000000005</v>
      </c>
      <c r="Z377" s="253">
        <f t="shared" si="61"/>
        <v>0.67600000000000005</v>
      </c>
      <c r="AA377" s="253">
        <f t="shared" si="61"/>
        <v>0.67600000000000005</v>
      </c>
      <c r="AB377" s="253">
        <f t="shared" si="61"/>
        <v>0.67600000000000005</v>
      </c>
      <c r="AC377" s="76"/>
      <c r="AD377" s="76"/>
      <c r="AE377" s="76"/>
      <c r="AF377" s="97">
        <v>1</v>
      </c>
      <c r="AG377" s="97">
        <v>1</v>
      </c>
      <c r="AH377" s="73"/>
      <c r="AI377" s="57"/>
      <c r="AJ377" s="45"/>
      <c r="AK377" s="45"/>
      <c r="AL377" s="45"/>
    </row>
    <row r="378" spans="1:38" outlineLevel="2" x14ac:dyDescent="0.25">
      <c r="A378" s="45"/>
      <c r="B378" s="54"/>
      <c r="C378" s="47">
        <f t="shared" si="57"/>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1"/>
        <v>2.0609999999999999</v>
      </c>
      <c r="V378" s="253">
        <f t="shared" si="61"/>
        <v>2.0609999999999999</v>
      </c>
      <c r="W378" s="253">
        <f t="shared" si="61"/>
        <v>2.0609999999999999</v>
      </c>
      <c r="X378" s="253">
        <f t="shared" si="61"/>
        <v>2.0609999999999999</v>
      </c>
      <c r="Y378" s="253">
        <f t="shared" si="61"/>
        <v>2.0609999999999999</v>
      </c>
      <c r="Z378" s="253">
        <f t="shared" si="61"/>
        <v>2.0609999999999999</v>
      </c>
      <c r="AA378" s="253">
        <f t="shared" si="61"/>
        <v>2.0609999999999999</v>
      </c>
      <c r="AB378" s="253">
        <f t="shared" si="61"/>
        <v>2.0609999999999999</v>
      </c>
      <c r="AC378" s="76"/>
      <c r="AD378" s="76"/>
      <c r="AE378" s="76"/>
      <c r="AF378" s="97">
        <v>1</v>
      </c>
      <c r="AG378" s="97">
        <v>1</v>
      </c>
      <c r="AH378" s="73"/>
      <c r="AI378" s="57"/>
      <c r="AJ378" s="45"/>
      <c r="AK378" s="45"/>
      <c r="AL378" s="45"/>
    </row>
    <row r="379" spans="1:38" outlineLevel="2" x14ac:dyDescent="0.25">
      <c r="A379" s="45"/>
      <c r="B379" s="54"/>
      <c r="C379" s="47">
        <f t="shared" si="57"/>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1"/>
        <v>-0.53</v>
      </c>
      <c r="V379" s="253">
        <f t="shared" si="61"/>
        <v>-0.53</v>
      </c>
      <c r="W379" s="253">
        <f t="shared" si="61"/>
        <v>-0.53</v>
      </c>
      <c r="X379" s="253">
        <f t="shared" si="61"/>
        <v>-0.53</v>
      </c>
      <c r="Y379" s="253">
        <f t="shared" si="61"/>
        <v>-0.53</v>
      </c>
      <c r="Z379" s="253">
        <f t="shared" si="61"/>
        <v>-0.53</v>
      </c>
      <c r="AA379" s="253">
        <f t="shared" si="61"/>
        <v>-0.53</v>
      </c>
      <c r="AB379" s="253">
        <f t="shared" si="61"/>
        <v>-0.53</v>
      </c>
      <c r="AC379" s="76"/>
      <c r="AD379" s="76"/>
      <c r="AE379" s="76"/>
      <c r="AF379" s="97">
        <v>1</v>
      </c>
      <c r="AG379" s="97">
        <v>1</v>
      </c>
      <c r="AH379" s="73"/>
      <c r="AI379" s="57"/>
      <c r="AJ379" s="45"/>
      <c r="AK379" s="45"/>
      <c r="AL379" s="45"/>
    </row>
    <row r="380" spans="1:38" outlineLevel="2" x14ac:dyDescent="0.25">
      <c r="A380" s="45"/>
      <c r="B380" s="54"/>
      <c r="C380" s="47">
        <f t="shared" si="57"/>
        <v>3</v>
      </c>
      <c r="D380" s="73"/>
      <c r="E380" s="70"/>
      <c r="F380" s="70" t="s">
        <v>3297</v>
      </c>
      <c r="G380" s="73"/>
      <c r="H380" s="76" t="s">
        <v>3298</v>
      </c>
      <c r="I380" s="96" t="s">
        <v>511</v>
      </c>
      <c r="J380" s="96"/>
      <c r="K380" s="97">
        <v>0.1</v>
      </c>
      <c r="L380" s="97">
        <v>0.1</v>
      </c>
      <c r="M380" s="97">
        <v>0.1</v>
      </c>
      <c r="N380" s="97">
        <v>0.1</v>
      </c>
      <c r="O380" s="97">
        <v>0.1</v>
      </c>
      <c r="P380" s="97">
        <v>0.1</v>
      </c>
      <c r="Q380" s="76"/>
      <c r="R380" s="76" t="s">
        <v>3299</v>
      </c>
      <c r="S380" s="76" t="s">
        <v>3299</v>
      </c>
      <c r="T380" s="76"/>
      <c r="U380" s="253">
        <f t="shared" si="61"/>
        <v>0.1</v>
      </c>
      <c r="V380" s="253">
        <f t="shared" si="61"/>
        <v>0.1</v>
      </c>
      <c r="W380" s="253">
        <f t="shared" si="61"/>
        <v>0.1</v>
      </c>
      <c r="X380" s="253">
        <f t="shared" si="61"/>
        <v>0.1</v>
      </c>
      <c r="Y380" s="253">
        <f t="shared" si="61"/>
        <v>0.1</v>
      </c>
      <c r="Z380" s="253">
        <f t="shared" si="61"/>
        <v>0.1</v>
      </c>
      <c r="AA380" s="253">
        <f t="shared" si="61"/>
        <v>0.1</v>
      </c>
      <c r="AB380" s="253">
        <f t="shared" si="61"/>
        <v>0.1</v>
      </c>
      <c r="AC380" s="76"/>
      <c r="AD380" s="76"/>
      <c r="AE380" s="76"/>
      <c r="AF380" s="97">
        <v>1</v>
      </c>
      <c r="AG380" s="97">
        <v>1</v>
      </c>
      <c r="AH380" s="73"/>
      <c r="AI380" s="57"/>
      <c r="AJ380" s="45"/>
      <c r="AK380" s="45"/>
      <c r="AL380" s="45"/>
    </row>
    <row r="381" spans="1:38" outlineLevel="1" collapsed="1" x14ac:dyDescent="0.25">
      <c r="A381" s="45"/>
      <c r="B381" s="54"/>
      <c r="C381" s="47">
        <f>INT($C$29)+1</f>
        <v>2</v>
      </c>
      <c r="D381" s="73"/>
      <c r="E381" s="70"/>
      <c r="F381" s="256" t="s">
        <v>986</v>
      </c>
      <c r="G381" s="73"/>
      <c r="H381" s="246" t="s">
        <v>987</v>
      </c>
      <c r="I381" s="96"/>
      <c r="J381" s="96" t="s">
        <v>528</v>
      </c>
      <c r="K381" s="76"/>
      <c r="L381" s="76"/>
      <c r="M381" s="76"/>
      <c r="N381" s="76"/>
      <c r="O381" s="76"/>
      <c r="P381" s="76"/>
      <c r="Q381" s="76"/>
      <c r="R381" s="76"/>
      <c r="S381" s="76"/>
      <c r="T381" s="76"/>
      <c r="U381" s="79">
        <v>6</v>
      </c>
      <c r="V381" s="76"/>
      <c r="W381" s="79">
        <v>0</v>
      </c>
      <c r="X381" s="76"/>
      <c r="Y381" s="76"/>
      <c r="Z381" s="76"/>
      <c r="AA381" s="76"/>
      <c r="AB381" s="76"/>
      <c r="AC381" s="76"/>
      <c r="AD381" s="76"/>
      <c r="AE381" s="76"/>
      <c r="AF381" s="76"/>
      <c r="AG381" s="76"/>
      <c r="AH381" s="73"/>
      <c r="AI381" s="57"/>
      <c r="AJ381" s="45"/>
      <c r="AK381" s="45"/>
      <c r="AL381" s="45"/>
    </row>
    <row r="382" spans="1:38" hidden="1" outlineLevel="3" x14ac:dyDescent="0.25">
      <c r="A382" s="45"/>
      <c r="B382" s="54"/>
      <c r="C382" s="47">
        <f>INT($C$29)+3</f>
        <v>4</v>
      </c>
      <c r="D382" s="73"/>
      <c r="E382" s="70" t="s">
        <v>988</v>
      </c>
      <c r="F382" s="70" t="s">
        <v>989</v>
      </c>
      <c r="G382" s="73"/>
      <c r="H382" s="76" t="s">
        <v>504</v>
      </c>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INT($C$29)+2</f>
        <v>3</v>
      </c>
      <c r="D383" s="73"/>
      <c r="E383" s="70"/>
      <c r="F383" s="70" t="s">
        <v>990</v>
      </c>
      <c r="G383" s="73"/>
      <c r="H383" s="76" t="s">
        <v>2393</v>
      </c>
      <c r="I383" s="96" t="s">
        <v>3019</v>
      </c>
      <c r="J383" s="96"/>
      <c r="K383" s="97">
        <v>1.84E-2</v>
      </c>
      <c r="L383" s="97">
        <v>1.84E-2</v>
      </c>
      <c r="M383" s="97">
        <v>1.84E-2</v>
      </c>
      <c r="N383" s="97">
        <v>1.84E-2</v>
      </c>
      <c r="O383" s="97">
        <v>1.84E-2</v>
      </c>
      <c r="P383" s="97">
        <v>1.84E-2</v>
      </c>
      <c r="Q383" s="76"/>
      <c r="R383" s="76" t="s">
        <v>3018</v>
      </c>
      <c r="S383" s="76"/>
      <c r="T383" s="76"/>
      <c r="U383" s="253">
        <f t="shared" ref="U383:AB387" si="62">INDEX($K383:$Q383,1,U$43)</f>
        <v>1.84E-2</v>
      </c>
      <c r="V383" s="253">
        <f t="shared" si="62"/>
        <v>1.84E-2</v>
      </c>
      <c r="W383" s="253">
        <f t="shared" si="62"/>
        <v>1.84E-2</v>
      </c>
      <c r="X383" s="253">
        <f t="shared" si="62"/>
        <v>1.84E-2</v>
      </c>
      <c r="Y383" s="253">
        <f t="shared" si="62"/>
        <v>1.84E-2</v>
      </c>
      <c r="Z383" s="253">
        <f t="shared" si="62"/>
        <v>1.84E-2</v>
      </c>
      <c r="AA383" s="253">
        <f t="shared" si="62"/>
        <v>1.84E-2</v>
      </c>
      <c r="AB383" s="253">
        <f t="shared" si="62"/>
        <v>1.84E-2</v>
      </c>
      <c r="AC383" s="76"/>
      <c r="AD383" s="76"/>
      <c r="AE383" s="76"/>
      <c r="AF383" s="97">
        <v>1</v>
      </c>
      <c r="AG383" s="97">
        <v>1</v>
      </c>
      <c r="AH383" s="73"/>
      <c r="AI383" s="57"/>
      <c r="AJ383" s="45"/>
      <c r="AK383" s="45"/>
      <c r="AL383" s="45"/>
    </row>
    <row r="384" spans="1:38" hidden="1" outlineLevel="2" x14ac:dyDescent="0.25">
      <c r="A384" s="45"/>
      <c r="B384" s="54"/>
      <c r="C384" s="47">
        <f>INT($C$29)+2</f>
        <v>3</v>
      </c>
      <c r="D384" s="73"/>
      <c r="E384" s="70"/>
      <c r="F384" s="70" t="s">
        <v>991</v>
      </c>
      <c r="G384" s="73"/>
      <c r="H384" s="76" t="s">
        <v>2397</v>
      </c>
      <c r="I384" s="96" t="s">
        <v>511</v>
      </c>
      <c r="J384" s="96"/>
      <c r="K384" s="97">
        <v>13</v>
      </c>
      <c r="L384" s="97">
        <v>13</v>
      </c>
      <c r="M384" s="97">
        <v>13</v>
      </c>
      <c r="N384" s="97">
        <v>13</v>
      </c>
      <c r="O384" s="97">
        <v>13</v>
      </c>
      <c r="P384" s="97">
        <v>13</v>
      </c>
      <c r="Q384" s="76"/>
      <c r="R384" s="76"/>
      <c r="S384" s="76"/>
      <c r="T384" s="76"/>
      <c r="U384" s="253">
        <f t="shared" si="62"/>
        <v>13</v>
      </c>
      <c r="V384" s="253">
        <f t="shared" si="62"/>
        <v>13</v>
      </c>
      <c r="W384" s="253">
        <f t="shared" si="62"/>
        <v>13</v>
      </c>
      <c r="X384" s="253">
        <f t="shared" si="62"/>
        <v>13</v>
      </c>
      <c r="Y384" s="253">
        <f t="shared" si="62"/>
        <v>13</v>
      </c>
      <c r="Z384" s="253">
        <f t="shared" si="62"/>
        <v>13</v>
      </c>
      <c r="AA384" s="253">
        <f t="shared" si="62"/>
        <v>13</v>
      </c>
      <c r="AB384" s="253">
        <f t="shared" si="62"/>
        <v>13</v>
      </c>
      <c r="AC384" s="76"/>
      <c r="AD384" s="76"/>
      <c r="AE384" s="76"/>
      <c r="AF384" s="97">
        <v>1</v>
      </c>
      <c r="AG384" s="97">
        <v>1</v>
      </c>
      <c r="AH384" s="73"/>
      <c r="AI384" s="57"/>
      <c r="AJ384" s="45"/>
      <c r="AK384" s="45"/>
      <c r="AL384" s="45"/>
    </row>
    <row r="385" spans="1:38" hidden="1" outlineLevel="2" x14ac:dyDescent="0.25">
      <c r="A385" s="45"/>
      <c r="B385" s="54"/>
      <c r="C385" s="47">
        <f>INT($C$29)+2</f>
        <v>3</v>
      </c>
      <c r="D385" s="73"/>
      <c r="E385" s="70"/>
      <c r="F385" s="70" t="s">
        <v>992</v>
      </c>
      <c r="G385" s="73"/>
      <c r="H385" s="76" t="s">
        <v>2394</v>
      </c>
      <c r="I385" s="96" t="s">
        <v>635</v>
      </c>
      <c r="J385" s="96"/>
      <c r="K385" s="97">
        <v>7.52</v>
      </c>
      <c r="L385" s="97">
        <v>7.52</v>
      </c>
      <c r="M385" s="97">
        <v>7.52</v>
      </c>
      <c r="N385" s="97">
        <v>7.52</v>
      </c>
      <c r="O385" s="97">
        <v>7.52</v>
      </c>
      <c r="P385" s="97">
        <v>7.52</v>
      </c>
      <c r="Q385" s="76"/>
      <c r="R385" s="76"/>
      <c r="S385" s="76"/>
      <c r="T385" s="76"/>
      <c r="U385" s="253">
        <f t="shared" si="62"/>
        <v>7.52</v>
      </c>
      <c r="V385" s="253">
        <f t="shared" si="62"/>
        <v>7.52</v>
      </c>
      <c r="W385" s="253">
        <f t="shared" si="62"/>
        <v>7.52</v>
      </c>
      <c r="X385" s="253">
        <f t="shared" si="62"/>
        <v>7.52</v>
      </c>
      <c r="Y385" s="253">
        <f t="shared" si="62"/>
        <v>7.52</v>
      </c>
      <c r="Z385" s="253">
        <f t="shared" si="62"/>
        <v>7.52</v>
      </c>
      <c r="AA385" s="253">
        <f t="shared" si="62"/>
        <v>7.52</v>
      </c>
      <c r="AB385" s="253">
        <f t="shared" si="62"/>
        <v>7.52</v>
      </c>
      <c r="AC385" s="76"/>
      <c r="AD385" s="76"/>
      <c r="AE385" s="76"/>
      <c r="AF385" s="97">
        <v>1</v>
      </c>
      <c r="AG385" s="97">
        <v>1</v>
      </c>
      <c r="AH385" s="73"/>
      <c r="AI385" s="57"/>
      <c r="AJ385" s="45"/>
      <c r="AK385" s="45"/>
      <c r="AL385" s="45"/>
    </row>
    <row r="386" spans="1:38" hidden="1" outlineLevel="2" x14ac:dyDescent="0.25">
      <c r="A386" s="45"/>
      <c r="B386" s="54"/>
      <c r="C386" s="47">
        <f>INT($C$29)+2</f>
        <v>3</v>
      </c>
      <c r="D386" s="73"/>
      <c r="E386" s="70"/>
      <c r="F386" s="70" t="s">
        <v>993</v>
      </c>
      <c r="G386" s="73"/>
      <c r="H386" s="76" t="s">
        <v>2395</v>
      </c>
      <c r="I386" s="96" t="s">
        <v>511</v>
      </c>
      <c r="J386" s="96"/>
      <c r="K386" s="97">
        <v>23.7</v>
      </c>
      <c r="L386" s="97">
        <v>23.7</v>
      </c>
      <c r="M386" s="97">
        <v>23.7</v>
      </c>
      <c r="N386" s="97">
        <v>23.7</v>
      </c>
      <c r="O386" s="97">
        <v>23.7</v>
      </c>
      <c r="P386" s="97">
        <v>23.7</v>
      </c>
      <c r="Q386" s="76"/>
      <c r="R386" s="76"/>
      <c r="S386" s="76"/>
      <c r="T386" s="76"/>
      <c r="U386" s="253">
        <f t="shared" si="62"/>
        <v>23.7</v>
      </c>
      <c r="V386" s="253">
        <f t="shared" si="62"/>
        <v>23.7</v>
      </c>
      <c r="W386" s="253">
        <f t="shared" si="62"/>
        <v>23.7</v>
      </c>
      <c r="X386" s="253">
        <f t="shared" si="62"/>
        <v>23.7</v>
      </c>
      <c r="Y386" s="253">
        <f t="shared" si="62"/>
        <v>23.7</v>
      </c>
      <c r="Z386" s="253">
        <f t="shared" si="62"/>
        <v>23.7</v>
      </c>
      <c r="AA386" s="253">
        <f t="shared" si="62"/>
        <v>23.7</v>
      </c>
      <c r="AB386" s="253">
        <f t="shared" si="62"/>
        <v>23.7</v>
      </c>
      <c r="AC386" s="76"/>
      <c r="AD386" s="76"/>
      <c r="AE386" s="76"/>
      <c r="AF386" s="97">
        <v>1</v>
      </c>
      <c r="AG386" s="97">
        <v>1</v>
      </c>
      <c r="AH386" s="73"/>
      <c r="AI386" s="57"/>
      <c r="AJ386" s="45"/>
      <c r="AK386" s="45"/>
      <c r="AL386" s="45"/>
    </row>
    <row r="387" spans="1:38" hidden="1" outlineLevel="2" x14ac:dyDescent="0.25">
      <c r="A387" s="45"/>
      <c r="B387" s="54"/>
      <c r="C387" s="47">
        <f>INT($C$29)+2</f>
        <v>3</v>
      </c>
      <c r="D387" s="73"/>
      <c r="E387" s="70"/>
      <c r="F387" s="70" t="s">
        <v>994</v>
      </c>
      <c r="G387" s="73"/>
      <c r="H387" s="76" t="s">
        <v>2396</v>
      </c>
      <c r="I387" s="96" t="s">
        <v>635</v>
      </c>
      <c r="J387" s="96"/>
      <c r="K387" s="97">
        <v>3.36</v>
      </c>
      <c r="L387" s="97">
        <v>3.36</v>
      </c>
      <c r="M387" s="97">
        <v>3.36</v>
      </c>
      <c r="N387" s="97">
        <v>3.36</v>
      </c>
      <c r="O387" s="97">
        <v>3.36</v>
      </c>
      <c r="P387" s="97">
        <v>3.36</v>
      </c>
      <c r="Q387" s="76"/>
      <c r="R387" s="76"/>
      <c r="S387" s="76"/>
      <c r="T387" s="76"/>
      <c r="U387" s="253">
        <f t="shared" si="62"/>
        <v>3.36</v>
      </c>
      <c r="V387" s="253">
        <f t="shared" si="62"/>
        <v>3.36</v>
      </c>
      <c r="W387" s="253">
        <f t="shared" si="62"/>
        <v>3.36</v>
      </c>
      <c r="X387" s="253">
        <f t="shared" si="62"/>
        <v>3.36</v>
      </c>
      <c r="Y387" s="253">
        <f t="shared" si="62"/>
        <v>3.36</v>
      </c>
      <c r="Z387" s="253">
        <f t="shared" si="62"/>
        <v>3.36</v>
      </c>
      <c r="AA387" s="253">
        <f t="shared" si="62"/>
        <v>3.36</v>
      </c>
      <c r="AB387" s="253">
        <f t="shared" si="62"/>
        <v>3.36</v>
      </c>
      <c r="AC387" s="76"/>
      <c r="AD387" s="76"/>
      <c r="AE387" s="76"/>
      <c r="AF387" s="97">
        <v>1</v>
      </c>
      <c r="AG387" s="97">
        <v>1</v>
      </c>
      <c r="AH387" s="73"/>
      <c r="AI387" s="57"/>
      <c r="AJ387" s="45"/>
      <c r="AK387" s="45"/>
      <c r="AL387" s="45"/>
    </row>
    <row r="388" spans="1:38" outlineLevel="1" collapsed="1" x14ac:dyDescent="0.25">
      <c r="A388" s="45"/>
      <c r="B388" s="54"/>
      <c r="C388" s="47">
        <f>INT($C$29)+1</f>
        <v>2</v>
      </c>
      <c r="D388" s="73"/>
      <c r="E388" s="70"/>
      <c r="F388" s="256" t="s">
        <v>418</v>
      </c>
      <c r="G388" s="73"/>
      <c r="H388" s="246" t="s">
        <v>995</v>
      </c>
      <c r="I388" s="96"/>
      <c r="J388" s="96" t="s">
        <v>528</v>
      </c>
      <c r="K388" s="76"/>
      <c r="L388" s="76"/>
      <c r="M388" s="76"/>
      <c r="N388" s="76"/>
      <c r="O388" s="76"/>
      <c r="P388" s="76"/>
      <c r="Q388" s="76"/>
      <c r="R388" s="76"/>
      <c r="S388" s="76"/>
      <c r="T388" s="76"/>
      <c r="U388" s="79">
        <v>6</v>
      </c>
      <c r="V388" s="76"/>
      <c r="W388" s="79">
        <v>0</v>
      </c>
      <c r="X388" s="76"/>
      <c r="Y388" s="76"/>
      <c r="Z388" s="76"/>
      <c r="AA388" s="76"/>
      <c r="AB388" s="76"/>
      <c r="AC388" s="76"/>
      <c r="AD388" s="76"/>
      <c r="AE388" s="76"/>
      <c r="AF388" s="76"/>
      <c r="AG388" s="76"/>
      <c r="AH388" s="73"/>
      <c r="AI388" s="57"/>
      <c r="AJ388" s="45"/>
      <c r="AK388" s="45"/>
      <c r="AL388" s="45"/>
    </row>
    <row r="389" spans="1:38" hidden="1" outlineLevel="3" x14ac:dyDescent="0.25">
      <c r="A389" s="45"/>
      <c r="B389" s="54"/>
      <c r="C389" s="47">
        <f>INT($C$29)+2</f>
        <v>3</v>
      </c>
      <c r="D389" s="73"/>
      <c r="E389" s="70" t="s">
        <v>996</v>
      </c>
      <c r="F389" s="70" t="s">
        <v>997</v>
      </c>
      <c r="G389" s="73"/>
      <c r="H389" s="76" t="s">
        <v>504</v>
      </c>
      <c r="I389" s="96"/>
      <c r="J389" s="96"/>
      <c r="K389" s="76"/>
      <c r="L389" s="76"/>
      <c r="M389" s="76"/>
      <c r="N389" s="76"/>
      <c r="O389" s="76"/>
      <c r="P389" s="76"/>
      <c r="Q389" s="76"/>
      <c r="R389" s="76"/>
      <c r="S389" s="76"/>
      <c r="T389" s="76"/>
      <c r="U389" s="76"/>
      <c r="V389" s="76"/>
      <c r="W389" s="76"/>
      <c r="X389" s="76"/>
      <c r="Y389" s="76"/>
      <c r="Z389" s="76"/>
      <c r="AA389" s="76"/>
      <c r="AB389" s="76"/>
      <c r="AC389" s="76"/>
      <c r="AD389" s="76"/>
      <c r="AE389" s="76"/>
      <c r="AF389" s="76">
        <v>1</v>
      </c>
      <c r="AG389" s="76">
        <v>1</v>
      </c>
      <c r="AH389" s="73"/>
      <c r="AI389" s="57"/>
      <c r="AJ389" s="45"/>
      <c r="AK389" s="45"/>
      <c r="AL389" s="45"/>
    </row>
    <row r="390" spans="1:38" hidden="1" outlineLevel="2" x14ac:dyDescent="0.25">
      <c r="A390" s="45"/>
      <c r="B390" s="54"/>
      <c r="C390" s="47">
        <f>INT($C$29)+3</f>
        <v>4</v>
      </c>
      <c r="D390" s="73"/>
      <c r="E390" s="70"/>
      <c r="F390" s="70" t="s">
        <v>2610</v>
      </c>
      <c r="G390" s="73"/>
      <c r="H390" s="76" t="s">
        <v>2400</v>
      </c>
      <c r="I390" s="96" t="s">
        <v>511</v>
      </c>
      <c r="J390" s="96"/>
      <c r="K390" s="97">
        <v>9.375E-2</v>
      </c>
      <c r="L390" s="97">
        <v>0.20499999999999999</v>
      </c>
      <c r="M390" s="97">
        <v>0</v>
      </c>
      <c r="N390" s="97">
        <v>0</v>
      </c>
      <c r="O390" s="97">
        <v>0</v>
      </c>
      <c r="P390" s="97">
        <v>0</v>
      </c>
      <c r="Q390" s="76"/>
      <c r="R390" s="97" t="s">
        <v>2604</v>
      </c>
      <c r="S390" s="76"/>
      <c r="T390" s="76"/>
      <c r="U390" s="253">
        <f t="shared" ref="U390:AB390" si="63">INDEX($K390:$Q390,1,U$43)</f>
        <v>9.375E-2</v>
      </c>
      <c r="V390" s="253">
        <f t="shared" si="63"/>
        <v>9.375E-2</v>
      </c>
      <c r="W390" s="253">
        <f t="shared" si="63"/>
        <v>9.375E-2</v>
      </c>
      <c r="X390" s="253">
        <f t="shared" si="63"/>
        <v>0.20499999999999999</v>
      </c>
      <c r="Y390" s="253">
        <f t="shared" si="63"/>
        <v>0.20499999999999999</v>
      </c>
      <c r="Z390" s="253">
        <f t="shared" si="63"/>
        <v>0.20499999999999999</v>
      </c>
      <c r="AA390" s="253">
        <f t="shared" si="63"/>
        <v>0.20499999999999999</v>
      </c>
      <c r="AB390" s="253">
        <f t="shared" si="63"/>
        <v>0.20499999999999999</v>
      </c>
      <c r="AC390" s="76"/>
      <c r="AD390" s="76"/>
      <c r="AE390" s="76"/>
      <c r="AF390" s="97">
        <v>1</v>
      </c>
      <c r="AG390" s="97">
        <v>1</v>
      </c>
      <c r="AH390" s="73"/>
      <c r="AI390" s="57"/>
      <c r="AJ390" s="45"/>
      <c r="AK390" s="45"/>
      <c r="AL390" s="45"/>
    </row>
    <row r="391" spans="1:38" hidden="1" outlineLevel="3" x14ac:dyDescent="0.25">
      <c r="A391" s="45"/>
      <c r="B391" s="54"/>
      <c r="C391" s="47">
        <f>INT($C$29)+3</f>
        <v>4</v>
      </c>
      <c r="D391" s="73"/>
      <c r="E391" s="70"/>
      <c r="F391" s="70" t="s">
        <v>998</v>
      </c>
      <c r="G391" s="73"/>
      <c r="H391" s="76" t="s">
        <v>999</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INT($C$29)+3</f>
        <v>4</v>
      </c>
      <c r="D392" s="73"/>
      <c r="E392" s="70"/>
      <c r="F392" s="70" t="s">
        <v>1000</v>
      </c>
      <c r="G392" s="73"/>
      <c r="H392" s="76" t="s">
        <v>1001</v>
      </c>
      <c r="I392" s="96" t="s">
        <v>511</v>
      </c>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2" x14ac:dyDescent="0.25">
      <c r="A393" s="45"/>
      <c r="B393" s="54"/>
      <c r="C393" s="47">
        <f t="shared" ref="C393:C399" si="64">INT($C$29)+2</f>
        <v>3</v>
      </c>
      <c r="D393" s="73"/>
      <c r="E393" s="70"/>
      <c r="F393" s="70" t="s">
        <v>1002</v>
      </c>
      <c r="G393" s="73"/>
      <c r="H393" s="76" t="s">
        <v>1003</v>
      </c>
      <c r="I393" s="96" t="s">
        <v>540</v>
      </c>
      <c r="J393" s="96"/>
      <c r="K393" s="97">
        <v>17</v>
      </c>
      <c r="L393" s="97">
        <v>17</v>
      </c>
      <c r="M393" s="97">
        <v>21</v>
      </c>
      <c r="N393" s="97">
        <v>21</v>
      </c>
      <c r="O393" s="97">
        <v>21</v>
      </c>
      <c r="P393" s="97">
        <v>21</v>
      </c>
      <c r="Q393" s="76"/>
      <c r="R393" s="76"/>
      <c r="S393" s="76"/>
      <c r="T393" s="76"/>
      <c r="U393" s="253">
        <f t="shared" ref="U393:AB393" si="65">INDEX($K393:$Q393,1,U$43)</f>
        <v>17</v>
      </c>
      <c r="V393" s="253">
        <f t="shared" si="65"/>
        <v>17</v>
      </c>
      <c r="W393" s="253">
        <f t="shared" si="65"/>
        <v>17</v>
      </c>
      <c r="X393" s="253">
        <f t="shared" si="65"/>
        <v>17</v>
      </c>
      <c r="Y393" s="253">
        <f t="shared" si="65"/>
        <v>17</v>
      </c>
      <c r="Z393" s="253">
        <f t="shared" si="65"/>
        <v>17</v>
      </c>
      <c r="AA393" s="253">
        <f t="shared" si="65"/>
        <v>17</v>
      </c>
      <c r="AB393" s="253">
        <f t="shared" si="65"/>
        <v>17</v>
      </c>
      <c r="AC393" s="76"/>
      <c r="AD393" s="76"/>
      <c r="AE393" s="76"/>
      <c r="AF393" s="97">
        <v>1</v>
      </c>
      <c r="AG393" s="97">
        <v>1</v>
      </c>
      <c r="AH393" s="73"/>
      <c r="AI393" s="57"/>
      <c r="AJ393" s="45"/>
      <c r="AK393" s="45"/>
      <c r="AL393" s="45"/>
    </row>
    <row r="394" spans="1:38" hidden="1" outlineLevel="2" x14ac:dyDescent="0.25">
      <c r="A394" s="45"/>
      <c r="B394" s="54"/>
      <c r="C394" s="47">
        <f t="shared" si="64"/>
        <v>3</v>
      </c>
      <c r="D394" s="73"/>
      <c r="E394" s="70"/>
      <c r="F394" s="70" t="s">
        <v>1004</v>
      </c>
      <c r="G394" s="73"/>
      <c r="H394" s="76" t="s">
        <v>1005</v>
      </c>
      <c r="I394" s="96" t="s">
        <v>583</v>
      </c>
      <c r="J394" s="96"/>
      <c r="K394" s="76"/>
      <c r="L394" s="76"/>
      <c r="M394" s="76"/>
      <c r="N394" s="76"/>
      <c r="O394" s="76"/>
      <c r="P394" s="76"/>
      <c r="Q394" s="76"/>
      <c r="R394" s="76"/>
      <c r="S394" s="76"/>
      <c r="T394" s="76"/>
      <c r="U394" s="97">
        <v>0.02</v>
      </c>
      <c r="V394" s="97">
        <v>0.02</v>
      </c>
      <c r="W394" s="97">
        <v>0.02</v>
      </c>
      <c r="X394" s="97">
        <v>0.02</v>
      </c>
      <c r="Y394" s="97">
        <v>0.02</v>
      </c>
      <c r="Z394" s="97">
        <v>0.02</v>
      </c>
      <c r="AA394" s="97">
        <v>0.02</v>
      </c>
      <c r="AB394" s="97">
        <v>0.02</v>
      </c>
      <c r="AC394" s="76"/>
      <c r="AD394" s="97" t="s">
        <v>469</v>
      </c>
      <c r="AE394" s="76"/>
      <c r="AF394" s="97">
        <v>1</v>
      </c>
      <c r="AG394" s="97">
        <v>1</v>
      </c>
      <c r="AH394" s="73"/>
      <c r="AI394" s="57"/>
      <c r="AJ394" s="45"/>
      <c r="AK394" s="45"/>
      <c r="AL394" s="45"/>
    </row>
    <row r="395" spans="1:38" outlineLevel="1" collapsed="1" x14ac:dyDescent="0.25">
      <c r="A395" s="45"/>
      <c r="B395" s="54"/>
      <c r="C395" s="47">
        <f>INT($C$29)+1</f>
        <v>2</v>
      </c>
      <c r="D395" s="73"/>
      <c r="E395" s="70"/>
      <c r="F395" s="256" t="s">
        <v>1006</v>
      </c>
      <c r="G395" s="73"/>
      <c r="H395" s="246" t="s">
        <v>1007</v>
      </c>
      <c r="I395" s="96"/>
      <c r="J395" s="96" t="s">
        <v>528</v>
      </c>
      <c r="K395" s="76"/>
      <c r="L395" s="76"/>
      <c r="M395" s="76"/>
      <c r="N395" s="76"/>
      <c r="O395" s="76"/>
      <c r="P395" s="76"/>
      <c r="Q395" s="76"/>
      <c r="R395" s="76"/>
      <c r="S395" s="76"/>
      <c r="T395" s="76"/>
      <c r="U395" s="79">
        <v>27</v>
      </c>
      <c r="V395" s="76"/>
      <c r="W395" s="79">
        <v>0</v>
      </c>
      <c r="X395" s="76"/>
      <c r="Y395" s="76"/>
      <c r="Z395" s="76"/>
      <c r="AA395" s="76"/>
      <c r="AB395" s="76"/>
      <c r="AC395" s="76"/>
      <c r="AD395" s="76"/>
      <c r="AE395" s="76"/>
      <c r="AF395" s="76"/>
      <c r="AG395" s="76"/>
      <c r="AH395" s="73"/>
      <c r="AI395" s="57"/>
      <c r="AJ395" s="45"/>
      <c r="AK395" s="45"/>
      <c r="AL395" s="45"/>
    </row>
    <row r="396" spans="1:38" hidden="1" outlineLevel="3" x14ac:dyDescent="0.25">
      <c r="A396" s="45"/>
      <c r="B396" s="54"/>
      <c r="C396" s="47">
        <f>INT($C$29)+3</f>
        <v>4</v>
      </c>
      <c r="D396" s="73"/>
      <c r="E396" s="70" t="s">
        <v>1008</v>
      </c>
      <c r="F396" s="70" t="s">
        <v>1009</v>
      </c>
      <c r="G396" s="73"/>
      <c r="H396" s="76" t="s">
        <v>504</v>
      </c>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2" x14ac:dyDescent="0.25">
      <c r="A397" s="45"/>
      <c r="B397" s="54"/>
      <c r="C397" s="47">
        <f t="shared" si="64"/>
        <v>3</v>
      </c>
      <c r="D397" s="73"/>
      <c r="E397" s="70"/>
      <c r="F397" s="70" t="s">
        <v>1010</v>
      </c>
      <c r="G397" s="73"/>
      <c r="H397" s="76" t="s">
        <v>1011</v>
      </c>
      <c r="I397" s="96" t="s">
        <v>2251</v>
      </c>
      <c r="J397" s="96"/>
      <c r="K397" s="260">
        <f>0.03/365</f>
        <v>8.219178082191781E-5</v>
      </c>
      <c r="L397" s="260">
        <f>0.03/365</f>
        <v>8.219178082191781E-5</v>
      </c>
      <c r="M397" s="260">
        <v>5.5300000000000002E-5</v>
      </c>
      <c r="N397" s="260">
        <v>5.5300000000000002E-5</v>
      </c>
      <c r="O397" s="260">
        <v>5.5300000000000002E-5</v>
      </c>
      <c r="P397" s="260">
        <v>5.5300000000000002E-5</v>
      </c>
      <c r="Q397" s="76"/>
      <c r="R397" s="76" t="s">
        <v>2775</v>
      </c>
      <c r="S397" s="76" t="s">
        <v>559</v>
      </c>
      <c r="T397" s="76"/>
      <c r="U397" s="253">
        <f t="shared" ref="U397:AB399" si="66">INDEX($K397:$Q397,1,U$43)</f>
        <v>8.219178082191781E-5</v>
      </c>
      <c r="V397" s="253">
        <f t="shared" si="66"/>
        <v>8.219178082191781E-5</v>
      </c>
      <c r="W397" s="253">
        <f t="shared" si="66"/>
        <v>8.219178082191781E-5</v>
      </c>
      <c r="X397" s="253">
        <f t="shared" si="66"/>
        <v>8.219178082191781E-5</v>
      </c>
      <c r="Y397" s="253">
        <f t="shared" si="66"/>
        <v>8.219178082191781E-5</v>
      </c>
      <c r="Z397" s="253">
        <f t="shared" si="66"/>
        <v>8.219178082191781E-5</v>
      </c>
      <c r="AA397" s="253">
        <f t="shared" si="66"/>
        <v>8.219178082191781E-5</v>
      </c>
      <c r="AB397" s="253">
        <f t="shared" si="66"/>
        <v>8.219178082191781E-5</v>
      </c>
      <c r="AC397" s="76"/>
      <c r="AD397" s="76"/>
      <c r="AE397" s="76"/>
      <c r="AF397" s="97">
        <v>1</v>
      </c>
      <c r="AG397" s="97">
        <v>1</v>
      </c>
      <c r="AH397" s="73"/>
      <c r="AI397" s="57"/>
      <c r="AJ397" s="45"/>
      <c r="AK397" s="45"/>
      <c r="AL397" s="45"/>
    </row>
    <row r="398" spans="1:38" hidden="1" outlineLevel="2" x14ac:dyDescent="0.25">
      <c r="A398" s="45"/>
      <c r="B398" s="54"/>
      <c r="C398" s="47">
        <f t="shared" si="64"/>
        <v>3</v>
      </c>
      <c r="D398" s="73"/>
      <c r="E398" s="70"/>
      <c r="F398" s="70" t="s">
        <v>1012</v>
      </c>
      <c r="G398" s="73"/>
      <c r="H398" s="76" t="s">
        <v>1013</v>
      </c>
      <c r="I398" s="96" t="s">
        <v>511</v>
      </c>
      <c r="J398" s="96"/>
      <c r="K398" s="97">
        <v>0.3</v>
      </c>
      <c r="L398" s="97">
        <v>0.3</v>
      </c>
      <c r="M398" s="97">
        <v>0.3</v>
      </c>
      <c r="N398" s="97">
        <v>0.3</v>
      </c>
      <c r="O398" s="97">
        <v>0.3</v>
      </c>
      <c r="P398" s="97">
        <v>0.3</v>
      </c>
      <c r="Q398" s="76"/>
      <c r="R398" s="76" t="s">
        <v>559</v>
      </c>
      <c r="S398" s="76" t="s">
        <v>559</v>
      </c>
      <c r="T398" s="76"/>
      <c r="U398" s="253">
        <f t="shared" si="66"/>
        <v>0.3</v>
      </c>
      <c r="V398" s="253">
        <f t="shared" si="66"/>
        <v>0.3</v>
      </c>
      <c r="W398" s="253">
        <f t="shared" si="66"/>
        <v>0.3</v>
      </c>
      <c r="X398" s="253">
        <f t="shared" si="66"/>
        <v>0.3</v>
      </c>
      <c r="Y398" s="253">
        <f t="shared" si="66"/>
        <v>0.3</v>
      </c>
      <c r="Z398" s="253">
        <f t="shared" si="66"/>
        <v>0.3</v>
      </c>
      <c r="AA398" s="253">
        <f t="shared" si="66"/>
        <v>0.3</v>
      </c>
      <c r="AB398" s="253">
        <f t="shared" si="66"/>
        <v>0.3</v>
      </c>
      <c r="AC398" s="76"/>
      <c r="AD398" s="76"/>
      <c r="AE398" s="76"/>
      <c r="AF398" s="97">
        <v>1</v>
      </c>
      <c r="AG398" s="97">
        <v>1</v>
      </c>
      <c r="AH398" s="73"/>
      <c r="AI398" s="57"/>
      <c r="AJ398" s="45"/>
      <c r="AK398" s="45"/>
      <c r="AL398" s="45"/>
    </row>
    <row r="399" spans="1:38" hidden="1" outlineLevel="2" x14ac:dyDescent="0.25">
      <c r="A399" s="45"/>
      <c r="B399" s="54"/>
      <c r="C399" s="47">
        <f t="shared" si="64"/>
        <v>3</v>
      </c>
      <c r="D399" s="73"/>
      <c r="E399" s="70"/>
      <c r="F399" s="70" t="s">
        <v>1014</v>
      </c>
      <c r="G399" s="73"/>
      <c r="H399" s="76" t="s">
        <v>1015</v>
      </c>
      <c r="I399" s="96" t="s">
        <v>511</v>
      </c>
      <c r="J399" s="96"/>
      <c r="K399" s="97">
        <v>0.6</v>
      </c>
      <c r="L399" s="97">
        <v>0.6</v>
      </c>
      <c r="M399" s="97">
        <v>0.6</v>
      </c>
      <c r="N399" s="97">
        <v>0.6</v>
      </c>
      <c r="O399" s="97">
        <v>0.6</v>
      </c>
      <c r="P399" s="97">
        <v>0.6</v>
      </c>
      <c r="Q399" s="76"/>
      <c r="R399" s="76" t="s">
        <v>559</v>
      </c>
      <c r="S399" s="76" t="s">
        <v>559</v>
      </c>
      <c r="T399" s="76"/>
      <c r="U399" s="253">
        <f t="shared" si="66"/>
        <v>0.6</v>
      </c>
      <c r="V399" s="253">
        <f t="shared" si="66"/>
        <v>0.6</v>
      </c>
      <c r="W399" s="253">
        <f t="shared" si="66"/>
        <v>0.6</v>
      </c>
      <c r="X399" s="253">
        <f t="shared" si="66"/>
        <v>0.6</v>
      </c>
      <c r="Y399" s="253">
        <f t="shared" si="66"/>
        <v>0.6</v>
      </c>
      <c r="Z399" s="253">
        <f t="shared" si="66"/>
        <v>0.6</v>
      </c>
      <c r="AA399" s="253">
        <f t="shared" si="66"/>
        <v>0.6</v>
      </c>
      <c r="AB399" s="253">
        <f t="shared" si="66"/>
        <v>0.6</v>
      </c>
      <c r="AC399" s="76"/>
      <c r="AD399" s="76"/>
      <c r="AE399" s="76"/>
      <c r="AF399" s="97">
        <v>1</v>
      </c>
      <c r="AG399" s="97">
        <v>1</v>
      </c>
      <c r="AH399" s="73"/>
      <c r="AI399" s="57"/>
      <c r="AJ399" s="45"/>
      <c r="AK399" s="45"/>
      <c r="AL399" s="45"/>
    </row>
    <row r="400" spans="1:38" hidden="1" outlineLevel="3" x14ac:dyDescent="0.25">
      <c r="A400" s="45"/>
      <c r="B400" s="54"/>
      <c r="C400" s="47">
        <f>INT($C$29)+3</f>
        <v>4</v>
      </c>
      <c r="D400" s="73"/>
      <c r="E400" s="70"/>
      <c r="F400" s="70" t="s">
        <v>1016</v>
      </c>
      <c r="G400" s="73"/>
      <c r="H400" s="76" t="s">
        <v>1017</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INT($C$29)+3</f>
        <v>4</v>
      </c>
      <c r="D401" s="73"/>
      <c r="E401" s="70"/>
      <c r="F401" s="70" t="s">
        <v>1018</v>
      </c>
      <c r="G401" s="73"/>
      <c r="H401" s="76" t="s">
        <v>1019</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INT($C$29)+2</f>
        <v>3</v>
      </c>
      <c r="D402" s="73"/>
      <c r="E402" s="70"/>
      <c r="F402" s="70" t="s">
        <v>1020</v>
      </c>
      <c r="G402" s="73"/>
      <c r="H402" s="76" t="s">
        <v>1021</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INT($C$29)+2</f>
        <v>3</v>
      </c>
      <c r="D403" s="73"/>
      <c r="E403" s="70"/>
      <c r="F403" s="70" t="s">
        <v>1022</v>
      </c>
      <c r="G403" s="73"/>
      <c r="H403" s="76" t="s">
        <v>1023</v>
      </c>
      <c r="I403" s="96" t="s">
        <v>511</v>
      </c>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2" x14ac:dyDescent="0.25">
      <c r="A404" s="45"/>
      <c r="B404" s="54"/>
      <c r="C404" s="47">
        <f>INT($C$29)+2</f>
        <v>3</v>
      </c>
      <c r="D404" s="73"/>
      <c r="E404" s="70"/>
      <c r="F404" s="70" t="s">
        <v>1024</v>
      </c>
      <c r="G404" s="73"/>
      <c r="H404" s="76" t="s">
        <v>1025</v>
      </c>
      <c r="I404" s="96" t="s">
        <v>511</v>
      </c>
      <c r="J404" s="96"/>
      <c r="K404" s="76"/>
      <c r="L404" s="76"/>
      <c r="M404" s="97">
        <v>-40</v>
      </c>
      <c r="N404" s="97">
        <v>-40</v>
      </c>
      <c r="O404" s="97">
        <v>-40</v>
      </c>
      <c r="P404" s="97">
        <v>-40</v>
      </c>
      <c r="Q404" s="76"/>
      <c r="R404" s="76"/>
      <c r="S404" s="76" t="s">
        <v>568</v>
      </c>
      <c r="T404" s="76"/>
      <c r="U404" s="97">
        <v>-9.9499999999999993</v>
      </c>
      <c r="V404" s="97">
        <v>-9.9499999999999993</v>
      </c>
      <c r="W404" s="97">
        <v>-9.9499999999999993</v>
      </c>
      <c r="X404" s="97">
        <v>-8.9</v>
      </c>
      <c r="Y404" s="97">
        <v>-8.9</v>
      </c>
      <c r="Z404" s="97">
        <v>-8.9</v>
      </c>
      <c r="AA404" s="97">
        <v>-8.9</v>
      </c>
      <c r="AB404" s="97">
        <v>-8.9</v>
      </c>
      <c r="AC404" s="76"/>
      <c r="AD404" s="97" t="s">
        <v>1026</v>
      </c>
      <c r="AE404" s="76"/>
      <c r="AF404" s="97">
        <v>1</v>
      </c>
      <c r="AG404" s="97">
        <v>1</v>
      </c>
      <c r="AH404" s="73"/>
      <c r="AI404" s="57"/>
      <c r="AJ404" s="45"/>
      <c r="AK404" s="45"/>
      <c r="AL404" s="45"/>
    </row>
    <row r="405" spans="1:38" hidden="1" outlineLevel="2" x14ac:dyDescent="0.25">
      <c r="A405" s="45"/>
      <c r="B405" s="54"/>
      <c r="C405" s="47">
        <f>INT($C$29)+2</f>
        <v>3</v>
      </c>
      <c r="D405" s="73"/>
      <c r="E405" s="70"/>
      <c r="F405" s="70" t="s">
        <v>1027</v>
      </c>
      <c r="G405" s="73"/>
      <c r="H405" s="76" t="s">
        <v>1028</v>
      </c>
      <c r="I405" s="96" t="s">
        <v>511</v>
      </c>
      <c r="J405" s="96"/>
      <c r="K405" s="76"/>
      <c r="L405" s="76"/>
      <c r="M405" s="97">
        <v>0</v>
      </c>
      <c r="N405" s="97">
        <v>0</v>
      </c>
      <c r="O405" s="97">
        <v>0</v>
      </c>
      <c r="P405" s="97">
        <v>0</v>
      </c>
      <c r="Q405" s="76"/>
      <c r="R405" s="76"/>
      <c r="S405" s="76"/>
      <c r="T405" s="76"/>
      <c r="U405" s="97">
        <v>1.71</v>
      </c>
      <c r="V405" s="97">
        <v>1.71</v>
      </c>
      <c r="W405" s="97">
        <v>1.71</v>
      </c>
      <c r="X405" s="97">
        <v>1.49</v>
      </c>
      <c r="Y405" s="97">
        <v>1.49</v>
      </c>
      <c r="Z405" s="97">
        <v>1.49</v>
      </c>
      <c r="AA405" s="97">
        <v>1.49</v>
      </c>
      <c r="AB405" s="97">
        <v>1.49</v>
      </c>
      <c r="AC405" s="76"/>
      <c r="AD405" s="97" t="s">
        <v>1026</v>
      </c>
      <c r="AE405" s="76"/>
      <c r="AF405" s="97">
        <v>1</v>
      </c>
      <c r="AG405" s="97">
        <v>1</v>
      </c>
      <c r="AH405" s="73"/>
      <c r="AI405" s="57"/>
      <c r="AJ405" s="45"/>
      <c r="AK405" s="45"/>
      <c r="AL405" s="45"/>
    </row>
    <row r="406" spans="1:38" hidden="1" outlineLevel="2" x14ac:dyDescent="0.25">
      <c r="A406" s="45"/>
      <c r="B406" s="54"/>
      <c r="C406" s="47">
        <f>INT($C$29)+2</f>
        <v>3</v>
      </c>
      <c r="D406" s="73"/>
      <c r="E406" s="70"/>
      <c r="F406" s="70" t="s">
        <v>1029</v>
      </c>
      <c r="G406" s="73"/>
      <c r="H406" s="76" t="s">
        <v>1030</v>
      </c>
      <c r="I406" s="96" t="s">
        <v>511</v>
      </c>
      <c r="J406" s="96"/>
      <c r="K406" s="76"/>
      <c r="L406" s="76"/>
      <c r="M406" s="97">
        <v>0</v>
      </c>
      <c r="N406" s="97">
        <v>0</v>
      </c>
      <c r="O406" s="97">
        <v>0</v>
      </c>
      <c r="P406" s="97">
        <v>0</v>
      </c>
      <c r="Q406" s="76"/>
      <c r="R406" s="76"/>
      <c r="S406" s="76"/>
      <c r="T406" s="76"/>
      <c r="U406" s="97">
        <v>9.7999999999999997E-3</v>
      </c>
      <c r="V406" s="97">
        <v>9.7999999999999997E-3</v>
      </c>
      <c r="W406" s="97">
        <v>9.7999999999999997E-3</v>
      </c>
      <c r="X406" s="97">
        <v>8.0999999999999996E-3</v>
      </c>
      <c r="Y406" s="97">
        <v>8.0999999999999996E-3</v>
      </c>
      <c r="Z406" s="97">
        <v>8.0999999999999996E-3</v>
      </c>
      <c r="AA406" s="97">
        <v>8.0999999999999996E-3</v>
      </c>
      <c r="AB406" s="97">
        <v>8.0999999999999996E-3</v>
      </c>
      <c r="AC406" s="76"/>
      <c r="AD406" s="97" t="s">
        <v>1026</v>
      </c>
      <c r="AE406" s="76"/>
      <c r="AF406" s="97">
        <v>1</v>
      </c>
      <c r="AG406" s="97">
        <v>1</v>
      </c>
      <c r="AH406" s="73"/>
      <c r="AI406" s="57"/>
      <c r="AJ406" s="45"/>
      <c r="AK406" s="45"/>
      <c r="AL406" s="45"/>
    </row>
    <row r="407" spans="1:38" hidden="1" outlineLevel="3" x14ac:dyDescent="0.25">
      <c r="A407" s="45"/>
      <c r="B407" s="54"/>
      <c r="C407" s="47">
        <f>INT($C$29)+3</f>
        <v>4</v>
      </c>
      <c r="D407" s="73"/>
      <c r="E407" s="70"/>
      <c r="F407" s="70" t="s">
        <v>1031</v>
      </c>
      <c r="G407" s="73"/>
      <c r="H407" s="76" t="s">
        <v>1032</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97">
        <v>1</v>
      </c>
      <c r="AG407" s="97">
        <v>1</v>
      </c>
      <c r="AH407" s="73"/>
      <c r="AI407" s="57"/>
      <c r="AJ407" s="45"/>
      <c r="AK407" s="45"/>
      <c r="AL407" s="45"/>
    </row>
    <row r="408" spans="1:38" hidden="1" outlineLevel="2" x14ac:dyDescent="0.25">
      <c r="A408" s="45"/>
      <c r="B408" s="54"/>
      <c r="C408" s="47">
        <f t="shared" ref="C408:C422" si="67">INT($C$29)+2</f>
        <v>3</v>
      </c>
      <c r="D408" s="73"/>
      <c r="E408" s="70"/>
      <c r="F408" s="70" t="s">
        <v>1033</v>
      </c>
      <c r="G408" s="73"/>
      <c r="H408" s="76" t="s">
        <v>1034</v>
      </c>
      <c r="I408" s="96" t="s">
        <v>511</v>
      </c>
      <c r="J408" s="96"/>
      <c r="K408" s="97">
        <v>0.1</v>
      </c>
      <c r="L408" s="97">
        <v>0.1</v>
      </c>
      <c r="M408" s="97">
        <v>0.1</v>
      </c>
      <c r="N408" s="97">
        <v>0.1</v>
      </c>
      <c r="O408" s="97">
        <v>0.1</v>
      </c>
      <c r="P408" s="97">
        <v>0.1</v>
      </c>
      <c r="Q408" s="76"/>
      <c r="R408" s="76" t="s">
        <v>1035</v>
      </c>
      <c r="S408" s="76"/>
      <c r="T408" s="76"/>
      <c r="U408" s="253">
        <f t="shared" ref="U408:AB408" si="68">INDEX($K408:$Q408,1,U$43)</f>
        <v>0.1</v>
      </c>
      <c r="V408" s="253">
        <f t="shared" si="68"/>
        <v>0.1</v>
      </c>
      <c r="W408" s="253">
        <f t="shared" si="68"/>
        <v>0.1</v>
      </c>
      <c r="X408" s="253">
        <f t="shared" si="68"/>
        <v>0.1</v>
      </c>
      <c r="Y408" s="253">
        <f t="shared" si="68"/>
        <v>0.1</v>
      </c>
      <c r="Z408" s="253">
        <f t="shared" si="68"/>
        <v>0.1</v>
      </c>
      <c r="AA408" s="253">
        <f t="shared" si="68"/>
        <v>0.1</v>
      </c>
      <c r="AB408" s="253">
        <f t="shared" si="68"/>
        <v>0.1</v>
      </c>
      <c r="AC408" s="76"/>
      <c r="AD408" s="76"/>
      <c r="AE408" s="76"/>
      <c r="AF408" s="97">
        <v>1</v>
      </c>
      <c r="AG408" s="97">
        <v>1</v>
      </c>
      <c r="AH408" s="73"/>
      <c r="AI408" s="57"/>
      <c r="AJ408" s="45"/>
      <c r="AK408" s="45"/>
      <c r="AL408" s="45"/>
    </row>
    <row r="409" spans="1:38" hidden="1" outlineLevel="2" x14ac:dyDescent="0.25">
      <c r="A409" s="45"/>
      <c r="B409" s="54"/>
      <c r="C409" s="47">
        <f t="shared" si="67"/>
        <v>3</v>
      </c>
      <c r="D409" s="73"/>
      <c r="E409" s="70"/>
      <c r="F409" s="70" t="s">
        <v>1036</v>
      </c>
      <c r="G409" s="73"/>
      <c r="H409" s="378" t="s">
        <v>2776</v>
      </c>
      <c r="I409" s="96" t="s">
        <v>511</v>
      </c>
      <c r="J409" s="96"/>
      <c r="K409" s="76"/>
      <c r="L409" s="76"/>
      <c r="M409" s="76"/>
      <c r="N409" s="76"/>
      <c r="O409" s="76"/>
      <c r="P409" s="76"/>
      <c r="Q409" s="76"/>
      <c r="R409" s="76"/>
      <c r="S409" s="76"/>
      <c r="T409" s="76"/>
      <c r="U409" s="97">
        <f>0.1/365</f>
        <v>2.7397260273972606E-4</v>
      </c>
      <c r="V409" s="97">
        <f t="shared" ref="V409:AB409" si="69">0.1/365</f>
        <v>2.7397260273972606E-4</v>
      </c>
      <c r="W409" s="97">
        <f t="shared" si="69"/>
        <v>2.7397260273972606E-4</v>
      </c>
      <c r="X409" s="97">
        <f t="shared" si="69"/>
        <v>2.7397260273972606E-4</v>
      </c>
      <c r="Y409" s="97">
        <f t="shared" si="69"/>
        <v>2.7397260273972606E-4</v>
      </c>
      <c r="Z409" s="97">
        <f t="shared" si="69"/>
        <v>2.7397260273972606E-4</v>
      </c>
      <c r="AA409" s="97">
        <f t="shared" si="69"/>
        <v>2.7397260273972606E-4</v>
      </c>
      <c r="AB409" s="97">
        <f t="shared" si="69"/>
        <v>2.7397260273972606E-4</v>
      </c>
      <c r="AC409" s="76"/>
      <c r="AD409" s="97" t="s">
        <v>1037</v>
      </c>
      <c r="AE409" s="76"/>
      <c r="AF409" s="97">
        <v>1</v>
      </c>
      <c r="AG409" s="97">
        <v>1</v>
      </c>
      <c r="AH409" s="73"/>
      <c r="AI409" s="57"/>
      <c r="AJ409" s="45"/>
      <c r="AK409" s="45"/>
      <c r="AL409" s="45"/>
    </row>
    <row r="410" spans="1:38" hidden="1" outlineLevel="2" x14ac:dyDescent="0.25">
      <c r="A410" s="45"/>
      <c r="B410" s="54"/>
      <c r="C410" s="47">
        <f t="shared" si="67"/>
        <v>3</v>
      </c>
      <c r="D410" s="73"/>
      <c r="E410" s="70"/>
      <c r="F410" s="70" t="s">
        <v>1038</v>
      </c>
      <c r="G410" s="73"/>
      <c r="H410" s="76" t="s">
        <v>1039</v>
      </c>
      <c r="I410" s="96" t="s">
        <v>511</v>
      </c>
      <c r="J410" s="96"/>
      <c r="K410" s="97">
        <v>300</v>
      </c>
      <c r="L410" s="97">
        <v>300</v>
      </c>
      <c r="M410" s="97">
        <v>300</v>
      </c>
      <c r="N410" s="97">
        <v>300</v>
      </c>
      <c r="O410" s="97">
        <v>300</v>
      </c>
      <c r="P410" s="97">
        <v>300</v>
      </c>
      <c r="Q410" s="76"/>
      <c r="R410" s="76"/>
      <c r="S410" s="76"/>
      <c r="T410" s="76"/>
      <c r="U410" s="253">
        <f t="shared" ref="U410:AB417" si="70">INDEX($K410:$Q410,1,U$43)</f>
        <v>300</v>
      </c>
      <c r="V410" s="253">
        <f t="shared" si="70"/>
        <v>300</v>
      </c>
      <c r="W410" s="253">
        <f t="shared" si="70"/>
        <v>300</v>
      </c>
      <c r="X410" s="253">
        <f t="shared" si="70"/>
        <v>300</v>
      </c>
      <c r="Y410" s="253">
        <f t="shared" si="70"/>
        <v>300</v>
      </c>
      <c r="Z410" s="253">
        <f t="shared" si="70"/>
        <v>300</v>
      </c>
      <c r="AA410" s="253">
        <f t="shared" si="70"/>
        <v>300</v>
      </c>
      <c r="AB410" s="253">
        <f t="shared" si="70"/>
        <v>300</v>
      </c>
      <c r="AC410" s="76"/>
      <c r="AD410" s="76"/>
      <c r="AE410" s="76"/>
      <c r="AF410" s="97">
        <v>1</v>
      </c>
      <c r="AG410" s="97">
        <v>1</v>
      </c>
      <c r="AH410" s="73"/>
      <c r="AI410" s="57"/>
      <c r="AJ410" s="45"/>
      <c r="AK410" s="45"/>
      <c r="AL410" s="45"/>
    </row>
    <row r="411" spans="1:38" hidden="1" outlineLevel="2" x14ac:dyDescent="0.25">
      <c r="A411" s="45"/>
      <c r="B411" s="54"/>
      <c r="C411" s="47">
        <f t="shared" si="67"/>
        <v>3</v>
      </c>
      <c r="D411" s="73"/>
      <c r="E411" s="70"/>
      <c r="F411" s="70" t="s">
        <v>1040</v>
      </c>
      <c r="G411" s="73"/>
      <c r="H411" s="76" t="s">
        <v>1041</v>
      </c>
      <c r="I411" s="96" t="s">
        <v>511</v>
      </c>
      <c r="J411" s="96"/>
      <c r="K411" s="97">
        <v>365</v>
      </c>
      <c r="L411" s="97">
        <v>365</v>
      </c>
      <c r="M411" s="97">
        <v>365</v>
      </c>
      <c r="N411" s="97">
        <v>365</v>
      </c>
      <c r="O411" s="97">
        <v>365</v>
      </c>
      <c r="P411" s="97">
        <v>365</v>
      </c>
      <c r="Q411" s="76"/>
      <c r="R411" s="76"/>
      <c r="S411" s="76"/>
      <c r="T411" s="76"/>
      <c r="U411" s="253">
        <f t="shared" si="70"/>
        <v>365</v>
      </c>
      <c r="V411" s="253">
        <f t="shared" si="70"/>
        <v>365</v>
      </c>
      <c r="W411" s="253">
        <f t="shared" si="70"/>
        <v>365</v>
      </c>
      <c r="X411" s="253">
        <f t="shared" si="70"/>
        <v>365</v>
      </c>
      <c r="Y411" s="253">
        <f t="shared" si="70"/>
        <v>365</v>
      </c>
      <c r="Z411" s="253">
        <f t="shared" si="70"/>
        <v>365</v>
      </c>
      <c r="AA411" s="253">
        <f t="shared" si="70"/>
        <v>365</v>
      </c>
      <c r="AB411" s="253">
        <f t="shared" si="70"/>
        <v>365</v>
      </c>
      <c r="AC411" s="76"/>
      <c r="AD411" s="76"/>
      <c r="AE411" s="76"/>
      <c r="AF411" s="97">
        <v>1</v>
      </c>
      <c r="AG411" s="97">
        <v>1</v>
      </c>
      <c r="AH411" s="73"/>
      <c r="AI411" s="57"/>
      <c r="AJ411" s="45"/>
      <c r="AK411" s="45"/>
      <c r="AL411" s="45"/>
    </row>
    <row r="412" spans="1:38" hidden="1" outlineLevel="2" x14ac:dyDescent="0.25">
      <c r="A412" s="45"/>
      <c r="B412" s="54"/>
      <c r="C412" s="47">
        <f t="shared" si="67"/>
        <v>3</v>
      </c>
      <c r="D412" s="73"/>
      <c r="E412" s="70"/>
      <c r="F412" s="70" t="s">
        <v>1042</v>
      </c>
      <c r="G412" s="73"/>
      <c r="H412" s="76" t="s">
        <v>1043</v>
      </c>
      <c r="I412" s="96" t="s">
        <v>511</v>
      </c>
      <c r="J412" s="96"/>
      <c r="K412" s="97">
        <v>0.2</v>
      </c>
      <c r="L412" s="97">
        <v>0.2</v>
      </c>
      <c r="M412" s="97"/>
      <c r="N412" s="97"/>
      <c r="O412" s="97"/>
      <c r="P412" s="97"/>
      <c r="Q412" s="76"/>
      <c r="R412" s="76"/>
      <c r="S412" s="76"/>
      <c r="T412" s="76"/>
      <c r="U412" s="253">
        <f t="shared" si="70"/>
        <v>0.2</v>
      </c>
      <c r="V412" s="253">
        <f t="shared" si="70"/>
        <v>0.2</v>
      </c>
      <c r="W412" s="253">
        <f t="shared" si="70"/>
        <v>0.2</v>
      </c>
      <c r="X412" s="253">
        <f t="shared" si="70"/>
        <v>0.2</v>
      </c>
      <c r="Y412" s="253">
        <f t="shared" si="70"/>
        <v>0.2</v>
      </c>
      <c r="Z412" s="253">
        <f t="shared" si="70"/>
        <v>0.2</v>
      </c>
      <c r="AA412" s="253">
        <f t="shared" si="70"/>
        <v>0.2</v>
      </c>
      <c r="AB412" s="253">
        <f t="shared" si="70"/>
        <v>0.2</v>
      </c>
      <c r="AC412" s="76"/>
      <c r="AD412" s="76"/>
      <c r="AE412" s="76"/>
      <c r="AF412" s="97">
        <v>1</v>
      </c>
      <c r="AG412" s="97">
        <v>1</v>
      </c>
      <c r="AH412" s="73"/>
      <c r="AI412" s="57"/>
      <c r="AJ412" s="45"/>
      <c r="AK412" s="45"/>
      <c r="AL412" s="45"/>
    </row>
    <row r="413" spans="1:38" hidden="1" outlineLevel="2" x14ac:dyDescent="0.25">
      <c r="A413" s="45"/>
      <c r="B413" s="54"/>
      <c r="C413" s="47">
        <f t="shared" si="67"/>
        <v>3</v>
      </c>
      <c r="D413" s="73"/>
      <c r="E413" s="70"/>
      <c r="F413" s="70" t="s">
        <v>1044</v>
      </c>
      <c r="G413" s="73"/>
      <c r="H413" s="76" t="s">
        <v>1045</v>
      </c>
      <c r="I413" s="96" t="s">
        <v>511</v>
      </c>
      <c r="J413" s="96"/>
      <c r="K413" s="97">
        <v>0.5</v>
      </c>
      <c r="L413" s="97">
        <v>0.5</v>
      </c>
      <c r="M413" s="97"/>
      <c r="N413" s="97"/>
      <c r="O413" s="97"/>
      <c r="P413" s="97"/>
      <c r="Q413" s="76"/>
      <c r="R413" s="76" t="s">
        <v>469</v>
      </c>
      <c r="S413" s="76"/>
      <c r="T413" s="76"/>
      <c r="U413" s="253">
        <f t="shared" si="70"/>
        <v>0.5</v>
      </c>
      <c r="V413" s="253">
        <f t="shared" si="70"/>
        <v>0.5</v>
      </c>
      <c r="W413" s="253">
        <f t="shared" si="70"/>
        <v>0.5</v>
      </c>
      <c r="X413" s="253">
        <f t="shared" si="70"/>
        <v>0.5</v>
      </c>
      <c r="Y413" s="253">
        <f t="shared" si="70"/>
        <v>0.5</v>
      </c>
      <c r="Z413" s="253">
        <f t="shared" si="70"/>
        <v>0.5</v>
      </c>
      <c r="AA413" s="253">
        <f t="shared" si="70"/>
        <v>0.5</v>
      </c>
      <c r="AB413" s="253">
        <f t="shared" si="70"/>
        <v>0.5</v>
      </c>
      <c r="AC413" s="76"/>
      <c r="AD413" s="76"/>
      <c r="AE413" s="76"/>
      <c r="AF413" s="97">
        <v>1</v>
      </c>
      <c r="AG413" s="97">
        <v>1</v>
      </c>
      <c r="AH413" s="73"/>
      <c r="AI413" s="57"/>
      <c r="AJ413" s="45"/>
      <c r="AK413" s="45"/>
      <c r="AL413" s="45"/>
    </row>
    <row r="414" spans="1:38" hidden="1" outlineLevel="2" x14ac:dyDescent="0.25">
      <c r="A414" s="45"/>
      <c r="B414" s="54"/>
      <c r="C414" s="47">
        <f t="shared" si="67"/>
        <v>3</v>
      </c>
      <c r="D414" s="73"/>
      <c r="E414" s="70"/>
      <c r="F414" s="70" t="s">
        <v>1046</v>
      </c>
      <c r="G414" s="73"/>
      <c r="H414" s="76" t="s">
        <v>1047</v>
      </c>
      <c r="I414" s="96" t="s">
        <v>511</v>
      </c>
      <c r="J414" s="96"/>
      <c r="K414" s="118">
        <v>0.1</v>
      </c>
      <c r="L414" s="97"/>
      <c r="M414" s="76"/>
      <c r="N414" s="76"/>
      <c r="O414" s="76"/>
      <c r="P414" s="76"/>
      <c r="Q414" s="76"/>
      <c r="R414" s="76"/>
      <c r="S414" s="76"/>
      <c r="T414" s="76"/>
      <c r="U414" s="253">
        <f t="shared" si="70"/>
        <v>0.1</v>
      </c>
      <c r="V414" s="253">
        <f t="shared" si="70"/>
        <v>0.1</v>
      </c>
      <c r="W414" s="253">
        <f t="shared" si="70"/>
        <v>0.1</v>
      </c>
      <c r="X414" s="253">
        <f t="shared" si="70"/>
        <v>0</v>
      </c>
      <c r="Y414" s="253">
        <f t="shared" si="70"/>
        <v>0</v>
      </c>
      <c r="Z414" s="253">
        <f t="shared" si="70"/>
        <v>0</v>
      </c>
      <c r="AA414" s="253">
        <f t="shared" si="70"/>
        <v>0</v>
      </c>
      <c r="AB414" s="253">
        <f t="shared" si="70"/>
        <v>0</v>
      </c>
      <c r="AC414" s="76"/>
      <c r="AD414" s="76"/>
      <c r="AE414" s="76"/>
      <c r="AF414" s="97">
        <v>1</v>
      </c>
      <c r="AG414" s="97">
        <v>1</v>
      </c>
      <c r="AH414" s="73"/>
      <c r="AI414" s="57"/>
      <c r="AJ414" s="45"/>
      <c r="AK414" s="45"/>
      <c r="AL414" s="45"/>
    </row>
    <row r="415" spans="1:38" hidden="1" outlineLevel="2" x14ac:dyDescent="0.25">
      <c r="A415" s="45"/>
      <c r="B415" s="54"/>
      <c r="C415" s="47">
        <f t="shared" si="67"/>
        <v>3</v>
      </c>
      <c r="D415" s="73"/>
      <c r="E415" s="70"/>
      <c r="F415" s="70" t="s">
        <v>1048</v>
      </c>
      <c r="G415" s="73"/>
      <c r="H415" s="76" t="s">
        <v>1049</v>
      </c>
      <c r="I415" s="96" t="s">
        <v>511</v>
      </c>
      <c r="J415" s="96"/>
      <c r="K415" s="118">
        <v>0.03</v>
      </c>
      <c r="L415" s="97"/>
      <c r="M415" s="76"/>
      <c r="N415" s="76"/>
      <c r="O415" s="76"/>
      <c r="P415" s="76"/>
      <c r="Q415" s="76"/>
      <c r="R415" s="76"/>
      <c r="S415" s="76"/>
      <c r="T415" s="76"/>
      <c r="U415" s="253">
        <f t="shared" si="70"/>
        <v>0.03</v>
      </c>
      <c r="V415" s="253">
        <f t="shared" si="70"/>
        <v>0.03</v>
      </c>
      <c r="W415" s="253">
        <f t="shared" si="70"/>
        <v>0.03</v>
      </c>
      <c r="X415" s="253">
        <f t="shared" si="70"/>
        <v>0</v>
      </c>
      <c r="Y415" s="253">
        <f t="shared" si="70"/>
        <v>0</v>
      </c>
      <c r="Z415" s="253">
        <f t="shared" si="70"/>
        <v>0</v>
      </c>
      <c r="AA415" s="253">
        <f t="shared" si="70"/>
        <v>0</v>
      </c>
      <c r="AB415" s="253">
        <f t="shared" si="70"/>
        <v>0</v>
      </c>
      <c r="AC415" s="76"/>
      <c r="AD415" s="76"/>
      <c r="AE415" s="76"/>
      <c r="AF415" s="97">
        <v>1</v>
      </c>
      <c r="AG415" s="97">
        <v>1</v>
      </c>
      <c r="AH415" s="73"/>
      <c r="AI415" s="57"/>
      <c r="AJ415" s="45"/>
      <c r="AK415" s="45"/>
      <c r="AL415" s="45"/>
    </row>
    <row r="416" spans="1:38" hidden="1" outlineLevel="2" x14ac:dyDescent="0.25">
      <c r="A416" s="45"/>
      <c r="B416" s="54"/>
      <c r="C416" s="47">
        <f t="shared" si="67"/>
        <v>3</v>
      </c>
      <c r="D416" s="73"/>
      <c r="E416" s="70"/>
      <c r="F416" s="70" t="s">
        <v>1050</v>
      </c>
      <c r="G416" s="73"/>
      <c r="H416" s="76" t="s">
        <v>1051</v>
      </c>
      <c r="I416" s="96" t="s">
        <v>511</v>
      </c>
      <c r="J416" s="96"/>
      <c r="K416" s="118">
        <v>0.01</v>
      </c>
      <c r="L416" s="97"/>
      <c r="M416" s="76"/>
      <c r="N416" s="76"/>
      <c r="O416" s="76"/>
      <c r="P416" s="76"/>
      <c r="Q416" s="76"/>
      <c r="R416" s="76"/>
      <c r="S416" s="76"/>
      <c r="T416" s="76"/>
      <c r="U416" s="253">
        <f t="shared" si="70"/>
        <v>0.01</v>
      </c>
      <c r="V416" s="253">
        <f t="shared" si="70"/>
        <v>0.01</v>
      </c>
      <c r="W416" s="253">
        <f t="shared" si="70"/>
        <v>0.01</v>
      </c>
      <c r="X416" s="253">
        <f t="shared" si="70"/>
        <v>0</v>
      </c>
      <c r="Y416" s="253">
        <f t="shared" si="70"/>
        <v>0</v>
      </c>
      <c r="Z416" s="253">
        <f t="shared" si="70"/>
        <v>0</v>
      </c>
      <c r="AA416" s="253">
        <f t="shared" si="70"/>
        <v>0</v>
      </c>
      <c r="AB416" s="253">
        <f t="shared" si="70"/>
        <v>0</v>
      </c>
      <c r="AC416" s="76"/>
      <c r="AD416" s="76"/>
      <c r="AE416" s="76"/>
      <c r="AF416" s="97">
        <v>1</v>
      </c>
      <c r="AG416" s="97">
        <v>1</v>
      </c>
      <c r="AH416" s="73"/>
      <c r="AI416" s="57"/>
      <c r="AJ416" s="45"/>
      <c r="AK416" s="45"/>
      <c r="AL416" s="45"/>
    </row>
    <row r="417" spans="1:38" hidden="1" outlineLevel="2" x14ac:dyDescent="0.25">
      <c r="A417" s="45"/>
      <c r="B417" s="54"/>
      <c r="C417" s="47">
        <f t="shared" si="67"/>
        <v>3</v>
      </c>
      <c r="D417" s="73"/>
      <c r="E417" s="70"/>
      <c r="F417" s="70" t="s">
        <v>1052</v>
      </c>
      <c r="G417" s="73"/>
      <c r="H417" s="76" t="s">
        <v>1053</v>
      </c>
      <c r="I417" s="96" t="s">
        <v>511</v>
      </c>
      <c r="J417" s="96"/>
      <c r="K417" s="118">
        <v>0</v>
      </c>
      <c r="L417" s="97"/>
      <c r="M417" s="76"/>
      <c r="N417" s="76"/>
      <c r="O417" s="76"/>
      <c r="P417" s="76"/>
      <c r="Q417" s="76"/>
      <c r="R417" s="76"/>
      <c r="S417" s="76"/>
      <c r="T417" s="76"/>
      <c r="U417" s="253">
        <f t="shared" si="70"/>
        <v>0</v>
      </c>
      <c r="V417" s="253">
        <f t="shared" si="70"/>
        <v>0</v>
      </c>
      <c r="W417" s="253">
        <f t="shared" si="70"/>
        <v>0</v>
      </c>
      <c r="X417" s="253">
        <f t="shared" si="70"/>
        <v>0</v>
      </c>
      <c r="Y417" s="253">
        <f t="shared" si="70"/>
        <v>0</v>
      </c>
      <c r="Z417" s="253">
        <f t="shared" si="70"/>
        <v>0</v>
      </c>
      <c r="AA417" s="253">
        <f t="shared" si="70"/>
        <v>0</v>
      </c>
      <c r="AB417" s="253">
        <f t="shared" si="70"/>
        <v>0</v>
      </c>
      <c r="AC417" s="76"/>
      <c r="AD417" s="76"/>
      <c r="AE417" s="76"/>
      <c r="AF417" s="97">
        <v>1</v>
      </c>
      <c r="AG417" s="97">
        <v>1</v>
      </c>
      <c r="AH417" s="73"/>
      <c r="AI417" s="57"/>
      <c r="AJ417" s="45"/>
      <c r="AK417" s="45"/>
      <c r="AL417" s="45"/>
    </row>
    <row r="418" spans="1:38" hidden="1" outlineLevel="2" x14ac:dyDescent="0.25">
      <c r="A418" s="45"/>
      <c r="B418" s="54"/>
      <c r="C418" s="47">
        <f t="shared" si="67"/>
        <v>3</v>
      </c>
      <c r="D418" s="73"/>
      <c r="E418" s="70"/>
      <c r="F418" s="70" t="s">
        <v>2243</v>
      </c>
      <c r="G418" s="73"/>
      <c r="H418" s="76" t="s">
        <v>2248</v>
      </c>
      <c r="I418" s="96" t="s">
        <v>2251</v>
      </c>
      <c r="J418" s="96"/>
      <c r="K418" s="76"/>
      <c r="L418" s="76"/>
      <c r="M418" s="76"/>
      <c r="N418" s="76"/>
      <c r="O418" s="76"/>
      <c r="P418" s="76"/>
      <c r="Q418" s="76"/>
      <c r="R418" s="76"/>
      <c r="S418" s="76"/>
      <c r="T418" s="76"/>
      <c r="U418" s="97">
        <f>0.1/365</f>
        <v>2.7397260273972606E-4</v>
      </c>
      <c r="V418" s="97">
        <f t="shared" ref="V418:AB418" si="71">0.1/365</f>
        <v>2.7397260273972606E-4</v>
      </c>
      <c r="W418" s="97">
        <f t="shared" si="71"/>
        <v>2.7397260273972606E-4</v>
      </c>
      <c r="X418" s="97">
        <f t="shared" si="71"/>
        <v>2.7397260273972606E-4</v>
      </c>
      <c r="Y418" s="97">
        <f t="shared" si="71"/>
        <v>2.7397260273972606E-4</v>
      </c>
      <c r="Z418" s="97">
        <f t="shared" si="71"/>
        <v>2.7397260273972606E-4</v>
      </c>
      <c r="AA418" s="97">
        <f t="shared" si="71"/>
        <v>2.7397260273972606E-4</v>
      </c>
      <c r="AB418" s="97">
        <f t="shared" si="71"/>
        <v>2.7397260273972606E-4</v>
      </c>
      <c r="AC418" s="76"/>
      <c r="AD418" s="97" t="s">
        <v>1037</v>
      </c>
      <c r="AE418" s="76"/>
      <c r="AF418" s="97">
        <v>1</v>
      </c>
      <c r="AG418" s="97">
        <v>1</v>
      </c>
      <c r="AH418" s="73"/>
      <c r="AI418" s="57"/>
      <c r="AJ418" s="45"/>
      <c r="AK418" s="45"/>
      <c r="AL418" s="45"/>
    </row>
    <row r="419" spans="1:38" hidden="1" outlineLevel="2" x14ac:dyDescent="0.25">
      <c r="A419" s="45"/>
      <c r="B419" s="54"/>
      <c r="C419" s="47">
        <f t="shared" si="67"/>
        <v>3</v>
      </c>
      <c r="D419" s="73"/>
      <c r="E419" s="70"/>
      <c r="F419" s="70" t="s">
        <v>2244</v>
      </c>
      <c r="G419" s="73"/>
      <c r="H419" s="76" t="s">
        <v>2252</v>
      </c>
      <c r="I419" s="96" t="s">
        <v>511</v>
      </c>
      <c r="J419" s="96"/>
      <c r="K419" s="76"/>
      <c r="L419" s="76"/>
      <c r="M419" s="76"/>
      <c r="N419" s="76"/>
      <c r="O419" s="76"/>
      <c r="P419" s="76"/>
      <c r="Q419" s="76"/>
      <c r="R419" s="76"/>
      <c r="S419" s="76"/>
      <c r="T419" s="76"/>
      <c r="U419" s="97">
        <v>0.8</v>
      </c>
      <c r="V419" s="97">
        <v>0.8</v>
      </c>
      <c r="W419" s="97">
        <v>0.8</v>
      </c>
      <c r="X419" s="97">
        <v>0.8</v>
      </c>
      <c r="Y419" s="97">
        <v>0.8</v>
      </c>
      <c r="Z419" s="97">
        <v>0.8</v>
      </c>
      <c r="AA419" s="97">
        <v>0.8</v>
      </c>
      <c r="AB419" s="97">
        <v>0.8</v>
      </c>
      <c r="AC419" s="76"/>
      <c r="AD419" s="97" t="s">
        <v>469</v>
      </c>
      <c r="AE419" s="76"/>
      <c r="AF419" s="97">
        <v>1</v>
      </c>
      <c r="AG419" s="97">
        <v>1</v>
      </c>
      <c r="AH419" s="73"/>
      <c r="AI419" s="57"/>
      <c r="AJ419" s="45"/>
      <c r="AK419" s="45"/>
      <c r="AL419" s="45"/>
    </row>
    <row r="420" spans="1:38" hidden="1" outlineLevel="2" x14ac:dyDescent="0.25">
      <c r="A420" s="45"/>
      <c r="B420" s="54"/>
      <c r="C420" s="47">
        <f t="shared" si="67"/>
        <v>3</v>
      </c>
      <c r="D420" s="73"/>
      <c r="E420" s="70"/>
      <c r="F420" s="70" t="s">
        <v>2245</v>
      </c>
      <c r="G420" s="73"/>
      <c r="H420" s="76" t="s">
        <v>2249</v>
      </c>
      <c r="I420" s="96" t="s">
        <v>511</v>
      </c>
      <c r="J420" s="96"/>
      <c r="K420" s="76"/>
      <c r="L420" s="76"/>
      <c r="M420" s="76"/>
      <c r="N420" s="76"/>
      <c r="O420" s="76"/>
      <c r="P420" s="76"/>
      <c r="Q420" s="76"/>
      <c r="R420" s="76"/>
      <c r="S420" s="76"/>
      <c r="T420" s="76"/>
      <c r="U420" s="97">
        <v>0.9</v>
      </c>
      <c r="V420" s="97">
        <v>0.9</v>
      </c>
      <c r="W420" s="97">
        <v>0.9</v>
      </c>
      <c r="X420" s="97">
        <v>0.9</v>
      </c>
      <c r="Y420" s="97">
        <v>0.9</v>
      </c>
      <c r="Z420" s="97">
        <v>0.9</v>
      </c>
      <c r="AA420" s="97">
        <v>0.9</v>
      </c>
      <c r="AB420" s="97">
        <v>0.9</v>
      </c>
      <c r="AC420" s="76"/>
      <c r="AD420" s="97" t="s">
        <v>469</v>
      </c>
      <c r="AE420" s="76"/>
      <c r="AF420" s="97">
        <v>1</v>
      </c>
      <c r="AG420" s="97">
        <v>1</v>
      </c>
      <c r="AH420" s="73"/>
      <c r="AI420" s="57"/>
      <c r="AJ420" s="45"/>
      <c r="AK420" s="45"/>
      <c r="AL420" s="45"/>
    </row>
    <row r="421" spans="1:38" hidden="1" outlineLevel="2" x14ac:dyDescent="0.25">
      <c r="A421" s="45"/>
      <c r="B421" s="54"/>
      <c r="C421" s="47">
        <f t="shared" si="67"/>
        <v>3</v>
      </c>
      <c r="D421" s="73"/>
      <c r="E421" s="70"/>
      <c r="F421" s="70" t="s">
        <v>2246</v>
      </c>
      <c r="G421" s="73"/>
      <c r="H421" s="76" t="s">
        <v>2253</v>
      </c>
      <c r="I421" s="96" t="s">
        <v>2254</v>
      </c>
      <c r="J421" s="96"/>
      <c r="K421" s="76"/>
      <c r="L421" s="76"/>
      <c r="M421" s="76"/>
      <c r="N421" s="76"/>
      <c r="O421" s="76"/>
      <c r="P421" s="76"/>
      <c r="Q421" s="76"/>
      <c r="R421" s="76"/>
      <c r="S421" s="76"/>
      <c r="T421" s="76"/>
      <c r="U421" s="97">
        <v>-0.1</v>
      </c>
      <c r="V421" s="97">
        <v>-0.1</v>
      </c>
      <c r="W421" s="97">
        <v>-0.1</v>
      </c>
      <c r="X421" s="97">
        <v>-0.1</v>
      </c>
      <c r="Y421" s="97">
        <v>-0.1</v>
      </c>
      <c r="Z421" s="97">
        <v>-0.1</v>
      </c>
      <c r="AA421" s="97">
        <v>-0.1</v>
      </c>
      <c r="AB421" s="97">
        <v>-0.1</v>
      </c>
      <c r="AC421" s="76"/>
      <c r="AD421" s="97" t="s">
        <v>469</v>
      </c>
      <c r="AE421" s="76"/>
      <c r="AF421" s="97">
        <v>1</v>
      </c>
      <c r="AG421" s="97">
        <v>1</v>
      </c>
      <c r="AH421" s="73"/>
      <c r="AI421" s="57"/>
      <c r="AJ421" s="45"/>
      <c r="AK421" s="45"/>
      <c r="AL421" s="45"/>
    </row>
    <row r="422" spans="1:38" hidden="1" outlineLevel="2" x14ac:dyDescent="0.25">
      <c r="A422" s="45"/>
      <c r="B422" s="54"/>
      <c r="C422" s="47">
        <f t="shared" si="67"/>
        <v>3</v>
      </c>
      <c r="D422" s="73"/>
      <c r="E422" s="70"/>
      <c r="F422" s="70" t="s">
        <v>2247</v>
      </c>
      <c r="G422" s="73"/>
      <c r="H422" s="76" t="s">
        <v>2250</v>
      </c>
      <c r="I422" s="96" t="s">
        <v>2254</v>
      </c>
      <c r="J422" s="96"/>
      <c r="K422" s="76"/>
      <c r="L422" s="76"/>
      <c r="M422" s="76"/>
      <c r="N422" s="76"/>
      <c r="O422" s="76"/>
      <c r="P422" s="76"/>
      <c r="Q422" s="76"/>
      <c r="R422" s="76"/>
      <c r="S422" s="76"/>
      <c r="T422" s="76"/>
      <c r="U422" s="97">
        <v>-0.03</v>
      </c>
      <c r="V422" s="97">
        <v>-0.03</v>
      </c>
      <c r="W422" s="97">
        <v>-0.03</v>
      </c>
      <c r="X422" s="97">
        <v>-0.03</v>
      </c>
      <c r="Y422" s="97">
        <v>-0.03</v>
      </c>
      <c r="Z422" s="97">
        <v>-0.03</v>
      </c>
      <c r="AA422" s="97">
        <v>-0.03</v>
      </c>
      <c r="AB422" s="97">
        <v>-0.03</v>
      </c>
      <c r="AC422" s="76"/>
      <c r="AD422" s="97" t="s">
        <v>469</v>
      </c>
      <c r="AE422" s="76"/>
      <c r="AF422" s="97">
        <v>1</v>
      </c>
      <c r="AG422" s="97">
        <v>1</v>
      </c>
      <c r="AH422" s="73"/>
      <c r="AI422" s="57"/>
      <c r="AJ422" s="45"/>
      <c r="AK422" s="45"/>
      <c r="AL422" s="45"/>
    </row>
    <row r="423" spans="1:38" outlineLevel="1" collapsed="1" x14ac:dyDescent="0.25">
      <c r="A423" s="45"/>
      <c r="B423" s="54"/>
      <c r="C423" s="47">
        <f>INT($C$29)+1</f>
        <v>2</v>
      </c>
      <c r="D423" s="73"/>
      <c r="E423" s="70"/>
      <c r="F423" s="256" t="s">
        <v>1054</v>
      </c>
      <c r="G423" s="73"/>
      <c r="H423" s="246" t="s">
        <v>1055</v>
      </c>
      <c r="I423" s="129"/>
      <c r="J423" s="129" t="s">
        <v>1056</v>
      </c>
      <c r="K423" s="76"/>
      <c r="L423" s="76"/>
      <c r="M423" s="76"/>
      <c r="N423" s="76"/>
      <c r="O423" s="76"/>
      <c r="P423" s="76"/>
      <c r="Q423" s="76"/>
      <c r="R423" s="76"/>
      <c r="S423" s="76"/>
      <c r="T423" s="76"/>
      <c r="U423" s="79">
        <v>24</v>
      </c>
      <c r="V423" s="79">
        <v>8</v>
      </c>
      <c r="W423" s="79">
        <v>-7</v>
      </c>
      <c r="X423" s="76"/>
      <c r="Y423" s="76"/>
      <c r="Z423" s="76"/>
      <c r="AA423" s="76"/>
      <c r="AB423" s="76"/>
      <c r="AC423" s="76"/>
      <c r="AD423" s="76"/>
      <c r="AE423" s="76"/>
      <c r="AF423" s="76"/>
      <c r="AG423" s="76"/>
      <c r="AH423" s="73"/>
      <c r="AI423" s="57"/>
      <c r="AJ423" s="45"/>
      <c r="AK423" s="45"/>
      <c r="AL423" s="45"/>
    </row>
    <row r="424" spans="1:38" hidden="1" outlineLevel="3" x14ac:dyDescent="0.25">
      <c r="A424" s="45"/>
      <c r="B424" s="54"/>
      <c r="C424" s="47">
        <f t="shared" ref="C424:C487" si="72">INT($C$29)+2</f>
        <v>3</v>
      </c>
      <c r="D424" s="73"/>
      <c r="E424" s="70"/>
      <c r="F424" s="70" t="s">
        <v>1057</v>
      </c>
      <c r="G424" s="73"/>
      <c r="H424" s="76" t="s">
        <v>613</v>
      </c>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2"/>
        <v>3</v>
      </c>
      <c r="D425" s="73"/>
      <c r="E425" s="70"/>
      <c r="F425" s="70" t="s">
        <v>1058</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2"/>
        <v>3</v>
      </c>
      <c r="D426" s="73"/>
      <c r="E426" s="70"/>
      <c r="F426" s="70" t="s">
        <v>1059</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2"/>
        <v>3</v>
      </c>
      <c r="D427" s="73"/>
      <c r="E427" s="70"/>
      <c r="F427" s="70" t="s">
        <v>1060</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2"/>
        <v>3</v>
      </c>
      <c r="D428" s="73"/>
      <c r="E428" s="70"/>
      <c r="F428" s="70" t="s">
        <v>1061</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2"/>
        <v>3</v>
      </c>
      <c r="D429" s="73"/>
      <c r="E429" s="70"/>
      <c r="F429" s="70" t="s">
        <v>1062</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2"/>
        <v>3</v>
      </c>
      <c r="D430" s="73"/>
      <c r="E430" s="70"/>
      <c r="F430" s="70" t="s">
        <v>1063</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2"/>
        <v>3</v>
      </c>
      <c r="D431" s="73"/>
      <c r="E431" s="70"/>
      <c r="F431" s="70" t="s">
        <v>1064</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2"/>
        <v>3</v>
      </c>
      <c r="D432" s="73"/>
      <c r="E432" s="70"/>
      <c r="F432" s="70" t="s">
        <v>1065</v>
      </c>
      <c r="G432" s="73"/>
      <c r="H432" s="76" t="s">
        <v>613</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2"/>
        <v>3</v>
      </c>
      <c r="D433" s="73"/>
      <c r="E433" s="70"/>
      <c r="F433" s="70" t="s">
        <v>1066</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2"/>
        <v>3</v>
      </c>
      <c r="D434" s="73"/>
      <c r="E434" s="70"/>
      <c r="F434" s="70" t="s">
        <v>1067</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2"/>
        <v>3</v>
      </c>
      <c r="D435" s="73"/>
      <c r="E435" s="70"/>
      <c r="F435" s="70" t="s">
        <v>1068</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2"/>
        <v>3</v>
      </c>
      <c r="D436" s="73"/>
      <c r="E436" s="70"/>
      <c r="F436" s="70" t="s">
        <v>1069</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2"/>
        <v>3</v>
      </c>
      <c r="D437" s="73"/>
      <c r="E437" s="70"/>
      <c r="F437" s="70" t="s">
        <v>1070</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2"/>
        <v>3</v>
      </c>
      <c r="D438" s="73"/>
      <c r="E438" s="70"/>
      <c r="F438" s="70" t="s">
        <v>1071</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2"/>
        <v>3</v>
      </c>
      <c r="D439" s="73"/>
      <c r="E439" s="70"/>
      <c r="F439" s="70" t="s">
        <v>1072</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2" x14ac:dyDescent="0.25">
      <c r="A440" s="45"/>
      <c r="B440" s="54"/>
      <c r="C440" s="47">
        <f t="shared" si="72"/>
        <v>3</v>
      </c>
      <c r="D440" s="73"/>
      <c r="E440" s="70"/>
      <c r="F440" s="70" t="s">
        <v>1073</v>
      </c>
      <c r="G440" s="73"/>
      <c r="H440" s="76" t="s">
        <v>2278</v>
      </c>
      <c r="I440" s="96"/>
      <c r="J440" s="96"/>
      <c r="K440" s="76"/>
      <c r="L440" s="76"/>
      <c r="M440" s="76"/>
      <c r="N440" s="76"/>
      <c r="O440" s="76"/>
      <c r="P440" s="76"/>
      <c r="Q440" s="76"/>
      <c r="R440" s="76"/>
      <c r="S440" s="76"/>
      <c r="T440" s="76"/>
      <c r="U440" s="331">
        <v>0</v>
      </c>
      <c r="V440" s="331">
        <v>0</v>
      </c>
      <c r="W440" s="331">
        <v>0</v>
      </c>
      <c r="X440" s="331">
        <v>0</v>
      </c>
      <c r="Y440" s="331">
        <v>0</v>
      </c>
      <c r="Z440" s="331">
        <v>0</v>
      </c>
      <c r="AA440" s="331">
        <v>0</v>
      </c>
      <c r="AB440" s="331">
        <v>0</v>
      </c>
      <c r="AC440" s="76"/>
      <c r="AD440" s="76"/>
      <c r="AE440" s="76"/>
      <c r="AF440" s="76">
        <v>1</v>
      </c>
      <c r="AG440" s="76">
        <v>1</v>
      </c>
      <c r="AH440" s="73"/>
      <c r="AI440" s="57"/>
      <c r="AJ440" s="45"/>
      <c r="AK440" s="45"/>
      <c r="AL440" s="45"/>
    </row>
    <row r="441" spans="1:38" hidden="1" outlineLevel="2" x14ac:dyDescent="0.25">
      <c r="A441" s="45"/>
      <c r="B441" s="54"/>
      <c r="C441" s="47">
        <f t="shared" si="72"/>
        <v>3</v>
      </c>
      <c r="D441" s="73"/>
      <c r="E441" s="70"/>
      <c r="F441" s="70" t="s">
        <v>1074</v>
      </c>
      <c r="G441" s="73"/>
      <c r="H441" s="76" t="s">
        <v>2607</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97" t="s">
        <v>2285</v>
      </c>
      <c r="AE441" s="76"/>
      <c r="AF441" s="97">
        <v>1</v>
      </c>
      <c r="AG441" s="97">
        <v>1</v>
      </c>
      <c r="AH441" s="73"/>
      <c r="AI441" s="57"/>
      <c r="AJ441" s="45"/>
      <c r="AK441" s="45"/>
      <c r="AL441" s="45"/>
    </row>
    <row r="442" spans="1:38" hidden="1" outlineLevel="2" x14ac:dyDescent="0.25">
      <c r="A442" s="45"/>
      <c r="B442" s="54"/>
      <c r="C442" s="47">
        <f t="shared" si="72"/>
        <v>3</v>
      </c>
      <c r="D442" s="73"/>
      <c r="E442" s="70"/>
      <c r="F442" s="70" t="s">
        <v>1075</v>
      </c>
      <c r="G442" s="73"/>
      <c r="H442" s="76" t="s">
        <v>2279</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25">
      <c r="A443" s="45"/>
      <c r="B443" s="54"/>
      <c r="C443" s="47">
        <f t="shared" si="72"/>
        <v>3</v>
      </c>
      <c r="D443" s="73"/>
      <c r="E443" s="70"/>
      <c r="F443" s="70" t="s">
        <v>1076</v>
      </c>
      <c r="G443" s="73"/>
      <c r="H443" s="76" t="s">
        <v>2280</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hidden="1" outlineLevel="2" x14ac:dyDescent="0.25">
      <c r="A444" s="45"/>
      <c r="B444" s="54"/>
      <c r="C444" s="47">
        <f t="shared" si="72"/>
        <v>3</v>
      </c>
      <c r="D444" s="73"/>
      <c r="E444" s="70"/>
      <c r="F444" s="70" t="s">
        <v>1077</v>
      </c>
      <c r="G444" s="73"/>
      <c r="H444" s="76" t="s">
        <v>2281</v>
      </c>
      <c r="I444" s="96"/>
      <c r="J444" s="96"/>
      <c r="K444" s="76"/>
      <c r="L444" s="76"/>
      <c r="M444" s="76"/>
      <c r="N444" s="76"/>
      <c r="O444" s="76"/>
      <c r="P444" s="76"/>
      <c r="Q444" s="76"/>
      <c r="R444" s="76"/>
      <c r="S444" s="76"/>
      <c r="T444" s="76"/>
      <c r="U444" s="118">
        <v>0.33</v>
      </c>
      <c r="V444" s="118">
        <v>0.33</v>
      </c>
      <c r="W444" s="118">
        <v>0.33</v>
      </c>
      <c r="X444" s="118">
        <v>0.33</v>
      </c>
      <c r="Y444" s="118">
        <v>0.33</v>
      </c>
      <c r="Z444" s="118">
        <v>0.33</v>
      </c>
      <c r="AA444" s="118">
        <v>0.33</v>
      </c>
      <c r="AB444" s="118">
        <v>0.33</v>
      </c>
      <c r="AC444" s="76"/>
      <c r="AD444" s="76"/>
      <c r="AE444" s="76"/>
      <c r="AF444" s="97">
        <v>1</v>
      </c>
      <c r="AG444" s="97">
        <v>1</v>
      </c>
      <c r="AH444" s="73"/>
      <c r="AI444" s="57"/>
      <c r="AJ444" s="45"/>
      <c r="AK444" s="45"/>
      <c r="AL444" s="45"/>
    </row>
    <row r="445" spans="1:38" hidden="1" outlineLevel="2" x14ac:dyDescent="0.25">
      <c r="A445" s="45"/>
      <c r="B445" s="54"/>
      <c r="C445" s="47">
        <f t="shared" si="72"/>
        <v>3</v>
      </c>
      <c r="D445" s="73"/>
      <c r="E445" s="70"/>
      <c r="F445" s="70" t="s">
        <v>1078</v>
      </c>
      <c r="G445" s="73"/>
      <c r="H445" s="76" t="s">
        <v>2282</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hidden="1" outlineLevel="2" x14ac:dyDescent="0.25">
      <c r="A446" s="45"/>
      <c r="B446" s="54"/>
      <c r="C446" s="47">
        <f t="shared" si="72"/>
        <v>3</v>
      </c>
      <c r="D446" s="73"/>
      <c r="E446" s="70"/>
      <c r="F446" s="70" t="s">
        <v>1079</v>
      </c>
      <c r="G446" s="73"/>
      <c r="H446" s="76" t="s">
        <v>2283</v>
      </c>
      <c r="I446" s="96"/>
      <c r="J446" s="96"/>
      <c r="K446" s="76"/>
      <c r="L446" s="76"/>
      <c r="M446" s="76"/>
      <c r="N446" s="76"/>
      <c r="O446" s="76"/>
      <c r="P446" s="76"/>
      <c r="Q446" s="76"/>
      <c r="R446" s="76"/>
      <c r="S446" s="76"/>
      <c r="T446" s="76"/>
      <c r="U446" s="261">
        <f t="shared" ref="U446:AB446" si="74">U445</f>
        <v>0.33</v>
      </c>
      <c r="V446" s="261">
        <f t="shared" si="74"/>
        <v>0.33</v>
      </c>
      <c r="W446" s="261">
        <f t="shared" si="74"/>
        <v>0.33</v>
      </c>
      <c r="X446" s="261">
        <f t="shared" si="74"/>
        <v>0.33</v>
      </c>
      <c r="Y446" s="261">
        <f t="shared" si="74"/>
        <v>0.33</v>
      </c>
      <c r="Z446" s="261">
        <f t="shared" si="74"/>
        <v>0.33</v>
      </c>
      <c r="AA446" s="261">
        <f t="shared" si="74"/>
        <v>0.33</v>
      </c>
      <c r="AB446" s="261">
        <f t="shared" si="74"/>
        <v>0.33</v>
      </c>
      <c r="AC446" s="76"/>
      <c r="AD446" s="76"/>
      <c r="AE446" s="76"/>
      <c r="AF446" s="76">
        <v>1</v>
      </c>
      <c r="AG446" s="76">
        <v>1</v>
      </c>
      <c r="AH446" s="73"/>
      <c r="AI446" s="57"/>
      <c r="AJ446" s="45"/>
      <c r="AK446" s="45"/>
      <c r="AL446" s="45"/>
    </row>
    <row r="447" spans="1:38" hidden="1" outlineLevel="2" x14ac:dyDescent="0.25">
      <c r="A447" s="45"/>
      <c r="B447" s="54"/>
      <c r="C447" s="47">
        <f t="shared" si="72"/>
        <v>3</v>
      </c>
      <c r="D447" s="73"/>
      <c r="E447" s="70"/>
      <c r="F447" s="70" t="s">
        <v>1080</v>
      </c>
      <c r="G447" s="73"/>
      <c r="H447" s="76" t="s">
        <v>2284</v>
      </c>
      <c r="I447" s="96"/>
      <c r="J447" s="96"/>
      <c r="K447" s="76"/>
      <c r="L447" s="76"/>
      <c r="M447" s="76"/>
      <c r="N447" s="76"/>
      <c r="O447" s="76"/>
      <c r="P447" s="76"/>
      <c r="Q447" s="76"/>
      <c r="R447" s="76"/>
      <c r="S447" s="76"/>
      <c r="T447" s="76"/>
      <c r="U447" s="261">
        <f t="shared" ref="U447:AB447" si="75">U446</f>
        <v>0.33</v>
      </c>
      <c r="V447" s="261">
        <f t="shared" si="75"/>
        <v>0.33</v>
      </c>
      <c r="W447" s="261">
        <f t="shared" si="75"/>
        <v>0.33</v>
      </c>
      <c r="X447" s="261">
        <f t="shared" si="75"/>
        <v>0.33</v>
      </c>
      <c r="Y447" s="261">
        <f t="shared" si="75"/>
        <v>0.33</v>
      </c>
      <c r="Z447" s="261">
        <f t="shared" si="75"/>
        <v>0.33</v>
      </c>
      <c r="AA447" s="261">
        <f t="shared" si="75"/>
        <v>0.33</v>
      </c>
      <c r="AB447" s="261">
        <f t="shared" si="75"/>
        <v>0.33</v>
      </c>
      <c r="AC447" s="76"/>
      <c r="AD447" s="76"/>
      <c r="AE447" s="76"/>
      <c r="AF447" s="76">
        <v>1</v>
      </c>
      <c r="AG447" s="76">
        <v>1</v>
      </c>
      <c r="AH447" s="73"/>
      <c r="AI447" s="57"/>
      <c r="AJ447" s="45"/>
      <c r="AK447" s="45"/>
      <c r="AL447" s="45"/>
    </row>
    <row r="448" spans="1:38" hidden="1" outlineLevel="3" x14ac:dyDescent="0.25">
      <c r="A448" s="45"/>
      <c r="B448" s="54"/>
      <c r="C448" s="47">
        <f t="shared" si="72"/>
        <v>3</v>
      </c>
      <c r="D448" s="73"/>
      <c r="E448" s="70"/>
      <c r="F448" s="70" t="s">
        <v>1081</v>
      </c>
      <c r="G448" s="73"/>
      <c r="H448" s="76" t="s">
        <v>613</v>
      </c>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2"/>
        <v>3</v>
      </c>
      <c r="D449" s="73"/>
      <c r="E449" s="70"/>
      <c r="F449" s="70" t="s">
        <v>1082</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2"/>
        <v>3</v>
      </c>
      <c r="D450" s="73"/>
      <c r="E450" s="70"/>
      <c r="F450" s="70" t="s">
        <v>1083</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2"/>
        <v>3</v>
      </c>
      <c r="D451" s="73"/>
      <c r="E451" s="70"/>
      <c r="F451" s="70" t="s">
        <v>1084</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2"/>
        <v>3</v>
      </c>
      <c r="D452" s="73"/>
      <c r="E452" s="70"/>
      <c r="F452" s="70" t="s">
        <v>1085</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2"/>
        <v>3</v>
      </c>
      <c r="D453" s="73"/>
      <c r="E453" s="70"/>
      <c r="F453" s="70" t="s">
        <v>1086</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2"/>
        <v>3</v>
      </c>
      <c r="D454" s="73"/>
      <c r="E454" s="70"/>
      <c r="F454" s="70" t="s">
        <v>1087</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2"/>
        <v>3</v>
      </c>
      <c r="D455" s="73"/>
      <c r="E455" s="70"/>
      <c r="F455" s="70" t="s">
        <v>1088</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2"/>
        <v>3</v>
      </c>
      <c r="D456" s="73"/>
      <c r="E456" s="70"/>
      <c r="F456" s="70" t="s">
        <v>1089</v>
      </c>
      <c r="G456" s="73"/>
      <c r="H456" s="76" t="s">
        <v>613</v>
      </c>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2"/>
        <v>3</v>
      </c>
      <c r="D457" s="73"/>
      <c r="E457" s="70"/>
      <c r="F457" s="70" t="s">
        <v>1090</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2"/>
        <v>3</v>
      </c>
      <c r="D458" s="73"/>
      <c r="E458" s="70"/>
      <c r="F458" s="70" t="s">
        <v>1091</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2"/>
        <v>3</v>
      </c>
      <c r="D459" s="73"/>
      <c r="E459" s="70"/>
      <c r="F459" s="70" t="s">
        <v>1092</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2"/>
        <v>3</v>
      </c>
      <c r="D460" s="73"/>
      <c r="E460" s="70"/>
      <c r="F460" s="70" t="s">
        <v>1093</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2"/>
        <v>3</v>
      </c>
      <c r="D461" s="73"/>
      <c r="E461" s="70"/>
      <c r="F461" s="70" t="s">
        <v>1094</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2"/>
        <v>3</v>
      </c>
      <c r="D462" s="73"/>
      <c r="E462" s="70"/>
      <c r="F462" s="70" t="s">
        <v>1095</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2"/>
        <v>3</v>
      </c>
      <c r="D463" s="73"/>
      <c r="E463" s="70"/>
      <c r="F463" s="70" t="s">
        <v>1096</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2"/>
        <v>3</v>
      </c>
      <c r="D464" s="73"/>
      <c r="E464" s="70"/>
      <c r="F464" s="70" t="s">
        <v>1097</v>
      </c>
      <c r="G464" s="73"/>
      <c r="H464" s="76" t="s">
        <v>613</v>
      </c>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2"/>
        <v>3</v>
      </c>
      <c r="D465" s="73"/>
      <c r="E465" s="70"/>
      <c r="F465" s="70" t="s">
        <v>1098</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2"/>
        <v>3</v>
      </c>
      <c r="D466" s="73"/>
      <c r="E466" s="70"/>
      <c r="F466" s="70" t="s">
        <v>1099</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2"/>
        <v>3</v>
      </c>
      <c r="D467" s="73"/>
      <c r="E467" s="70"/>
      <c r="F467" s="70" t="s">
        <v>1100</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2"/>
        <v>3</v>
      </c>
      <c r="D468" s="73"/>
      <c r="E468" s="70"/>
      <c r="F468" s="70" t="s">
        <v>1101</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2"/>
        <v>3</v>
      </c>
      <c r="D469" s="73"/>
      <c r="E469" s="70"/>
      <c r="F469" s="70" t="s">
        <v>1102</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2"/>
        <v>3</v>
      </c>
      <c r="D470" s="73"/>
      <c r="E470" s="70"/>
      <c r="F470" s="70" t="s">
        <v>1103</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2"/>
        <v>3</v>
      </c>
      <c r="D471" s="73"/>
      <c r="E471" s="70"/>
      <c r="F471" s="70" t="s">
        <v>1104</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2"/>
        <v>3</v>
      </c>
      <c r="D472" s="73"/>
      <c r="E472" s="70"/>
      <c r="F472" s="70" t="s">
        <v>1105</v>
      </c>
      <c r="G472" s="73"/>
      <c r="H472" s="76" t="s">
        <v>613</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2"/>
        <v>3</v>
      </c>
      <c r="D473" s="73"/>
      <c r="E473" s="70"/>
      <c r="F473" s="70" t="s">
        <v>1106</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2"/>
        <v>3</v>
      </c>
      <c r="D474" s="73"/>
      <c r="E474" s="70"/>
      <c r="F474" s="70" t="s">
        <v>1107</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2"/>
        <v>3</v>
      </c>
      <c r="D475" s="73"/>
      <c r="E475" s="70"/>
      <c r="F475" s="70" t="s">
        <v>1108</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2"/>
        <v>3</v>
      </c>
      <c r="D476" s="73"/>
      <c r="E476" s="70"/>
      <c r="F476" s="70" t="s">
        <v>1109</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2"/>
        <v>3</v>
      </c>
      <c r="D477" s="73"/>
      <c r="E477" s="70"/>
      <c r="F477" s="70" t="s">
        <v>1110</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2"/>
        <v>3</v>
      </c>
      <c r="D478" s="73"/>
      <c r="E478" s="70"/>
      <c r="F478" s="70" t="s">
        <v>1111</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2"/>
        <v>3</v>
      </c>
      <c r="D479" s="73"/>
      <c r="E479" s="70"/>
      <c r="F479" s="70" t="s">
        <v>1112</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2"/>
        <v>3</v>
      </c>
      <c r="D480" s="73"/>
      <c r="E480" s="70"/>
      <c r="F480" s="70" t="s">
        <v>1113</v>
      </c>
      <c r="G480" s="73"/>
      <c r="H480" s="76" t="s">
        <v>613</v>
      </c>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2"/>
        <v>3</v>
      </c>
      <c r="D481" s="73"/>
      <c r="E481" s="70"/>
      <c r="F481" s="70" t="s">
        <v>1114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2"/>
        <v>3</v>
      </c>
      <c r="D482" s="73"/>
      <c r="E482" s="70"/>
      <c r="F482" s="70" t="s">
        <v>1115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2"/>
        <v>3</v>
      </c>
      <c r="D483" s="73"/>
      <c r="E483" s="70"/>
      <c r="F483" s="70" t="s">
        <v>1116</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2"/>
        <v>3</v>
      </c>
      <c r="D484" s="73"/>
      <c r="E484" s="70"/>
      <c r="F484" s="70" t="s">
        <v>1117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2"/>
        <v>3</v>
      </c>
      <c r="D485" s="73"/>
      <c r="E485" s="70"/>
      <c r="F485" s="70" t="s">
        <v>1118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2"/>
        <v>3</v>
      </c>
      <c r="D486" s="73"/>
      <c r="E486" s="70"/>
      <c r="F486" s="70" t="s">
        <v>1119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2"/>
        <v>3</v>
      </c>
      <c r="D487" s="73"/>
      <c r="E487" s="70"/>
      <c r="F487" s="70" t="s">
        <v>1120</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2" x14ac:dyDescent="0.25">
      <c r="A488" s="45"/>
      <c r="B488" s="54"/>
      <c r="C488" s="47">
        <f t="shared" ref="C488:C551" si="76">INT($C$29)+2</f>
        <v>3</v>
      </c>
      <c r="D488" s="73"/>
      <c r="E488" s="70"/>
      <c r="F488" s="70" t="s">
        <v>1121</v>
      </c>
      <c r="G488" s="73"/>
      <c r="H488" s="76" t="s">
        <v>2187</v>
      </c>
      <c r="I488" s="96"/>
      <c r="J488" s="96"/>
      <c r="K488" s="76"/>
      <c r="L488" s="76"/>
      <c r="M488" s="76"/>
      <c r="N488" s="76"/>
      <c r="O488" s="76"/>
      <c r="P488" s="76"/>
      <c r="Q488" s="76"/>
      <c r="R488" s="76"/>
      <c r="S488" s="76"/>
      <c r="T488" s="76"/>
      <c r="U488" s="97">
        <f>-1+0.4</f>
        <v>-0.6</v>
      </c>
      <c r="V488" s="255">
        <f>U488</f>
        <v>-0.6</v>
      </c>
      <c r="W488" s="255">
        <f>V488</f>
        <v>-0.6</v>
      </c>
      <c r="X488" s="255">
        <f>Y488</f>
        <v>-1</v>
      </c>
      <c r="Y488" s="97">
        <v>-1</v>
      </c>
      <c r="Z488" s="255">
        <f>Y488</f>
        <v>-1</v>
      </c>
      <c r="AA488" s="255">
        <f>Z488</f>
        <v>-1</v>
      </c>
      <c r="AB488" s="255">
        <f>AA488</f>
        <v>-1</v>
      </c>
      <c r="AC488" s="76"/>
      <c r="AD488" s="97" t="s">
        <v>2603</v>
      </c>
      <c r="AE488" s="76"/>
      <c r="AF488" s="97">
        <v>1</v>
      </c>
      <c r="AG488" s="97">
        <v>1</v>
      </c>
      <c r="AH488" s="73"/>
      <c r="AI488" s="57"/>
      <c r="AJ488" s="45"/>
      <c r="AK488" s="45"/>
      <c r="AL488" s="45"/>
    </row>
    <row r="489" spans="1:38" hidden="1" outlineLevel="2" x14ac:dyDescent="0.25">
      <c r="A489" s="45"/>
      <c r="B489" s="54"/>
      <c r="C489" s="47">
        <f t="shared" si="76"/>
        <v>3</v>
      </c>
      <c r="D489" s="73"/>
      <c r="E489" s="70"/>
      <c r="F489" s="70" t="s">
        <v>1122</v>
      </c>
      <c r="G489" s="73"/>
      <c r="H489" s="76" t="s">
        <v>2613</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2" x14ac:dyDescent="0.25">
      <c r="A490" s="45"/>
      <c r="B490" s="54"/>
      <c r="C490" s="47">
        <f t="shared" si="76"/>
        <v>3</v>
      </c>
      <c r="D490" s="73"/>
      <c r="E490" s="70"/>
      <c r="F490" s="70" t="s">
        <v>1123</v>
      </c>
      <c r="G490" s="73"/>
      <c r="H490" s="76" t="s">
        <v>2614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97">
        <v>1</v>
      </c>
      <c r="AG490" s="97">
        <v>1</v>
      </c>
      <c r="AH490" s="73"/>
      <c r="AI490" s="57"/>
      <c r="AJ490" s="45"/>
      <c r="AK490" s="45"/>
      <c r="AL490" s="45"/>
    </row>
    <row r="491" spans="1:38" hidden="1" outlineLevel="3" x14ac:dyDescent="0.25">
      <c r="A491" s="45"/>
      <c r="B491" s="54"/>
      <c r="C491" s="47">
        <f t="shared" si="76"/>
        <v>3</v>
      </c>
      <c r="D491" s="73"/>
      <c r="E491" s="70"/>
      <c r="F491" s="70" t="s">
        <v>1124</v>
      </c>
      <c r="G491" s="73"/>
      <c r="H491" s="76" t="s">
        <v>2615</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6"/>
        <v>3</v>
      </c>
      <c r="D492" s="73"/>
      <c r="E492" s="70"/>
      <c r="F492" s="70" t="s">
        <v>1125</v>
      </c>
      <c r="G492" s="73"/>
      <c r="H492" s="76" t="s">
        <v>2616</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6"/>
        <v>3</v>
      </c>
      <c r="D493" s="73"/>
      <c r="E493" s="70"/>
      <c r="F493" s="70" t="s">
        <v>1126</v>
      </c>
      <c r="G493" s="73"/>
      <c r="H493" s="76" t="s">
        <v>2617</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6"/>
        <v>3</v>
      </c>
      <c r="D494" s="73"/>
      <c r="E494" s="70"/>
      <c r="F494" s="70" t="s">
        <v>1127</v>
      </c>
      <c r="G494" s="73"/>
      <c r="H494" s="76" t="s">
        <v>2618</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collapsed="1" x14ac:dyDescent="0.25">
      <c r="A495" s="45"/>
      <c r="B495" s="54"/>
      <c r="C495" s="47">
        <f t="shared" si="76"/>
        <v>3</v>
      </c>
      <c r="D495" s="73"/>
      <c r="E495" s="70"/>
      <c r="F495" s="70" t="s">
        <v>1128</v>
      </c>
      <c r="G495" s="73"/>
      <c r="H495" s="76" t="s">
        <v>2619</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6"/>
        <v>3</v>
      </c>
      <c r="D496" s="73"/>
      <c r="E496" s="70"/>
      <c r="F496" s="70" t="s">
        <v>1129</v>
      </c>
      <c r="G496" s="73"/>
      <c r="H496" s="76" t="s">
        <v>613</v>
      </c>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6"/>
        <v>3</v>
      </c>
      <c r="D497" s="73"/>
      <c r="E497" s="70"/>
      <c r="F497" s="70" t="s">
        <v>1130</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6"/>
        <v>3</v>
      </c>
      <c r="D498" s="73"/>
      <c r="E498" s="70"/>
      <c r="F498" s="70" t="s">
        <v>1131</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6"/>
        <v>3</v>
      </c>
      <c r="D499" s="73"/>
      <c r="E499" s="70"/>
      <c r="F499" s="70" t="s">
        <v>1132</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6"/>
        <v>3</v>
      </c>
      <c r="D500" s="73"/>
      <c r="E500" s="70"/>
      <c r="F500" s="70" t="s">
        <v>1133</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6"/>
        <v>3</v>
      </c>
      <c r="D501" s="73"/>
      <c r="E501" s="70"/>
      <c r="F501" s="70" t="s">
        <v>1134</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6"/>
        <v>3</v>
      </c>
      <c r="D502" s="73"/>
      <c r="E502" s="70"/>
      <c r="F502" s="70" t="s">
        <v>1135</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6"/>
        <v>3</v>
      </c>
      <c r="D503" s="73"/>
      <c r="E503" s="70"/>
      <c r="F503" s="70" t="s">
        <v>1136</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6"/>
        <v>3</v>
      </c>
      <c r="D504" s="73"/>
      <c r="E504" s="70"/>
      <c r="F504" s="70" t="s">
        <v>1137</v>
      </c>
      <c r="G504" s="73"/>
      <c r="H504" s="76" t="s">
        <v>613</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6"/>
        <v>3</v>
      </c>
      <c r="D505" s="73"/>
      <c r="E505" s="70"/>
      <c r="F505" s="70" t="s">
        <v>1138</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6"/>
        <v>3</v>
      </c>
      <c r="D506" s="73"/>
      <c r="E506" s="70"/>
      <c r="F506" s="70" t="s">
        <v>1139</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6"/>
        <v>3</v>
      </c>
      <c r="D507" s="73"/>
      <c r="E507" s="70"/>
      <c r="F507" s="70" t="s">
        <v>1140</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6"/>
        <v>3</v>
      </c>
      <c r="D508" s="73"/>
      <c r="E508" s="70"/>
      <c r="F508" s="70" t="s">
        <v>1141</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6"/>
        <v>3</v>
      </c>
      <c r="D509" s="73"/>
      <c r="E509" s="70"/>
      <c r="F509" s="70" t="s">
        <v>1142</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6"/>
        <v>3</v>
      </c>
      <c r="D510" s="73"/>
      <c r="E510" s="70"/>
      <c r="F510" s="70" t="s">
        <v>1143</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6"/>
        <v>3</v>
      </c>
      <c r="D511" s="73"/>
      <c r="E511" s="70"/>
      <c r="F511" s="70" t="s">
        <v>1144</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6"/>
        <v>3</v>
      </c>
      <c r="D512" s="73"/>
      <c r="E512" s="70"/>
      <c r="F512" s="70" t="s">
        <v>1145</v>
      </c>
      <c r="G512" s="73"/>
      <c r="H512" s="76" t="s">
        <v>613</v>
      </c>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6"/>
        <v>3</v>
      </c>
      <c r="D513" s="73"/>
      <c r="E513" s="70"/>
      <c r="F513" s="70" t="s">
        <v>1146</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6"/>
        <v>3</v>
      </c>
      <c r="D514" s="73"/>
      <c r="E514" s="70"/>
      <c r="F514" s="70" t="s">
        <v>1147</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6"/>
        <v>3</v>
      </c>
      <c r="D515" s="73"/>
      <c r="E515" s="70"/>
      <c r="F515" s="70" t="s">
        <v>1148</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6"/>
        <v>3</v>
      </c>
      <c r="D516" s="73"/>
      <c r="E516" s="70"/>
      <c r="F516" s="70" t="s">
        <v>1149</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6"/>
        <v>3</v>
      </c>
      <c r="D517" s="73"/>
      <c r="E517" s="70"/>
      <c r="F517" s="70" t="s">
        <v>1150</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6"/>
        <v>3</v>
      </c>
      <c r="D518" s="73"/>
      <c r="E518" s="70"/>
      <c r="F518" s="70" t="s">
        <v>1151</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6"/>
        <v>3</v>
      </c>
      <c r="D519" s="73"/>
      <c r="E519" s="70"/>
      <c r="F519" s="70" t="s">
        <v>1152</v>
      </c>
      <c r="G519" s="73"/>
      <c r="H519" s="76"/>
      <c r="I519" s="96"/>
      <c r="J519" s="96"/>
      <c r="K519" s="76"/>
      <c r="L519" s="76"/>
      <c r="M519" s="76"/>
      <c r="N519" s="76"/>
      <c r="O519" s="76"/>
      <c r="P519" s="76"/>
      <c r="Q519" s="76"/>
      <c r="R519" s="76"/>
      <c r="S519" s="76"/>
      <c r="T519" s="96" t="s">
        <v>1153</v>
      </c>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2" x14ac:dyDescent="0.25">
      <c r="A520" s="45"/>
      <c r="B520" s="54"/>
      <c r="C520" s="47">
        <f t="shared" si="76"/>
        <v>3</v>
      </c>
      <c r="D520" s="73"/>
      <c r="E520" s="70"/>
      <c r="F520" s="70" t="s">
        <v>1154</v>
      </c>
      <c r="G520" s="73"/>
      <c r="H520" s="76" t="s">
        <v>1155</v>
      </c>
      <c r="I520" s="96" t="s">
        <v>511</v>
      </c>
      <c r="J520" s="96" t="s">
        <v>1156</v>
      </c>
      <c r="K520" s="76"/>
      <c r="L520" s="76"/>
      <c r="M520" s="76"/>
      <c r="N520" s="76"/>
      <c r="O520" s="76"/>
      <c r="P520" s="76"/>
      <c r="Q520" s="76"/>
      <c r="R520" s="76"/>
      <c r="S520" s="76"/>
      <c r="T520" s="76">
        <v>-0.1</v>
      </c>
      <c r="U520" s="97">
        <v>-0.2</v>
      </c>
      <c r="V520" s="97">
        <v>-0.2</v>
      </c>
      <c r="W520" s="97">
        <v>-0.2</v>
      </c>
      <c r="X520" s="255">
        <f t="shared" ref="X520:AB532" si="77">W520</f>
        <v>-0.2</v>
      </c>
      <c r="Y520" s="255">
        <f t="shared" si="77"/>
        <v>-0.2</v>
      </c>
      <c r="Z520" s="255">
        <f t="shared" si="77"/>
        <v>-0.2</v>
      </c>
      <c r="AA520" s="255">
        <f t="shared" si="77"/>
        <v>-0.2</v>
      </c>
      <c r="AB520" s="255">
        <f t="shared" si="77"/>
        <v>-0.2</v>
      </c>
      <c r="AC520" s="76"/>
      <c r="AD520" s="97" t="s">
        <v>1157</v>
      </c>
      <c r="AE520" s="76"/>
      <c r="AF520" s="97">
        <v>1</v>
      </c>
      <c r="AG520" s="97">
        <v>1</v>
      </c>
      <c r="AH520" s="73"/>
      <c r="AI520" s="57"/>
      <c r="AJ520" s="45"/>
      <c r="AK520" s="45"/>
      <c r="AL520" s="45"/>
    </row>
    <row r="521" spans="1:38" hidden="1" outlineLevel="2" x14ac:dyDescent="0.25">
      <c r="A521" s="45"/>
      <c r="B521" s="54"/>
      <c r="C521" s="47">
        <f t="shared" si="76"/>
        <v>3</v>
      </c>
      <c r="D521" s="73"/>
      <c r="E521" s="70"/>
      <c r="F521" s="70" t="s">
        <v>1158</v>
      </c>
      <c r="G521" s="73"/>
      <c r="H521" s="76" t="s">
        <v>2620</v>
      </c>
      <c r="I521" s="96" t="s">
        <v>511</v>
      </c>
      <c r="J521" s="96" t="s">
        <v>1156</v>
      </c>
      <c r="K521" s="76"/>
      <c r="L521" s="76"/>
      <c r="M521" s="76"/>
      <c r="N521" s="76"/>
      <c r="O521" s="76"/>
      <c r="P521" s="76"/>
      <c r="Q521" s="76"/>
      <c r="R521" s="76"/>
      <c r="S521" s="76"/>
      <c r="T521" s="76">
        <v>0</v>
      </c>
      <c r="U521" s="97">
        <v>-0.1</v>
      </c>
      <c r="V521" s="97">
        <v>-0.1</v>
      </c>
      <c r="W521" s="97">
        <v>-0.1</v>
      </c>
      <c r="X521" s="255">
        <f t="shared" si="77"/>
        <v>-0.1</v>
      </c>
      <c r="Y521" s="255">
        <f t="shared" si="77"/>
        <v>-0.1</v>
      </c>
      <c r="Z521" s="255">
        <f t="shared" si="77"/>
        <v>-0.1</v>
      </c>
      <c r="AA521" s="255">
        <f t="shared" si="77"/>
        <v>-0.1</v>
      </c>
      <c r="AB521" s="255">
        <f t="shared" si="77"/>
        <v>-0.1</v>
      </c>
      <c r="AC521" s="76"/>
      <c r="AD521" s="97" t="s">
        <v>2608</v>
      </c>
      <c r="AE521" s="76"/>
      <c r="AF521" s="97">
        <v>1</v>
      </c>
      <c r="AG521" s="97">
        <v>1</v>
      </c>
      <c r="AH521" s="73"/>
      <c r="AI521" s="57"/>
      <c r="AJ521" s="45"/>
      <c r="AK521" s="45"/>
      <c r="AL521" s="45"/>
    </row>
    <row r="522" spans="1:38" hidden="1" outlineLevel="2" x14ac:dyDescent="0.25">
      <c r="A522" s="45"/>
      <c r="B522" s="54"/>
      <c r="C522" s="47">
        <f t="shared" si="76"/>
        <v>3</v>
      </c>
      <c r="D522" s="73"/>
      <c r="E522" s="70"/>
      <c r="F522" s="70" t="s">
        <v>1159</v>
      </c>
      <c r="G522" s="73"/>
      <c r="H522" s="76" t="s">
        <v>2621</v>
      </c>
      <c r="I522" s="96" t="s">
        <v>511</v>
      </c>
      <c r="J522" s="96" t="s">
        <v>1156</v>
      </c>
      <c r="K522" s="76"/>
      <c r="L522" s="76"/>
      <c r="M522" s="76"/>
      <c r="N522" s="76"/>
      <c r="O522" s="76"/>
      <c r="P522" s="76"/>
      <c r="Q522" s="76"/>
      <c r="R522" s="76"/>
      <c r="S522" s="76"/>
      <c r="T522" s="76">
        <v>-1.4E-2</v>
      </c>
      <c r="U522" s="97">
        <v>0</v>
      </c>
      <c r="V522" s="97">
        <v>0</v>
      </c>
      <c r="W522" s="97">
        <v>0</v>
      </c>
      <c r="X522" s="255">
        <f t="shared" si="77"/>
        <v>0</v>
      </c>
      <c r="Y522" s="255">
        <f t="shared" si="77"/>
        <v>0</v>
      </c>
      <c r="Z522" s="255">
        <f t="shared" si="77"/>
        <v>0</v>
      </c>
      <c r="AA522" s="255">
        <f t="shared" si="77"/>
        <v>0</v>
      </c>
      <c r="AB522" s="255">
        <f t="shared" si="77"/>
        <v>0</v>
      </c>
      <c r="AC522" s="76"/>
      <c r="AD522" s="97"/>
      <c r="AE522" s="76"/>
      <c r="AF522" s="97">
        <v>1</v>
      </c>
      <c r="AG522" s="97">
        <v>1</v>
      </c>
      <c r="AH522" s="73"/>
      <c r="AI522" s="57"/>
      <c r="AJ522" s="45"/>
      <c r="AK522" s="45"/>
      <c r="AL522" s="45"/>
    </row>
    <row r="523" spans="1:38" hidden="1" outlineLevel="2" x14ac:dyDescent="0.25">
      <c r="A523" s="45"/>
      <c r="B523" s="54"/>
      <c r="C523" s="47">
        <f t="shared" si="76"/>
        <v>3</v>
      </c>
      <c r="D523" s="73"/>
      <c r="E523" s="70"/>
      <c r="F523" s="70" t="s">
        <v>1160</v>
      </c>
      <c r="G523" s="73"/>
      <c r="H523" s="76" t="s">
        <v>2622</v>
      </c>
      <c r="I523" s="96" t="s">
        <v>511</v>
      </c>
      <c r="J523" s="96" t="s">
        <v>1156</v>
      </c>
      <c r="K523" s="76"/>
      <c r="L523" s="76"/>
      <c r="M523" s="76"/>
      <c r="N523" s="76"/>
      <c r="O523" s="76"/>
      <c r="P523" s="76"/>
      <c r="Q523" s="76"/>
      <c r="R523" s="76"/>
      <c r="S523" s="76"/>
      <c r="T523" s="76">
        <v>-0.104</v>
      </c>
      <c r="U523" s="97">
        <v>0</v>
      </c>
      <c r="V523" s="97">
        <v>0</v>
      </c>
      <c r="W523" s="97">
        <v>0</v>
      </c>
      <c r="X523" s="255">
        <f t="shared" si="77"/>
        <v>0</v>
      </c>
      <c r="Y523" s="255">
        <f t="shared" si="77"/>
        <v>0</v>
      </c>
      <c r="Z523" s="255">
        <f t="shared" si="77"/>
        <v>0</v>
      </c>
      <c r="AA523" s="255">
        <f t="shared" si="77"/>
        <v>0</v>
      </c>
      <c r="AB523" s="255">
        <f t="shared" si="77"/>
        <v>0</v>
      </c>
      <c r="AC523" s="76"/>
      <c r="AD523" s="97"/>
      <c r="AE523" s="76"/>
      <c r="AF523" s="97">
        <v>1</v>
      </c>
      <c r="AG523" s="97">
        <v>1</v>
      </c>
      <c r="AH523" s="73"/>
      <c r="AI523" s="57"/>
      <c r="AJ523" s="45"/>
      <c r="AK523" s="45"/>
      <c r="AL523" s="45"/>
    </row>
    <row r="524" spans="1:38" hidden="1" outlineLevel="2" x14ac:dyDescent="0.25">
      <c r="A524" s="45"/>
      <c r="B524" s="54"/>
      <c r="C524" s="47">
        <f t="shared" si="76"/>
        <v>3</v>
      </c>
      <c r="D524" s="73"/>
      <c r="E524" s="70"/>
      <c r="F524" s="70" t="s">
        <v>1161</v>
      </c>
      <c r="G524" s="73"/>
      <c r="H524" s="76" t="s">
        <v>2623</v>
      </c>
      <c r="I524" s="96" t="s">
        <v>511</v>
      </c>
      <c r="J524" s="96" t="s">
        <v>1156</v>
      </c>
      <c r="K524" s="76"/>
      <c r="L524" s="76"/>
      <c r="M524" s="76"/>
      <c r="N524" s="76"/>
      <c r="O524" s="76"/>
      <c r="P524" s="76"/>
      <c r="Q524" s="76"/>
      <c r="R524" s="76"/>
      <c r="S524" s="76"/>
      <c r="T524" s="76">
        <v>-0.32100000000000001</v>
      </c>
      <c r="U524" s="97">
        <v>0</v>
      </c>
      <c r="V524" s="97">
        <v>0</v>
      </c>
      <c r="W524" s="97">
        <v>0</v>
      </c>
      <c r="X524" s="255">
        <f t="shared" si="77"/>
        <v>0</v>
      </c>
      <c r="Y524" s="255">
        <f t="shared" si="77"/>
        <v>0</v>
      </c>
      <c r="Z524" s="255">
        <f t="shared" si="77"/>
        <v>0</v>
      </c>
      <c r="AA524" s="255">
        <f t="shared" si="77"/>
        <v>0</v>
      </c>
      <c r="AB524" s="255">
        <f t="shared" si="77"/>
        <v>0</v>
      </c>
      <c r="AC524" s="76"/>
      <c r="AD524" s="97"/>
      <c r="AE524" s="76"/>
      <c r="AF524" s="97">
        <v>1</v>
      </c>
      <c r="AG524" s="97">
        <v>1</v>
      </c>
      <c r="AH524" s="73"/>
      <c r="AI524" s="57"/>
      <c r="AJ524" s="45"/>
      <c r="AK524" s="45"/>
      <c r="AL524" s="45"/>
    </row>
    <row r="525" spans="1:38" hidden="1" outlineLevel="3" x14ac:dyDescent="0.25">
      <c r="A525" s="45"/>
      <c r="B525" s="54"/>
      <c r="C525" s="47">
        <f t="shared" si="76"/>
        <v>3</v>
      </c>
      <c r="D525" s="73"/>
      <c r="E525" s="70"/>
      <c r="F525" s="70" t="s">
        <v>1162</v>
      </c>
      <c r="G525" s="73"/>
      <c r="H525" s="76" t="s">
        <v>2624</v>
      </c>
      <c r="I525" s="96" t="s">
        <v>511</v>
      </c>
      <c r="J525" s="96" t="s">
        <v>1156</v>
      </c>
      <c r="K525" s="76"/>
      <c r="L525" s="76"/>
      <c r="M525" s="76"/>
      <c r="N525" s="76"/>
      <c r="O525" s="76"/>
      <c r="P525" s="76"/>
      <c r="Q525" s="76"/>
      <c r="R525" s="76"/>
      <c r="S525" s="76"/>
      <c r="T525" s="76">
        <v>-0.32100000000000001</v>
      </c>
      <c r="U525" s="261">
        <f>U524</f>
        <v>0</v>
      </c>
      <c r="V525" s="261">
        <f>V524</f>
        <v>0</v>
      </c>
      <c r="W525" s="261">
        <f>W524</f>
        <v>0</v>
      </c>
      <c r="X525" s="261">
        <f t="shared" ref="X525:AB527" si="78">X524</f>
        <v>0</v>
      </c>
      <c r="Y525" s="261">
        <f t="shared" si="78"/>
        <v>0</v>
      </c>
      <c r="Z525" s="261">
        <f t="shared" si="78"/>
        <v>0</v>
      </c>
      <c r="AA525" s="261">
        <f t="shared" si="78"/>
        <v>0</v>
      </c>
      <c r="AB525" s="261">
        <f t="shared" si="78"/>
        <v>0</v>
      </c>
      <c r="AC525" s="76"/>
      <c r="AD525" s="97"/>
      <c r="AE525" s="76"/>
      <c r="AF525" s="97">
        <v>1</v>
      </c>
      <c r="AG525" s="97">
        <v>1</v>
      </c>
      <c r="AH525" s="73"/>
      <c r="AI525" s="57"/>
      <c r="AJ525" s="45"/>
      <c r="AK525" s="45"/>
      <c r="AL525" s="45"/>
    </row>
    <row r="526" spans="1:38" hidden="1" outlineLevel="3" x14ac:dyDescent="0.25">
      <c r="A526" s="45"/>
      <c r="B526" s="54"/>
      <c r="C526" s="47">
        <f t="shared" si="76"/>
        <v>3</v>
      </c>
      <c r="D526" s="73"/>
      <c r="E526" s="70"/>
      <c r="F526" s="70" t="s">
        <v>1163</v>
      </c>
      <c r="G526" s="73"/>
      <c r="H526" s="76" t="s">
        <v>2625</v>
      </c>
      <c r="I526" s="96" t="s">
        <v>511</v>
      </c>
      <c r="J526" s="96" t="s">
        <v>1156</v>
      </c>
      <c r="K526" s="76"/>
      <c r="L526" s="76"/>
      <c r="M526" s="76"/>
      <c r="N526" s="76"/>
      <c r="O526" s="76"/>
      <c r="P526" s="76"/>
      <c r="Q526" s="76"/>
      <c r="R526" s="76"/>
      <c r="S526" s="76"/>
      <c r="T526" s="76">
        <v>-0.32100000000000001</v>
      </c>
      <c r="U526" s="261">
        <f t="shared" ref="U526:W527" si="79">U525</f>
        <v>0</v>
      </c>
      <c r="V526" s="261">
        <f t="shared" si="79"/>
        <v>0</v>
      </c>
      <c r="W526" s="261">
        <f t="shared" si="79"/>
        <v>0</v>
      </c>
      <c r="X526" s="261">
        <f t="shared" si="78"/>
        <v>0</v>
      </c>
      <c r="Y526" s="261">
        <f t="shared" si="78"/>
        <v>0</v>
      </c>
      <c r="Z526" s="261">
        <f t="shared" si="78"/>
        <v>0</v>
      </c>
      <c r="AA526" s="261">
        <f t="shared" si="78"/>
        <v>0</v>
      </c>
      <c r="AB526" s="261">
        <f t="shared" si="78"/>
        <v>0</v>
      </c>
      <c r="AC526" s="76"/>
      <c r="AD526" s="97"/>
      <c r="AE526" s="76"/>
      <c r="AF526" s="97">
        <v>1</v>
      </c>
      <c r="AG526" s="97">
        <v>1</v>
      </c>
      <c r="AH526" s="73"/>
      <c r="AI526" s="57"/>
      <c r="AJ526" s="45"/>
      <c r="AK526" s="45"/>
      <c r="AL526" s="45"/>
    </row>
    <row r="527" spans="1:38" hidden="1" outlineLevel="3" x14ac:dyDescent="0.25">
      <c r="A527" s="45"/>
      <c r="B527" s="54"/>
      <c r="C527" s="47">
        <f t="shared" si="76"/>
        <v>3</v>
      </c>
      <c r="D527" s="73"/>
      <c r="E527" s="70"/>
      <c r="F527" s="70" t="s">
        <v>1164</v>
      </c>
      <c r="G527" s="73"/>
      <c r="H527" s="76" t="s">
        <v>2626</v>
      </c>
      <c r="I527" s="96" t="s">
        <v>511</v>
      </c>
      <c r="J527" s="96" t="s">
        <v>1156</v>
      </c>
      <c r="K527" s="76"/>
      <c r="L527" s="76"/>
      <c r="M527" s="76"/>
      <c r="N527" s="76"/>
      <c r="O527" s="76"/>
      <c r="P527" s="76"/>
      <c r="Q527" s="76"/>
      <c r="R527" s="76"/>
      <c r="S527" s="76"/>
      <c r="T527" s="76">
        <v>-0.32100000000000001</v>
      </c>
      <c r="U527" s="261">
        <f t="shared" si="79"/>
        <v>0</v>
      </c>
      <c r="V527" s="261">
        <f t="shared" si="79"/>
        <v>0</v>
      </c>
      <c r="W527" s="261">
        <f t="shared" si="79"/>
        <v>0</v>
      </c>
      <c r="X527" s="261">
        <f t="shared" si="78"/>
        <v>0</v>
      </c>
      <c r="Y527" s="261">
        <f t="shared" si="78"/>
        <v>0</v>
      </c>
      <c r="Z527" s="261">
        <f t="shared" si="78"/>
        <v>0</v>
      </c>
      <c r="AA527" s="261">
        <f t="shared" si="78"/>
        <v>0</v>
      </c>
      <c r="AB527" s="261">
        <f t="shared" si="78"/>
        <v>0</v>
      </c>
      <c r="AC527" s="76"/>
      <c r="AD527" s="97"/>
      <c r="AE527" s="76"/>
      <c r="AF527" s="97">
        <v>1</v>
      </c>
      <c r="AG527" s="97">
        <v>1</v>
      </c>
      <c r="AH527" s="73"/>
      <c r="AI527" s="57"/>
      <c r="AJ527" s="45"/>
      <c r="AK527" s="45"/>
      <c r="AL527" s="45"/>
    </row>
    <row r="528" spans="1:38" hidden="1" outlineLevel="2" x14ac:dyDescent="0.25">
      <c r="A528" s="45"/>
      <c r="B528" s="54"/>
      <c r="C528" s="47">
        <f t="shared" si="76"/>
        <v>3</v>
      </c>
      <c r="D528" s="73"/>
      <c r="E528" s="70"/>
      <c r="F528" s="70" t="s">
        <v>1165</v>
      </c>
      <c r="G528" s="73"/>
      <c r="H528" s="76" t="s">
        <v>1166</v>
      </c>
      <c r="I528" s="96" t="s">
        <v>511</v>
      </c>
      <c r="J528" s="96" t="s">
        <v>1156</v>
      </c>
      <c r="K528" s="76"/>
      <c r="L528" s="76"/>
      <c r="M528" s="76"/>
      <c r="N528" s="76"/>
      <c r="O528" s="76"/>
      <c r="P528" s="76"/>
      <c r="Q528" s="76"/>
      <c r="R528" s="76"/>
      <c r="S528" s="76"/>
      <c r="T528" s="76">
        <v>0</v>
      </c>
      <c r="U528" s="97">
        <v>0</v>
      </c>
      <c r="V528" s="97">
        <v>0</v>
      </c>
      <c r="W528" s="97">
        <v>0</v>
      </c>
      <c r="X528" s="255">
        <f t="shared" si="77"/>
        <v>0</v>
      </c>
      <c r="Y528" s="255">
        <f t="shared" si="77"/>
        <v>0</v>
      </c>
      <c r="Z528" s="255">
        <f t="shared" si="77"/>
        <v>0</v>
      </c>
      <c r="AA528" s="255">
        <f t="shared" si="77"/>
        <v>0</v>
      </c>
      <c r="AB528" s="255">
        <f t="shared" si="77"/>
        <v>0</v>
      </c>
      <c r="AC528" s="76"/>
      <c r="AD528" s="97"/>
      <c r="AE528" s="76"/>
      <c r="AF528" s="97">
        <v>1</v>
      </c>
      <c r="AG528" s="97">
        <v>1</v>
      </c>
      <c r="AH528" s="73"/>
      <c r="AI528" s="57"/>
      <c r="AJ528" s="45"/>
      <c r="AK528" s="45"/>
      <c r="AL528" s="45"/>
    </row>
    <row r="529" spans="1:38" hidden="1" outlineLevel="2" x14ac:dyDescent="0.25">
      <c r="A529" s="45"/>
      <c r="B529" s="54"/>
      <c r="C529" s="47">
        <f t="shared" si="76"/>
        <v>3</v>
      </c>
      <c r="D529" s="73"/>
      <c r="E529" s="70"/>
      <c r="F529" s="70" t="s">
        <v>1167</v>
      </c>
      <c r="G529" s="73"/>
      <c r="H529" s="76" t="s">
        <v>2627</v>
      </c>
      <c r="I529" s="96" t="s">
        <v>511</v>
      </c>
      <c r="J529" s="96" t="s">
        <v>1156</v>
      </c>
      <c r="K529" s="76"/>
      <c r="L529" s="76"/>
      <c r="M529" s="76"/>
      <c r="N529" s="76"/>
      <c r="O529" s="76"/>
      <c r="P529" s="76"/>
      <c r="Q529" s="76"/>
      <c r="R529" s="76"/>
      <c r="S529" s="76"/>
      <c r="T529" s="76">
        <v>0</v>
      </c>
      <c r="U529" s="97">
        <v>0</v>
      </c>
      <c r="V529" s="97">
        <v>0</v>
      </c>
      <c r="W529" s="97">
        <v>0</v>
      </c>
      <c r="X529" s="255">
        <f t="shared" si="77"/>
        <v>0</v>
      </c>
      <c r="Y529" s="255">
        <f t="shared" si="77"/>
        <v>0</v>
      </c>
      <c r="Z529" s="255">
        <f t="shared" si="77"/>
        <v>0</v>
      </c>
      <c r="AA529" s="255">
        <f t="shared" si="77"/>
        <v>0</v>
      </c>
      <c r="AB529" s="255">
        <f t="shared" si="77"/>
        <v>0</v>
      </c>
      <c r="AC529" s="76"/>
      <c r="AD529" s="97"/>
      <c r="AE529" s="76"/>
      <c r="AF529" s="97">
        <v>1</v>
      </c>
      <c r="AG529" s="97">
        <v>1</v>
      </c>
      <c r="AH529" s="73"/>
      <c r="AI529" s="57"/>
      <c r="AJ529" s="45"/>
      <c r="AK529" s="45"/>
      <c r="AL529" s="45"/>
    </row>
    <row r="530" spans="1:38" hidden="1" outlineLevel="2" x14ac:dyDescent="0.25">
      <c r="A530" s="45"/>
      <c r="B530" s="54"/>
      <c r="C530" s="47">
        <f t="shared" si="76"/>
        <v>3</v>
      </c>
      <c r="D530" s="73"/>
      <c r="E530" s="70"/>
      <c r="F530" s="70" t="s">
        <v>1168</v>
      </c>
      <c r="G530" s="73"/>
      <c r="H530" s="76" t="s">
        <v>2628</v>
      </c>
      <c r="I530" s="96" t="s">
        <v>511</v>
      </c>
      <c r="J530" s="96" t="s">
        <v>1156</v>
      </c>
      <c r="K530" s="76"/>
      <c r="L530" s="76"/>
      <c r="M530" s="76"/>
      <c r="N530" s="76"/>
      <c r="O530" s="76"/>
      <c r="P530" s="76"/>
      <c r="Q530" s="76"/>
      <c r="R530" s="76"/>
      <c r="S530" s="76"/>
      <c r="T530" s="76">
        <v>-1.7000000000000001E-2</v>
      </c>
      <c r="U530" s="97">
        <v>0</v>
      </c>
      <c r="V530" s="97">
        <v>0</v>
      </c>
      <c r="W530" s="97">
        <v>0</v>
      </c>
      <c r="X530" s="255">
        <f t="shared" si="77"/>
        <v>0</v>
      </c>
      <c r="Y530" s="255">
        <f t="shared" si="77"/>
        <v>0</v>
      </c>
      <c r="Z530" s="255">
        <f t="shared" si="77"/>
        <v>0</v>
      </c>
      <c r="AA530" s="255">
        <f t="shared" si="77"/>
        <v>0</v>
      </c>
      <c r="AB530" s="255">
        <f t="shared" si="77"/>
        <v>0</v>
      </c>
      <c r="AC530" s="76"/>
      <c r="AD530" s="97"/>
      <c r="AE530" s="76"/>
      <c r="AF530" s="97">
        <v>1</v>
      </c>
      <c r="AG530" s="97">
        <v>1</v>
      </c>
      <c r="AH530" s="73"/>
      <c r="AI530" s="57"/>
      <c r="AJ530" s="45"/>
      <c r="AK530" s="45"/>
      <c r="AL530" s="45"/>
    </row>
    <row r="531" spans="1:38" hidden="1" outlineLevel="2" x14ac:dyDescent="0.25">
      <c r="A531" s="45"/>
      <c r="B531" s="54"/>
      <c r="C531" s="47">
        <f t="shared" si="76"/>
        <v>3</v>
      </c>
      <c r="D531" s="73"/>
      <c r="E531" s="70"/>
      <c r="F531" s="70" t="s">
        <v>1169</v>
      </c>
      <c r="G531" s="73"/>
      <c r="H531" s="76" t="s">
        <v>2629</v>
      </c>
      <c r="I531" s="96" t="s">
        <v>511</v>
      </c>
      <c r="J531" s="96" t="s">
        <v>1156</v>
      </c>
      <c r="K531" s="76"/>
      <c r="L531" s="76"/>
      <c r="M531" s="76"/>
      <c r="N531" s="76"/>
      <c r="O531" s="76"/>
      <c r="P531" s="76"/>
      <c r="Q531" s="76"/>
      <c r="R531" s="76"/>
      <c r="S531" s="76"/>
      <c r="T531" s="76">
        <v>-0.39700000000000002</v>
      </c>
      <c r="U531" s="97">
        <v>0</v>
      </c>
      <c r="V531" s="97">
        <v>0</v>
      </c>
      <c r="W531" s="97">
        <v>0</v>
      </c>
      <c r="X531" s="255">
        <f t="shared" si="77"/>
        <v>0</v>
      </c>
      <c r="Y531" s="255">
        <f t="shared" si="77"/>
        <v>0</v>
      </c>
      <c r="Z531" s="255">
        <f t="shared" si="77"/>
        <v>0</v>
      </c>
      <c r="AA531" s="255">
        <f t="shared" si="77"/>
        <v>0</v>
      </c>
      <c r="AB531" s="255">
        <f t="shared" si="77"/>
        <v>0</v>
      </c>
      <c r="AC531" s="76"/>
      <c r="AD531" s="97"/>
      <c r="AE531" s="76"/>
      <c r="AF531" s="97">
        <v>1</v>
      </c>
      <c r="AG531" s="97">
        <v>1</v>
      </c>
      <c r="AH531" s="73"/>
      <c r="AI531" s="57"/>
      <c r="AJ531" s="45"/>
      <c r="AK531" s="45"/>
      <c r="AL531" s="45"/>
    </row>
    <row r="532" spans="1:38" hidden="1" outlineLevel="2" x14ac:dyDescent="0.25">
      <c r="A532" s="45"/>
      <c r="B532" s="54"/>
      <c r="C532" s="47">
        <f t="shared" si="76"/>
        <v>3</v>
      </c>
      <c r="D532" s="73"/>
      <c r="E532" s="70"/>
      <c r="F532" s="70" t="s">
        <v>1170</v>
      </c>
      <c r="G532" s="73"/>
      <c r="H532" s="76" t="s">
        <v>2630</v>
      </c>
      <c r="I532" s="96" t="s">
        <v>511</v>
      </c>
      <c r="J532" s="96" t="s">
        <v>1156</v>
      </c>
      <c r="K532" s="76"/>
      <c r="L532" s="76"/>
      <c r="M532" s="76"/>
      <c r="N532" s="76"/>
      <c r="O532" s="76"/>
      <c r="P532" s="76"/>
      <c r="Q532" s="76"/>
      <c r="R532" s="76"/>
      <c r="S532" s="76"/>
      <c r="T532" s="76">
        <v>-0.74199999999999999</v>
      </c>
      <c r="U532" s="97">
        <v>0</v>
      </c>
      <c r="V532" s="97">
        <v>0</v>
      </c>
      <c r="W532" s="97">
        <v>0</v>
      </c>
      <c r="X532" s="255">
        <f t="shared" si="77"/>
        <v>0</v>
      </c>
      <c r="Y532" s="255">
        <f t="shared" si="77"/>
        <v>0</v>
      </c>
      <c r="Z532" s="255">
        <f t="shared" si="77"/>
        <v>0</v>
      </c>
      <c r="AA532" s="255">
        <f t="shared" si="77"/>
        <v>0</v>
      </c>
      <c r="AB532" s="255">
        <f t="shared" si="77"/>
        <v>0</v>
      </c>
      <c r="AC532" s="76"/>
      <c r="AD532" s="97"/>
      <c r="AE532" s="76"/>
      <c r="AF532" s="97">
        <v>1</v>
      </c>
      <c r="AG532" s="97">
        <v>1</v>
      </c>
      <c r="AH532" s="73"/>
      <c r="AI532" s="57"/>
      <c r="AJ532" s="45"/>
      <c r="AK532" s="45"/>
      <c r="AL532" s="45"/>
    </row>
    <row r="533" spans="1:38" hidden="1" outlineLevel="3" x14ac:dyDescent="0.25">
      <c r="A533" s="45"/>
      <c r="B533" s="54"/>
      <c r="C533" s="47">
        <f t="shared" si="76"/>
        <v>3</v>
      </c>
      <c r="D533" s="73"/>
      <c r="E533" s="70"/>
      <c r="F533" s="70" t="s">
        <v>1171</v>
      </c>
      <c r="G533" s="73"/>
      <c r="H533" s="76" t="s">
        <v>2631</v>
      </c>
      <c r="I533" s="96" t="s">
        <v>511</v>
      </c>
      <c r="J533" s="96" t="s">
        <v>1156</v>
      </c>
      <c r="K533" s="76"/>
      <c r="L533" s="76"/>
      <c r="M533" s="76"/>
      <c r="N533" s="76"/>
      <c r="O533" s="76"/>
      <c r="P533" s="76"/>
      <c r="Q533" s="76"/>
      <c r="R533" s="76"/>
      <c r="S533" s="76"/>
      <c r="T533" s="76">
        <v>-0.74199999999999999</v>
      </c>
      <c r="U533" s="261">
        <f t="shared" ref="U533:AB535" si="80">U532</f>
        <v>0</v>
      </c>
      <c r="V533" s="261">
        <f t="shared" si="80"/>
        <v>0</v>
      </c>
      <c r="W533" s="261">
        <f t="shared" si="80"/>
        <v>0</v>
      </c>
      <c r="X533" s="261">
        <f t="shared" si="80"/>
        <v>0</v>
      </c>
      <c r="Y533" s="261">
        <f t="shared" si="80"/>
        <v>0</v>
      </c>
      <c r="Z533" s="261">
        <f t="shared" si="80"/>
        <v>0</v>
      </c>
      <c r="AA533" s="261">
        <f t="shared" si="80"/>
        <v>0</v>
      </c>
      <c r="AB533" s="261">
        <f t="shared" si="80"/>
        <v>0</v>
      </c>
      <c r="AC533" s="76"/>
      <c r="AD533" s="97"/>
      <c r="AE533" s="76"/>
      <c r="AF533" s="97">
        <v>1</v>
      </c>
      <c r="AG533" s="97">
        <v>1</v>
      </c>
      <c r="AH533" s="73"/>
      <c r="AI533" s="57"/>
      <c r="AJ533" s="45"/>
      <c r="AK533" s="45"/>
      <c r="AL533" s="45"/>
    </row>
    <row r="534" spans="1:38" hidden="1" outlineLevel="3" x14ac:dyDescent="0.25">
      <c r="A534" s="45"/>
      <c r="B534" s="54"/>
      <c r="C534" s="47">
        <f t="shared" si="76"/>
        <v>3</v>
      </c>
      <c r="D534" s="73"/>
      <c r="E534" s="70"/>
      <c r="F534" s="70" t="s">
        <v>1172</v>
      </c>
      <c r="G534" s="73"/>
      <c r="H534" s="76" t="s">
        <v>2632</v>
      </c>
      <c r="I534" s="96" t="s">
        <v>511</v>
      </c>
      <c r="J534" s="96" t="s">
        <v>1156</v>
      </c>
      <c r="K534" s="76"/>
      <c r="L534" s="76"/>
      <c r="M534" s="76"/>
      <c r="N534" s="76"/>
      <c r="O534" s="76"/>
      <c r="P534" s="76"/>
      <c r="Q534" s="76"/>
      <c r="R534" s="76"/>
      <c r="S534" s="76"/>
      <c r="T534" s="76">
        <v>-0.74199999999999999</v>
      </c>
      <c r="U534" s="261">
        <f t="shared" si="80"/>
        <v>0</v>
      </c>
      <c r="V534" s="261">
        <f t="shared" si="80"/>
        <v>0</v>
      </c>
      <c r="W534" s="261">
        <f t="shared" si="80"/>
        <v>0</v>
      </c>
      <c r="X534" s="261">
        <f t="shared" si="80"/>
        <v>0</v>
      </c>
      <c r="Y534" s="261">
        <f t="shared" si="80"/>
        <v>0</v>
      </c>
      <c r="Z534" s="261">
        <f t="shared" si="80"/>
        <v>0</v>
      </c>
      <c r="AA534" s="261">
        <f t="shared" si="80"/>
        <v>0</v>
      </c>
      <c r="AB534" s="261">
        <f t="shared" si="80"/>
        <v>0</v>
      </c>
      <c r="AC534" s="76"/>
      <c r="AD534" s="97"/>
      <c r="AE534" s="76"/>
      <c r="AF534" s="97">
        <v>1</v>
      </c>
      <c r="AG534" s="97">
        <v>1</v>
      </c>
      <c r="AH534" s="73"/>
      <c r="AI534" s="57"/>
      <c r="AJ534" s="45"/>
      <c r="AK534" s="45"/>
      <c r="AL534" s="45"/>
    </row>
    <row r="535" spans="1:38" hidden="1" outlineLevel="3" collapsed="1" x14ac:dyDescent="0.25">
      <c r="A535" s="45"/>
      <c r="B535" s="54"/>
      <c r="C535" s="47">
        <f t="shared" si="76"/>
        <v>3</v>
      </c>
      <c r="D535" s="73"/>
      <c r="E535" s="70"/>
      <c r="F535" s="70" t="s">
        <v>1173</v>
      </c>
      <c r="G535" s="73"/>
      <c r="H535" s="76" t="s">
        <v>2633</v>
      </c>
      <c r="I535" s="96" t="s">
        <v>511</v>
      </c>
      <c r="J535" s="96" t="s">
        <v>1156</v>
      </c>
      <c r="K535" s="76"/>
      <c r="L535" s="76"/>
      <c r="M535" s="76"/>
      <c r="N535" s="76"/>
      <c r="O535" s="76"/>
      <c r="P535" s="76"/>
      <c r="Q535" s="76"/>
      <c r="R535" s="76"/>
      <c r="S535" s="76"/>
      <c r="T535" s="76">
        <v>-0.74199999999999999</v>
      </c>
      <c r="U535" s="261">
        <f t="shared" si="80"/>
        <v>0</v>
      </c>
      <c r="V535" s="261">
        <f t="shared" si="80"/>
        <v>0</v>
      </c>
      <c r="W535" s="261">
        <f t="shared" si="80"/>
        <v>0</v>
      </c>
      <c r="X535" s="261">
        <f t="shared" si="80"/>
        <v>0</v>
      </c>
      <c r="Y535" s="261">
        <f t="shared" si="80"/>
        <v>0</v>
      </c>
      <c r="Z535" s="261">
        <f t="shared" si="80"/>
        <v>0</v>
      </c>
      <c r="AA535" s="261">
        <f t="shared" si="80"/>
        <v>0</v>
      </c>
      <c r="AB535" s="261">
        <f t="shared" si="80"/>
        <v>0</v>
      </c>
      <c r="AC535" s="76"/>
      <c r="AD535" s="97"/>
      <c r="AE535" s="76"/>
      <c r="AF535" s="97">
        <v>1</v>
      </c>
      <c r="AG535" s="97">
        <v>1</v>
      </c>
      <c r="AH535" s="73"/>
      <c r="AI535" s="57"/>
      <c r="AJ535" s="45"/>
      <c r="AK535" s="45"/>
      <c r="AL535" s="45"/>
    </row>
    <row r="536" spans="1:38" hidden="1" outlineLevel="3" x14ac:dyDescent="0.25">
      <c r="A536" s="45"/>
      <c r="B536" s="54"/>
      <c r="C536" s="47">
        <f t="shared" si="76"/>
        <v>3</v>
      </c>
      <c r="D536" s="73"/>
      <c r="E536" s="70"/>
      <c r="F536" s="70" t="s">
        <v>1174</v>
      </c>
      <c r="G536" s="73"/>
      <c r="H536" s="76" t="s">
        <v>613</v>
      </c>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6"/>
        <v>3</v>
      </c>
      <c r="D537" s="73"/>
      <c r="E537" s="70"/>
      <c r="F537" s="70" t="s">
        <v>1175</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6"/>
        <v>3</v>
      </c>
      <c r="D538" s="73"/>
      <c r="E538" s="70"/>
      <c r="F538" s="70" t="s">
        <v>1176</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6"/>
        <v>3</v>
      </c>
      <c r="D539" s="73"/>
      <c r="E539" s="70"/>
      <c r="F539" s="70" t="s">
        <v>1177</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6"/>
        <v>3</v>
      </c>
      <c r="D540" s="73"/>
      <c r="E540" s="70"/>
      <c r="F540" s="70" t="s">
        <v>1178</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6"/>
        <v>3</v>
      </c>
      <c r="D541" s="73"/>
      <c r="E541" s="70"/>
      <c r="F541" s="70" t="s">
        <v>1179</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76"/>
        <v>3</v>
      </c>
      <c r="D542" s="73"/>
      <c r="E542" s="70"/>
      <c r="F542" s="70" t="s">
        <v>1180</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3" x14ac:dyDescent="0.25">
      <c r="A543" s="45"/>
      <c r="B543" s="54"/>
      <c r="C543" s="47">
        <f t="shared" si="76"/>
        <v>3</v>
      </c>
      <c r="D543" s="73"/>
      <c r="E543" s="70"/>
      <c r="F543" s="70" t="s">
        <v>1181</v>
      </c>
      <c r="G543" s="73"/>
      <c r="H543" s="76"/>
      <c r="I543" s="96"/>
      <c r="J543" s="96"/>
      <c r="K543" s="76"/>
      <c r="L543" s="76"/>
      <c r="M543" s="76"/>
      <c r="N543" s="76"/>
      <c r="O543" s="76"/>
      <c r="P543" s="76"/>
      <c r="Q543" s="76"/>
      <c r="R543" s="76"/>
      <c r="S543" s="76"/>
      <c r="T543" s="76"/>
      <c r="U543" s="76"/>
      <c r="V543" s="76"/>
      <c r="W543" s="76"/>
      <c r="X543" s="76"/>
      <c r="Y543" s="76"/>
      <c r="Z543" s="76"/>
      <c r="AA543" s="76"/>
      <c r="AB543" s="76"/>
      <c r="AC543" s="76"/>
      <c r="AD543" s="76"/>
      <c r="AE543" s="76"/>
      <c r="AF543" s="76">
        <v>1</v>
      </c>
      <c r="AG543" s="76">
        <v>1</v>
      </c>
      <c r="AH543" s="73"/>
      <c r="AI543" s="57"/>
      <c r="AJ543" s="45"/>
      <c r="AK543" s="45"/>
      <c r="AL543" s="45"/>
    </row>
    <row r="544" spans="1:38" hidden="1" outlineLevel="2" x14ac:dyDescent="0.25">
      <c r="A544" s="45"/>
      <c r="B544" s="54"/>
      <c r="C544" s="47">
        <f t="shared" si="76"/>
        <v>3</v>
      </c>
      <c r="D544" s="73"/>
      <c r="E544" s="70"/>
      <c r="F544" s="70" t="s">
        <v>1182</v>
      </c>
      <c r="G544" s="73"/>
      <c r="H544" s="76" t="s">
        <v>1183</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t="s">
        <v>1185</v>
      </c>
      <c r="AE544" s="76"/>
      <c r="AF544" s="97">
        <v>1</v>
      </c>
      <c r="AG544" s="97">
        <v>1</v>
      </c>
      <c r="AH544" s="73"/>
      <c r="AI544" s="57"/>
      <c r="AJ544" s="45"/>
      <c r="AK544" s="45"/>
      <c r="AL544" s="45"/>
    </row>
    <row r="545" spans="1:38" hidden="1" outlineLevel="2" x14ac:dyDescent="0.25">
      <c r="A545" s="45"/>
      <c r="B545" s="54"/>
      <c r="C545" s="47">
        <f t="shared" si="76"/>
        <v>3</v>
      </c>
      <c r="D545" s="73"/>
      <c r="E545" s="70"/>
      <c r="F545" s="70" t="s">
        <v>1186</v>
      </c>
      <c r="G545" s="73"/>
      <c r="H545" s="76" t="s">
        <v>2634</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76"/>
        <v>3</v>
      </c>
      <c r="D546" s="73"/>
      <c r="E546" s="70"/>
      <c r="F546" s="70" t="s">
        <v>1187</v>
      </c>
      <c r="G546" s="73"/>
      <c r="H546" s="76" t="s">
        <v>2635</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si="76"/>
        <v>3</v>
      </c>
      <c r="D547" s="73"/>
      <c r="E547" s="70"/>
      <c r="F547" s="70" t="s">
        <v>1188</v>
      </c>
      <c r="G547" s="73"/>
      <c r="H547" s="76" t="s">
        <v>2636</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25">
      <c r="A548" s="45"/>
      <c r="B548" s="54"/>
      <c r="C548" s="47">
        <f t="shared" si="76"/>
        <v>3</v>
      </c>
      <c r="D548" s="73"/>
      <c r="E548" s="70"/>
      <c r="F548" s="70" t="s">
        <v>1189</v>
      </c>
      <c r="G548" s="73"/>
      <c r="H548" s="76" t="s">
        <v>2637</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25">
      <c r="A549" s="45"/>
      <c r="B549" s="54"/>
      <c r="C549" s="47">
        <f t="shared" si="76"/>
        <v>3</v>
      </c>
      <c r="D549" s="73"/>
      <c r="E549" s="70"/>
      <c r="F549" s="70" t="s">
        <v>1190</v>
      </c>
      <c r="G549" s="73"/>
      <c r="H549" s="76" t="s">
        <v>2638</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25">
      <c r="A550" s="45"/>
      <c r="B550" s="54"/>
      <c r="C550" s="47">
        <f t="shared" si="76"/>
        <v>3</v>
      </c>
      <c r="D550" s="73"/>
      <c r="E550" s="70"/>
      <c r="F550" s="70" t="s">
        <v>1191</v>
      </c>
      <c r="G550" s="73"/>
      <c r="H550" s="76" t="s">
        <v>2639</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hidden="1" outlineLevel="2" x14ac:dyDescent="0.25">
      <c r="A551" s="45"/>
      <c r="B551" s="54"/>
      <c r="C551" s="47">
        <f t="shared" si="76"/>
        <v>3</v>
      </c>
      <c r="D551" s="73"/>
      <c r="E551" s="70"/>
      <c r="F551" s="70" t="s">
        <v>1192</v>
      </c>
      <c r="G551" s="73"/>
      <c r="H551" s="76" t="s">
        <v>2640</v>
      </c>
      <c r="I551" s="96" t="s">
        <v>511</v>
      </c>
      <c r="J551" s="96" t="s">
        <v>1184</v>
      </c>
      <c r="K551" s="76"/>
      <c r="L551" s="76"/>
      <c r="M551" s="76"/>
      <c r="N551" s="76"/>
      <c r="O551" s="76"/>
      <c r="P551" s="76"/>
      <c r="Q551" s="76"/>
      <c r="R551" s="76"/>
      <c r="S551" s="76"/>
      <c r="T551" s="76"/>
      <c r="U551" s="76">
        <v>1</v>
      </c>
      <c r="V551" s="76">
        <v>1</v>
      </c>
      <c r="W551" s="76">
        <v>1</v>
      </c>
      <c r="X551" s="76">
        <v>1</v>
      </c>
      <c r="Y551" s="76">
        <v>1</v>
      </c>
      <c r="Z551" s="76">
        <v>1</v>
      </c>
      <c r="AA551" s="76">
        <v>1</v>
      </c>
      <c r="AB551" s="76">
        <v>1</v>
      </c>
      <c r="AC551" s="76"/>
      <c r="AD551" s="97"/>
      <c r="AE551" s="76"/>
      <c r="AF551" s="97">
        <v>1</v>
      </c>
      <c r="AG551" s="97">
        <v>1</v>
      </c>
      <c r="AH551" s="73"/>
      <c r="AI551" s="57"/>
      <c r="AJ551" s="45"/>
      <c r="AK551" s="45"/>
      <c r="AL551" s="45"/>
    </row>
    <row r="552" spans="1:38" hidden="1" outlineLevel="2" x14ac:dyDescent="0.25">
      <c r="A552" s="45"/>
      <c r="B552" s="54"/>
      <c r="C552" s="47">
        <f t="shared" ref="C552:C615" si="81">INT($C$29)+2</f>
        <v>3</v>
      </c>
      <c r="D552" s="73"/>
      <c r="E552" s="70"/>
      <c r="F552" s="70" t="s">
        <v>1193</v>
      </c>
      <c r="G552" s="73"/>
      <c r="H552" s="76" t="s">
        <v>2191</v>
      </c>
      <c r="I552" s="96" t="s">
        <v>511</v>
      </c>
      <c r="J552" s="96" t="s">
        <v>1156</v>
      </c>
      <c r="K552" s="76"/>
      <c r="L552" s="76"/>
      <c r="M552" s="76"/>
      <c r="N552" s="76"/>
      <c r="O552" s="76"/>
      <c r="P552" s="76"/>
      <c r="Q552" s="76"/>
      <c r="R552" s="76"/>
      <c r="S552" s="76"/>
      <c r="T552" s="76"/>
      <c r="U552" s="334">
        <v>-0.4</v>
      </c>
      <c r="V552" s="334">
        <v>-0.5</v>
      </c>
      <c r="W552" s="334">
        <v>-0.5</v>
      </c>
      <c r="X552" s="255">
        <f t="shared" ref="X552:Y559" si="82">Y552</f>
        <v>-0.55000000000000004</v>
      </c>
      <c r="Y552" s="255">
        <f t="shared" si="82"/>
        <v>-0.55000000000000004</v>
      </c>
      <c r="Z552" s="97">
        <v>-0.55000000000000004</v>
      </c>
      <c r="AA552" s="255">
        <f>Z552</f>
        <v>-0.55000000000000004</v>
      </c>
      <c r="AB552" s="255">
        <f>AA552</f>
        <v>-0.55000000000000004</v>
      </c>
      <c r="AC552" s="76"/>
      <c r="AD552" s="97" t="s">
        <v>2712</v>
      </c>
      <c r="AE552" s="76"/>
      <c r="AF552" s="97">
        <v>1</v>
      </c>
      <c r="AG552" s="97">
        <v>1</v>
      </c>
      <c r="AH552" s="73"/>
      <c r="AI552" s="57"/>
      <c r="AJ552" s="45"/>
      <c r="AK552" s="45"/>
      <c r="AL552" s="45"/>
    </row>
    <row r="553" spans="1:38" hidden="1" outlineLevel="2" x14ac:dyDescent="0.25">
      <c r="A553" s="45"/>
      <c r="B553" s="54"/>
      <c r="C553" s="47">
        <f t="shared" si="81"/>
        <v>3</v>
      </c>
      <c r="D553" s="73"/>
      <c r="E553" s="70"/>
      <c r="F553" s="70" t="s">
        <v>1194</v>
      </c>
      <c r="G553" s="73"/>
      <c r="H553" s="76" t="s">
        <v>2641</v>
      </c>
      <c r="I553" s="96" t="s">
        <v>511</v>
      </c>
      <c r="J553" s="96" t="s">
        <v>1156</v>
      </c>
      <c r="K553" s="76"/>
      <c r="L553" s="76"/>
      <c r="M553" s="76"/>
      <c r="N553" s="76"/>
      <c r="O553" s="76"/>
      <c r="P553" s="76"/>
      <c r="Q553" s="76"/>
      <c r="R553" s="76"/>
      <c r="S553" s="76"/>
      <c r="T553" s="76"/>
      <c r="U553" s="262">
        <v>0</v>
      </c>
      <c r="V553" s="262">
        <v>0</v>
      </c>
      <c r="W553" s="262">
        <v>0</v>
      </c>
      <c r="X553" s="255">
        <f t="shared" si="82"/>
        <v>-0.2</v>
      </c>
      <c r="Y553" s="255">
        <f t="shared" si="82"/>
        <v>-0.2</v>
      </c>
      <c r="Z553" s="97">
        <v>-0.2</v>
      </c>
      <c r="AA553" s="255">
        <f t="shared" ref="X553:AB575" si="83">Z553</f>
        <v>-0.2</v>
      </c>
      <c r="AB553" s="255">
        <f t="shared" si="83"/>
        <v>-0.2</v>
      </c>
      <c r="AC553" s="76"/>
      <c r="AD553" s="97" t="s">
        <v>2739</v>
      </c>
      <c r="AE553" s="76"/>
      <c r="AF553" s="97">
        <v>1</v>
      </c>
      <c r="AG553" s="97">
        <v>1</v>
      </c>
      <c r="AH553" s="73"/>
      <c r="AI553" s="57"/>
      <c r="AJ553" s="45"/>
      <c r="AK553" s="45"/>
      <c r="AL553" s="45"/>
    </row>
    <row r="554" spans="1:38" hidden="1" outlineLevel="2" x14ac:dyDescent="0.25">
      <c r="A554" s="45"/>
      <c r="B554" s="54"/>
      <c r="C554" s="47">
        <f t="shared" si="81"/>
        <v>3</v>
      </c>
      <c r="D554" s="73"/>
      <c r="E554" s="70"/>
      <c r="F554" s="70" t="s">
        <v>1195</v>
      </c>
      <c r="G554" s="73"/>
      <c r="H554" s="76" t="s">
        <v>2642</v>
      </c>
      <c r="I554" s="96" t="s">
        <v>511</v>
      </c>
      <c r="J554" s="96" t="s">
        <v>1156</v>
      </c>
      <c r="K554" s="76"/>
      <c r="L554" s="76"/>
      <c r="M554" s="76"/>
      <c r="N554" s="76"/>
      <c r="O554" s="76"/>
      <c r="P554" s="76"/>
      <c r="Q554" s="76"/>
      <c r="R554" s="76"/>
      <c r="S554" s="76"/>
      <c r="T554" s="76"/>
      <c r="U554" s="262">
        <v>0</v>
      </c>
      <c r="V554" s="262">
        <v>0</v>
      </c>
      <c r="W554" s="262">
        <v>0</v>
      </c>
      <c r="X554" s="255">
        <f t="shared" si="82"/>
        <v>0</v>
      </c>
      <c r="Y554" s="255">
        <f t="shared" si="82"/>
        <v>0</v>
      </c>
      <c r="Z554" s="97">
        <v>0</v>
      </c>
      <c r="AA554" s="255">
        <f t="shared" si="83"/>
        <v>0</v>
      </c>
      <c r="AB554" s="255">
        <f t="shared" si="83"/>
        <v>0</v>
      </c>
      <c r="AC554" s="76"/>
      <c r="AD554" s="97"/>
      <c r="AE554" s="76"/>
      <c r="AF554" s="97">
        <v>1</v>
      </c>
      <c r="AG554" s="97">
        <v>1</v>
      </c>
      <c r="AH554" s="73"/>
      <c r="AI554" s="57"/>
      <c r="AJ554" s="45"/>
      <c r="AK554" s="45"/>
      <c r="AL554" s="45"/>
    </row>
    <row r="555" spans="1:38" hidden="1" outlineLevel="2" x14ac:dyDescent="0.25">
      <c r="A555" s="45"/>
      <c r="B555" s="54"/>
      <c r="C555" s="47">
        <f t="shared" si="81"/>
        <v>3</v>
      </c>
      <c r="D555" s="73"/>
      <c r="E555" s="70"/>
      <c r="F555" s="70" t="s">
        <v>1196</v>
      </c>
      <c r="G555" s="73"/>
      <c r="H555" s="76" t="s">
        <v>2643</v>
      </c>
      <c r="I555" s="96" t="s">
        <v>511</v>
      </c>
      <c r="J555" s="96" t="s">
        <v>1156</v>
      </c>
      <c r="K555" s="76"/>
      <c r="L555" s="76"/>
      <c r="M555" s="76"/>
      <c r="N555" s="76"/>
      <c r="O555" s="76"/>
      <c r="P555" s="76"/>
      <c r="Q555" s="76"/>
      <c r="R555" s="76"/>
      <c r="S555" s="76"/>
      <c r="T555" s="76"/>
      <c r="U555" s="262">
        <v>0</v>
      </c>
      <c r="V555" s="262">
        <v>0</v>
      </c>
      <c r="W555" s="262">
        <v>0</v>
      </c>
      <c r="X555" s="255">
        <f t="shared" si="82"/>
        <v>0</v>
      </c>
      <c r="Y555" s="255">
        <f t="shared" si="82"/>
        <v>0</v>
      </c>
      <c r="Z555" s="97">
        <v>0</v>
      </c>
      <c r="AA555" s="255">
        <f t="shared" si="83"/>
        <v>0</v>
      </c>
      <c r="AB555" s="255">
        <f t="shared" si="83"/>
        <v>0</v>
      </c>
      <c r="AC555" s="76"/>
      <c r="AD555" s="97"/>
      <c r="AE555" s="76"/>
      <c r="AF555" s="97">
        <v>1</v>
      </c>
      <c r="AG555" s="97">
        <v>1</v>
      </c>
      <c r="AH555" s="73"/>
      <c r="AI555" s="57"/>
      <c r="AJ555" s="45"/>
      <c r="AK555" s="45"/>
      <c r="AL555" s="45"/>
    </row>
    <row r="556" spans="1:38" hidden="1" outlineLevel="2" x14ac:dyDescent="0.25">
      <c r="A556" s="45"/>
      <c r="B556" s="54"/>
      <c r="C556" s="47">
        <f t="shared" si="81"/>
        <v>3</v>
      </c>
      <c r="D556" s="73"/>
      <c r="E556" s="70"/>
      <c r="F556" s="70" t="s">
        <v>1197</v>
      </c>
      <c r="G556" s="73"/>
      <c r="H556" s="76" t="s">
        <v>2644</v>
      </c>
      <c r="I556" s="96" t="s">
        <v>511</v>
      </c>
      <c r="J556" s="96" t="s">
        <v>1156</v>
      </c>
      <c r="K556" s="76"/>
      <c r="L556" s="76"/>
      <c r="M556" s="76"/>
      <c r="N556" s="76"/>
      <c r="O556" s="76"/>
      <c r="P556" s="76"/>
      <c r="Q556" s="76"/>
      <c r="R556" s="76"/>
      <c r="S556" s="76"/>
      <c r="T556" s="76"/>
      <c r="U556" s="262">
        <v>0</v>
      </c>
      <c r="V556" s="262">
        <v>0</v>
      </c>
      <c r="W556" s="262">
        <v>0</v>
      </c>
      <c r="X556" s="255">
        <f t="shared" si="82"/>
        <v>0</v>
      </c>
      <c r="Y556" s="255">
        <f t="shared" si="82"/>
        <v>0</v>
      </c>
      <c r="Z556" s="97">
        <v>0</v>
      </c>
      <c r="AA556" s="255">
        <f t="shared" si="83"/>
        <v>0</v>
      </c>
      <c r="AB556" s="255">
        <f t="shared" si="83"/>
        <v>0</v>
      </c>
      <c r="AC556" s="76"/>
      <c r="AD556" s="97"/>
      <c r="AE556" s="76"/>
      <c r="AF556" s="97">
        <v>1</v>
      </c>
      <c r="AG556" s="97">
        <v>1</v>
      </c>
      <c r="AH556" s="73"/>
      <c r="AI556" s="57"/>
      <c r="AJ556" s="45"/>
      <c r="AK556" s="45"/>
      <c r="AL556" s="45"/>
    </row>
    <row r="557" spans="1:38" hidden="1" outlineLevel="2" x14ac:dyDescent="0.25">
      <c r="A557" s="45"/>
      <c r="B557" s="54"/>
      <c r="C557" s="47">
        <f t="shared" si="81"/>
        <v>3</v>
      </c>
      <c r="D557" s="73"/>
      <c r="E557" s="70"/>
      <c r="F557" s="70" t="s">
        <v>1198</v>
      </c>
      <c r="G557" s="73"/>
      <c r="H557" s="76" t="s">
        <v>2645</v>
      </c>
      <c r="I557" s="96" t="s">
        <v>511</v>
      </c>
      <c r="J557" s="96" t="s">
        <v>1156</v>
      </c>
      <c r="K557" s="76"/>
      <c r="L557" s="76"/>
      <c r="M557" s="76"/>
      <c r="N557" s="76"/>
      <c r="O557" s="76"/>
      <c r="P557" s="76"/>
      <c r="Q557" s="76"/>
      <c r="R557" s="76"/>
      <c r="S557" s="76"/>
      <c r="T557" s="76"/>
      <c r="U557" s="262">
        <v>0</v>
      </c>
      <c r="V557" s="262">
        <v>0</v>
      </c>
      <c r="W557" s="262">
        <v>0</v>
      </c>
      <c r="X557" s="255">
        <f t="shared" si="82"/>
        <v>0</v>
      </c>
      <c r="Y557" s="255">
        <f t="shared" si="82"/>
        <v>0</v>
      </c>
      <c r="Z557" s="97">
        <v>0</v>
      </c>
      <c r="AA557" s="255">
        <f t="shared" si="83"/>
        <v>0</v>
      </c>
      <c r="AB557" s="255">
        <f t="shared" si="83"/>
        <v>0</v>
      </c>
      <c r="AC557" s="76"/>
      <c r="AD557" s="97"/>
      <c r="AE557" s="76"/>
      <c r="AF557" s="97">
        <v>1</v>
      </c>
      <c r="AG557" s="97">
        <v>1</v>
      </c>
      <c r="AH557" s="73"/>
      <c r="AI557" s="57"/>
      <c r="AJ557" s="45"/>
      <c r="AK557" s="45"/>
      <c r="AL557" s="45"/>
    </row>
    <row r="558" spans="1:38" hidden="1" outlineLevel="2" x14ac:dyDescent="0.25">
      <c r="A558" s="45"/>
      <c r="B558" s="54"/>
      <c r="C558" s="47">
        <f t="shared" si="81"/>
        <v>3</v>
      </c>
      <c r="D558" s="73"/>
      <c r="E558" s="70"/>
      <c r="F558" s="70" t="s">
        <v>1199</v>
      </c>
      <c r="G558" s="73"/>
      <c r="H558" s="76" t="s">
        <v>2646</v>
      </c>
      <c r="I558" s="96" t="s">
        <v>511</v>
      </c>
      <c r="J558" s="96" t="s">
        <v>1156</v>
      </c>
      <c r="K558" s="76"/>
      <c r="L558" s="76"/>
      <c r="M558" s="76"/>
      <c r="N558" s="76"/>
      <c r="O558" s="76"/>
      <c r="P558" s="76"/>
      <c r="Q558" s="76"/>
      <c r="R558" s="76"/>
      <c r="S558" s="76"/>
      <c r="T558" s="76"/>
      <c r="U558" s="262">
        <v>0</v>
      </c>
      <c r="V558" s="262">
        <v>0</v>
      </c>
      <c r="W558" s="262">
        <v>0</v>
      </c>
      <c r="X558" s="255">
        <f t="shared" si="82"/>
        <v>0</v>
      </c>
      <c r="Y558" s="255">
        <f t="shared" si="82"/>
        <v>0</v>
      </c>
      <c r="Z558" s="97">
        <v>0</v>
      </c>
      <c r="AA558" s="255">
        <f t="shared" si="83"/>
        <v>0</v>
      </c>
      <c r="AB558" s="255">
        <f t="shared" si="83"/>
        <v>0</v>
      </c>
      <c r="AC558" s="76"/>
      <c r="AD558" s="97"/>
      <c r="AE558" s="76"/>
      <c r="AF558" s="97">
        <v>1</v>
      </c>
      <c r="AG558" s="97">
        <v>1</v>
      </c>
      <c r="AH558" s="73"/>
      <c r="AI558" s="57"/>
      <c r="AJ558" s="45"/>
      <c r="AK558" s="45"/>
      <c r="AL558" s="45"/>
    </row>
    <row r="559" spans="1:38" hidden="1" outlineLevel="2" x14ac:dyDescent="0.25">
      <c r="A559" s="45"/>
      <c r="B559" s="54"/>
      <c r="C559" s="47">
        <f t="shared" si="81"/>
        <v>3</v>
      </c>
      <c r="D559" s="73"/>
      <c r="E559" s="70"/>
      <c r="F559" s="70" t="s">
        <v>1200</v>
      </c>
      <c r="G559" s="73"/>
      <c r="H559" s="76" t="s">
        <v>2647</v>
      </c>
      <c r="I559" s="96" t="s">
        <v>511</v>
      </c>
      <c r="J559" s="96" t="s">
        <v>1156</v>
      </c>
      <c r="K559" s="76"/>
      <c r="L559" s="76"/>
      <c r="M559" s="76"/>
      <c r="N559" s="76"/>
      <c r="O559" s="76"/>
      <c r="P559" s="76"/>
      <c r="Q559" s="76"/>
      <c r="R559" s="76"/>
      <c r="S559" s="76"/>
      <c r="T559" s="76"/>
      <c r="U559" s="262">
        <v>0</v>
      </c>
      <c r="V559" s="262">
        <v>0</v>
      </c>
      <c r="W559" s="262">
        <v>0</v>
      </c>
      <c r="X559" s="255">
        <f t="shared" si="82"/>
        <v>-0.2</v>
      </c>
      <c r="Y559" s="255">
        <f t="shared" si="82"/>
        <v>-0.2</v>
      </c>
      <c r="Z559" s="97">
        <f>Z553</f>
        <v>-0.2</v>
      </c>
      <c r="AA559" s="255">
        <f t="shared" si="83"/>
        <v>-0.2</v>
      </c>
      <c r="AB559" s="255">
        <f t="shared" si="83"/>
        <v>-0.2</v>
      </c>
      <c r="AC559" s="76"/>
      <c r="AD559" s="97"/>
      <c r="AE559" s="76"/>
      <c r="AF559" s="97">
        <v>1</v>
      </c>
      <c r="AG559" s="97">
        <v>1</v>
      </c>
      <c r="AH559" s="73"/>
      <c r="AI559" s="57"/>
      <c r="AJ559" s="45"/>
      <c r="AK559" s="45"/>
      <c r="AL559" s="45"/>
    </row>
    <row r="560" spans="1:38" hidden="1" outlineLevel="2" x14ac:dyDescent="0.25">
      <c r="A560" s="45"/>
      <c r="B560" s="54"/>
      <c r="C560" s="47">
        <f t="shared" si="81"/>
        <v>3</v>
      </c>
      <c r="D560" s="73"/>
      <c r="E560" s="70"/>
      <c r="F560" s="70" t="s">
        <v>1201</v>
      </c>
      <c r="G560" s="73"/>
      <c r="H560" s="76" t="s">
        <v>1202</v>
      </c>
      <c r="I560" s="96" t="s">
        <v>511</v>
      </c>
      <c r="J560" s="96" t="s">
        <v>1156</v>
      </c>
      <c r="K560" s="76"/>
      <c r="L560" s="76"/>
      <c r="M560" s="76"/>
      <c r="N560" s="76"/>
      <c r="O560" s="76"/>
      <c r="P560" s="76"/>
      <c r="Q560" s="76"/>
      <c r="R560" s="76"/>
      <c r="S560" s="76"/>
      <c r="T560" s="76"/>
      <c r="U560" s="262">
        <v>0</v>
      </c>
      <c r="V560" s="262">
        <v>0</v>
      </c>
      <c r="W560" s="262">
        <v>0</v>
      </c>
      <c r="X560" s="255">
        <f t="shared" si="83"/>
        <v>0</v>
      </c>
      <c r="Y560" s="255">
        <f t="shared" si="83"/>
        <v>0</v>
      </c>
      <c r="Z560" s="255">
        <f t="shared" si="83"/>
        <v>0</v>
      </c>
      <c r="AA560" s="255">
        <f t="shared" si="83"/>
        <v>0</v>
      </c>
      <c r="AB560" s="255">
        <f t="shared" si="83"/>
        <v>0</v>
      </c>
      <c r="AC560" s="76"/>
      <c r="AD560" s="97"/>
      <c r="AE560" s="76"/>
      <c r="AF560" s="97">
        <v>1</v>
      </c>
      <c r="AG560" s="97">
        <v>1</v>
      </c>
      <c r="AH560" s="73"/>
      <c r="AI560" s="57"/>
      <c r="AJ560" s="45"/>
      <c r="AK560" s="45"/>
      <c r="AL560" s="45"/>
    </row>
    <row r="561" spans="1:38" hidden="1" outlineLevel="2" x14ac:dyDescent="0.25">
      <c r="A561" s="45"/>
      <c r="B561" s="54"/>
      <c r="C561" s="47">
        <f t="shared" si="81"/>
        <v>3</v>
      </c>
      <c r="D561" s="73"/>
      <c r="E561" s="70"/>
      <c r="F561" s="70" t="s">
        <v>1203</v>
      </c>
      <c r="G561" s="73"/>
      <c r="H561" s="76" t="s">
        <v>2648</v>
      </c>
      <c r="I561" s="96" t="s">
        <v>511</v>
      </c>
      <c r="J561" s="96" t="s">
        <v>1156</v>
      </c>
      <c r="K561" s="76"/>
      <c r="L561" s="76"/>
      <c r="M561" s="76"/>
      <c r="N561" s="76"/>
      <c r="O561" s="76"/>
      <c r="P561" s="76"/>
      <c r="Q561" s="76"/>
      <c r="R561" s="76"/>
      <c r="S561" s="76"/>
      <c r="T561" s="76"/>
      <c r="U561" s="262">
        <v>0</v>
      </c>
      <c r="V561" s="262">
        <v>0</v>
      </c>
      <c r="W561" s="262">
        <v>0</v>
      </c>
      <c r="X561" s="255">
        <f t="shared" si="83"/>
        <v>0</v>
      </c>
      <c r="Y561" s="255">
        <f t="shared" si="83"/>
        <v>0</v>
      </c>
      <c r="Z561" s="255">
        <f t="shared" si="83"/>
        <v>0</v>
      </c>
      <c r="AA561" s="255">
        <f t="shared" si="83"/>
        <v>0</v>
      </c>
      <c r="AB561" s="255">
        <f t="shared" si="83"/>
        <v>0</v>
      </c>
      <c r="AC561" s="76"/>
      <c r="AD561" s="97"/>
      <c r="AE561" s="76"/>
      <c r="AF561" s="97">
        <v>1</v>
      </c>
      <c r="AG561" s="97">
        <v>1</v>
      </c>
      <c r="AH561" s="73"/>
      <c r="AI561" s="57"/>
      <c r="AJ561" s="45"/>
      <c r="AK561" s="45"/>
      <c r="AL561" s="45"/>
    </row>
    <row r="562" spans="1:38" hidden="1" outlineLevel="2" x14ac:dyDescent="0.25">
      <c r="A562" s="45"/>
      <c r="B562" s="54"/>
      <c r="C562" s="47">
        <f t="shared" si="81"/>
        <v>3</v>
      </c>
      <c r="D562" s="73"/>
      <c r="E562" s="70"/>
      <c r="F562" s="70" t="s">
        <v>1204</v>
      </c>
      <c r="G562" s="73"/>
      <c r="H562" s="76" t="s">
        <v>2649</v>
      </c>
      <c r="I562" s="96" t="s">
        <v>511</v>
      </c>
      <c r="J562" s="96" t="s">
        <v>1156</v>
      </c>
      <c r="K562" s="76"/>
      <c r="L562" s="76"/>
      <c r="M562" s="76"/>
      <c r="N562" s="76"/>
      <c r="O562" s="76"/>
      <c r="P562" s="76"/>
      <c r="Q562" s="76"/>
      <c r="R562" s="76"/>
      <c r="S562" s="76"/>
      <c r="T562" s="76"/>
      <c r="U562" s="262">
        <v>0</v>
      </c>
      <c r="V562" s="262">
        <v>0</v>
      </c>
      <c r="W562" s="262">
        <v>0</v>
      </c>
      <c r="X562" s="255">
        <f t="shared" si="83"/>
        <v>0</v>
      </c>
      <c r="Y562" s="255">
        <f t="shared" si="83"/>
        <v>0</v>
      </c>
      <c r="Z562" s="255">
        <f t="shared" si="83"/>
        <v>0</v>
      </c>
      <c r="AA562" s="255">
        <f t="shared" si="83"/>
        <v>0</v>
      </c>
      <c r="AB562" s="255">
        <f t="shared" si="83"/>
        <v>0</v>
      </c>
      <c r="AC562" s="76"/>
      <c r="AD562" s="97"/>
      <c r="AE562" s="76"/>
      <c r="AF562" s="97">
        <v>1</v>
      </c>
      <c r="AG562" s="97">
        <v>1</v>
      </c>
      <c r="AH562" s="73"/>
      <c r="AI562" s="57"/>
      <c r="AJ562" s="45"/>
      <c r="AK562" s="45"/>
      <c r="AL562" s="45"/>
    </row>
    <row r="563" spans="1:38" hidden="1" outlineLevel="3" x14ac:dyDescent="0.25">
      <c r="A563" s="45"/>
      <c r="B563" s="54"/>
      <c r="C563" s="47">
        <f t="shared" si="81"/>
        <v>3</v>
      </c>
      <c r="D563" s="73"/>
      <c r="E563" s="70"/>
      <c r="F563" s="70" t="s">
        <v>1205</v>
      </c>
      <c r="G563" s="73"/>
      <c r="H563" s="76" t="s">
        <v>2650</v>
      </c>
      <c r="I563" s="96" t="s">
        <v>511</v>
      </c>
      <c r="J563" s="96" t="s">
        <v>1156</v>
      </c>
      <c r="K563" s="76"/>
      <c r="L563" s="76"/>
      <c r="M563" s="76"/>
      <c r="N563" s="76"/>
      <c r="O563" s="76"/>
      <c r="P563" s="76"/>
      <c r="Q563" s="76"/>
      <c r="R563" s="76"/>
      <c r="S563" s="76"/>
      <c r="T563" s="76"/>
      <c r="U563" s="262">
        <v>0</v>
      </c>
      <c r="V563" s="262">
        <v>0</v>
      </c>
      <c r="W563" s="262">
        <v>0</v>
      </c>
      <c r="X563" s="255">
        <f t="shared" si="83"/>
        <v>0</v>
      </c>
      <c r="Y563" s="255">
        <f t="shared" si="83"/>
        <v>0</v>
      </c>
      <c r="Z563" s="255">
        <f t="shared" si="83"/>
        <v>0</v>
      </c>
      <c r="AA563" s="255">
        <f t="shared" si="83"/>
        <v>0</v>
      </c>
      <c r="AB563" s="255">
        <f t="shared" si="83"/>
        <v>0</v>
      </c>
      <c r="AC563" s="76"/>
      <c r="AD563" s="97"/>
      <c r="AE563" s="76"/>
      <c r="AF563" s="97">
        <v>1</v>
      </c>
      <c r="AG563" s="97">
        <v>1</v>
      </c>
      <c r="AH563" s="73"/>
      <c r="AI563" s="57"/>
      <c r="AJ563" s="45"/>
      <c r="AK563" s="45"/>
      <c r="AL563" s="45"/>
    </row>
    <row r="564" spans="1:38" hidden="1" outlineLevel="3" x14ac:dyDescent="0.25">
      <c r="A564" s="45"/>
      <c r="B564" s="54"/>
      <c r="C564" s="47">
        <f t="shared" si="81"/>
        <v>3</v>
      </c>
      <c r="D564" s="73"/>
      <c r="E564" s="70"/>
      <c r="F564" s="70" t="s">
        <v>1206</v>
      </c>
      <c r="G564" s="73"/>
      <c r="H564" s="76" t="s">
        <v>2651</v>
      </c>
      <c r="I564" s="96" t="s">
        <v>511</v>
      </c>
      <c r="J564" s="96" t="s">
        <v>1156</v>
      </c>
      <c r="K564" s="76"/>
      <c r="L564" s="76"/>
      <c r="M564" s="76"/>
      <c r="N564" s="76"/>
      <c r="O564" s="76"/>
      <c r="P564" s="76"/>
      <c r="Q564" s="76"/>
      <c r="R564" s="76"/>
      <c r="S564" s="76"/>
      <c r="T564" s="76"/>
      <c r="U564" s="262">
        <v>0</v>
      </c>
      <c r="V564" s="262">
        <v>0</v>
      </c>
      <c r="W564" s="262">
        <v>0</v>
      </c>
      <c r="X564" s="255">
        <f t="shared" si="83"/>
        <v>0</v>
      </c>
      <c r="Y564" s="255">
        <f t="shared" si="83"/>
        <v>0</v>
      </c>
      <c r="Z564" s="255">
        <f t="shared" si="83"/>
        <v>0</v>
      </c>
      <c r="AA564" s="255">
        <f t="shared" si="83"/>
        <v>0</v>
      </c>
      <c r="AB564" s="255">
        <f t="shared" si="83"/>
        <v>0</v>
      </c>
      <c r="AC564" s="76"/>
      <c r="AD564" s="97"/>
      <c r="AE564" s="76"/>
      <c r="AF564" s="97">
        <v>1</v>
      </c>
      <c r="AG564" s="97">
        <v>1</v>
      </c>
      <c r="AH564" s="73"/>
      <c r="AI564" s="57"/>
      <c r="AJ564" s="45"/>
      <c r="AK564" s="45"/>
      <c r="AL564" s="45"/>
    </row>
    <row r="565" spans="1:38" hidden="1" outlineLevel="3" x14ac:dyDescent="0.25">
      <c r="A565" s="45"/>
      <c r="B565" s="54"/>
      <c r="C565" s="47">
        <f t="shared" si="81"/>
        <v>3</v>
      </c>
      <c r="D565" s="73"/>
      <c r="E565" s="70"/>
      <c r="F565" s="70" t="s">
        <v>1207</v>
      </c>
      <c r="G565" s="73"/>
      <c r="H565" s="76" t="s">
        <v>2652</v>
      </c>
      <c r="I565" s="96" t="s">
        <v>511</v>
      </c>
      <c r="J565" s="96" t="s">
        <v>1156</v>
      </c>
      <c r="K565" s="76"/>
      <c r="L565" s="76"/>
      <c r="M565" s="76"/>
      <c r="N565" s="76"/>
      <c r="O565" s="76"/>
      <c r="P565" s="76"/>
      <c r="Q565" s="76"/>
      <c r="R565" s="76"/>
      <c r="S565" s="76"/>
      <c r="T565" s="76"/>
      <c r="U565" s="262">
        <v>0</v>
      </c>
      <c r="V565" s="262">
        <v>0</v>
      </c>
      <c r="W565" s="262">
        <v>0</v>
      </c>
      <c r="X565" s="255">
        <f t="shared" si="83"/>
        <v>0</v>
      </c>
      <c r="Y565" s="255">
        <f t="shared" si="83"/>
        <v>0</v>
      </c>
      <c r="Z565" s="255">
        <f t="shared" si="83"/>
        <v>0</v>
      </c>
      <c r="AA565" s="255">
        <f t="shared" si="83"/>
        <v>0</v>
      </c>
      <c r="AB565" s="255">
        <f t="shared" si="83"/>
        <v>0</v>
      </c>
      <c r="AC565" s="76"/>
      <c r="AD565" s="97"/>
      <c r="AE565" s="76"/>
      <c r="AF565" s="97">
        <v>1</v>
      </c>
      <c r="AG565" s="97">
        <v>1</v>
      </c>
      <c r="AH565" s="73"/>
      <c r="AI565" s="57"/>
      <c r="AJ565" s="45"/>
      <c r="AK565" s="45"/>
      <c r="AL565" s="45"/>
    </row>
    <row r="566" spans="1:38" hidden="1" outlineLevel="3" x14ac:dyDescent="0.25">
      <c r="A566" s="45"/>
      <c r="B566" s="54"/>
      <c r="C566" s="47">
        <f t="shared" si="81"/>
        <v>3</v>
      </c>
      <c r="D566" s="73"/>
      <c r="E566" s="70"/>
      <c r="F566" s="70" t="s">
        <v>1208</v>
      </c>
      <c r="G566" s="73"/>
      <c r="H566" s="76" t="s">
        <v>2653</v>
      </c>
      <c r="I566" s="96" t="s">
        <v>511</v>
      </c>
      <c r="J566" s="96" t="s">
        <v>1156</v>
      </c>
      <c r="K566" s="76"/>
      <c r="L566" s="76"/>
      <c r="M566" s="76"/>
      <c r="N566" s="76"/>
      <c r="O566" s="76"/>
      <c r="P566" s="76"/>
      <c r="Q566" s="76"/>
      <c r="R566" s="76"/>
      <c r="S566" s="76"/>
      <c r="T566" s="76"/>
      <c r="U566" s="262">
        <v>0</v>
      </c>
      <c r="V566" s="262">
        <v>0</v>
      </c>
      <c r="W566" s="262">
        <v>0</v>
      </c>
      <c r="X566" s="255">
        <f t="shared" si="83"/>
        <v>0</v>
      </c>
      <c r="Y566" s="255">
        <f t="shared" si="83"/>
        <v>0</v>
      </c>
      <c r="Z566" s="255">
        <f t="shared" si="83"/>
        <v>0</v>
      </c>
      <c r="AA566" s="255">
        <f t="shared" si="83"/>
        <v>0</v>
      </c>
      <c r="AB566" s="255">
        <f t="shared" si="83"/>
        <v>0</v>
      </c>
      <c r="AC566" s="76"/>
      <c r="AD566" s="97"/>
      <c r="AE566" s="76"/>
      <c r="AF566" s="97">
        <v>1</v>
      </c>
      <c r="AG566" s="97">
        <v>1</v>
      </c>
      <c r="AH566" s="73"/>
      <c r="AI566" s="57"/>
      <c r="AJ566" s="45"/>
      <c r="AK566" s="45"/>
      <c r="AL566" s="45"/>
    </row>
    <row r="567" spans="1:38" hidden="1" outlineLevel="3" x14ac:dyDescent="0.25">
      <c r="A567" s="45"/>
      <c r="B567" s="54"/>
      <c r="C567" s="47">
        <f t="shared" si="81"/>
        <v>3</v>
      </c>
      <c r="D567" s="73"/>
      <c r="E567" s="70"/>
      <c r="F567" s="70" t="s">
        <v>1209</v>
      </c>
      <c r="G567" s="73"/>
      <c r="H567" s="76" t="s">
        <v>2654</v>
      </c>
      <c r="I567" s="96" t="s">
        <v>511</v>
      </c>
      <c r="J567" s="96" t="s">
        <v>1156</v>
      </c>
      <c r="K567" s="76"/>
      <c r="L567" s="76"/>
      <c r="M567" s="76"/>
      <c r="N567" s="76"/>
      <c r="O567" s="76"/>
      <c r="P567" s="76"/>
      <c r="Q567" s="76"/>
      <c r="R567" s="76"/>
      <c r="S567" s="76"/>
      <c r="T567" s="76"/>
      <c r="U567" s="262">
        <v>0</v>
      </c>
      <c r="V567" s="262">
        <v>0</v>
      </c>
      <c r="W567" s="262">
        <v>0</v>
      </c>
      <c r="X567" s="255">
        <f t="shared" si="83"/>
        <v>0</v>
      </c>
      <c r="Y567" s="255">
        <f t="shared" si="83"/>
        <v>0</v>
      </c>
      <c r="Z567" s="255">
        <f t="shared" si="83"/>
        <v>0</v>
      </c>
      <c r="AA567" s="255">
        <f t="shared" si="83"/>
        <v>0</v>
      </c>
      <c r="AB567" s="255">
        <f t="shared" si="83"/>
        <v>0</v>
      </c>
      <c r="AC567" s="76"/>
      <c r="AD567" s="97"/>
      <c r="AE567" s="76"/>
      <c r="AF567" s="97">
        <v>1</v>
      </c>
      <c r="AG567" s="97">
        <v>1</v>
      </c>
      <c r="AH567" s="73"/>
      <c r="AI567" s="57"/>
      <c r="AJ567" s="45"/>
      <c r="AK567" s="45"/>
      <c r="AL567" s="45"/>
    </row>
    <row r="568" spans="1:38" hidden="1" outlineLevel="2" x14ac:dyDescent="0.25">
      <c r="A568" s="45"/>
      <c r="B568" s="54"/>
      <c r="C568" s="47">
        <f t="shared" si="81"/>
        <v>3</v>
      </c>
      <c r="D568" s="73"/>
      <c r="E568" s="70"/>
      <c r="F568" s="70" t="s">
        <v>1210</v>
      </c>
      <c r="G568" s="73"/>
      <c r="H568" s="76" t="s">
        <v>1211</v>
      </c>
      <c r="I568" s="96" t="s">
        <v>511</v>
      </c>
      <c r="J568" s="96" t="s">
        <v>1156</v>
      </c>
      <c r="K568" s="76"/>
      <c r="L568" s="76"/>
      <c r="M568" s="76"/>
      <c r="N568" s="76"/>
      <c r="O568" s="76"/>
      <c r="P568" s="76"/>
      <c r="Q568" s="76"/>
      <c r="R568" s="76"/>
      <c r="S568" s="76"/>
      <c r="T568" s="76"/>
      <c r="U568" s="262">
        <v>0</v>
      </c>
      <c r="V568" s="262">
        <v>0</v>
      </c>
      <c r="W568" s="262">
        <v>0</v>
      </c>
      <c r="X568" s="255">
        <f t="shared" si="83"/>
        <v>0</v>
      </c>
      <c r="Y568" s="255">
        <f t="shared" si="83"/>
        <v>0</v>
      </c>
      <c r="Z568" s="255">
        <f t="shared" si="83"/>
        <v>0</v>
      </c>
      <c r="AA568" s="255">
        <f t="shared" si="83"/>
        <v>0</v>
      </c>
      <c r="AB568" s="255">
        <f t="shared" si="83"/>
        <v>0</v>
      </c>
      <c r="AC568" s="76"/>
      <c r="AD568" s="97"/>
      <c r="AE568" s="76"/>
      <c r="AF568" s="97">
        <v>1</v>
      </c>
      <c r="AG568" s="97">
        <v>1</v>
      </c>
      <c r="AH568" s="73"/>
      <c r="AI568" s="57"/>
      <c r="AJ568" s="45"/>
      <c r="AK568" s="45"/>
      <c r="AL568" s="45"/>
    </row>
    <row r="569" spans="1:38" hidden="1" outlineLevel="2" x14ac:dyDescent="0.25">
      <c r="A569" s="45"/>
      <c r="B569" s="54"/>
      <c r="C569" s="47">
        <f t="shared" si="81"/>
        <v>3</v>
      </c>
      <c r="D569" s="73"/>
      <c r="E569" s="70"/>
      <c r="F569" s="70" t="s">
        <v>1212</v>
      </c>
      <c r="G569" s="73"/>
      <c r="H569" s="76" t="s">
        <v>2655</v>
      </c>
      <c r="I569" s="96" t="s">
        <v>511</v>
      </c>
      <c r="J569" s="96" t="s">
        <v>1156</v>
      </c>
      <c r="K569" s="76"/>
      <c r="L569" s="76"/>
      <c r="M569" s="76"/>
      <c r="N569" s="76"/>
      <c r="O569" s="76"/>
      <c r="P569" s="76"/>
      <c r="Q569" s="76"/>
      <c r="R569" s="76"/>
      <c r="S569" s="76"/>
      <c r="T569" s="76"/>
      <c r="U569" s="262">
        <v>0</v>
      </c>
      <c r="V569" s="262">
        <v>0</v>
      </c>
      <c r="W569" s="262">
        <v>0</v>
      </c>
      <c r="X569" s="255">
        <f t="shared" si="83"/>
        <v>0</v>
      </c>
      <c r="Y569" s="255">
        <f t="shared" si="83"/>
        <v>0</v>
      </c>
      <c r="Z569" s="255">
        <f t="shared" si="83"/>
        <v>0</v>
      </c>
      <c r="AA569" s="255">
        <f t="shared" si="83"/>
        <v>0</v>
      </c>
      <c r="AB569" s="255">
        <f t="shared" si="83"/>
        <v>0</v>
      </c>
      <c r="AC569" s="76"/>
      <c r="AD569" s="97"/>
      <c r="AE569" s="76"/>
      <c r="AF569" s="97">
        <v>1</v>
      </c>
      <c r="AG569" s="97">
        <v>1</v>
      </c>
      <c r="AH569" s="73"/>
      <c r="AI569" s="57"/>
      <c r="AJ569" s="45"/>
      <c r="AK569" s="45"/>
      <c r="AL569" s="45"/>
    </row>
    <row r="570" spans="1:38" hidden="1" outlineLevel="2" x14ac:dyDescent="0.25">
      <c r="A570" s="45"/>
      <c r="B570" s="54"/>
      <c r="C570" s="47">
        <f t="shared" si="81"/>
        <v>3</v>
      </c>
      <c r="D570" s="73"/>
      <c r="E570" s="70"/>
      <c r="F570" s="70" t="s">
        <v>1213</v>
      </c>
      <c r="G570" s="73"/>
      <c r="H570" s="76" t="s">
        <v>2656</v>
      </c>
      <c r="I570" s="96" t="s">
        <v>511</v>
      </c>
      <c r="J570" s="96" t="s">
        <v>1156</v>
      </c>
      <c r="K570" s="76"/>
      <c r="L570" s="76"/>
      <c r="M570" s="76"/>
      <c r="N570" s="76"/>
      <c r="O570" s="76"/>
      <c r="P570" s="76"/>
      <c r="Q570" s="76"/>
      <c r="R570" s="76"/>
      <c r="S570" s="76"/>
      <c r="T570" s="76"/>
      <c r="U570" s="262">
        <v>0</v>
      </c>
      <c r="V570" s="262">
        <v>0</v>
      </c>
      <c r="W570" s="262">
        <v>0</v>
      </c>
      <c r="X570" s="255">
        <f t="shared" si="83"/>
        <v>0</v>
      </c>
      <c r="Y570" s="255">
        <f t="shared" si="83"/>
        <v>0</v>
      </c>
      <c r="Z570" s="255">
        <f t="shared" si="83"/>
        <v>0</v>
      </c>
      <c r="AA570" s="255">
        <f t="shared" si="83"/>
        <v>0</v>
      </c>
      <c r="AB570" s="255">
        <f t="shared" si="83"/>
        <v>0</v>
      </c>
      <c r="AC570" s="76"/>
      <c r="AD570" s="97"/>
      <c r="AE570" s="76"/>
      <c r="AF570" s="97">
        <v>1</v>
      </c>
      <c r="AG570" s="97">
        <v>1</v>
      </c>
      <c r="AH570" s="73"/>
      <c r="AI570" s="57"/>
      <c r="AJ570" s="45"/>
      <c r="AK570" s="45"/>
      <c r="AL570" s="45"/>
    </row>
    <row r="571" spans="1:38" hidden="1" outlineLevel="3" x14ac:dyDescent="0.25">
      <c r="A571" s="45"/>
      <c r="B571" s="54"/>
      <c r="C571" s="47">
        <f t="shared" si="81"/>
        <v>3</v>
      </c>
      <c r="D571" s="73"/>
      <c r="E571" s="70"/>
      <c r="F571" s="70" t="s">
        <v>1214</v>
      </c>
      <c r="G571" s="73"/>
      <c r="H571" s="76" t="s">
        <v>2657</v>
      </c>
      <c r="I571" s="96" t="s">
        <v>511</v>
      </c>
      <c r="J571" s="96" t="s">
        <v>1156</v>
      </c>
      <c r="K571" s="76"/>
      <c r="L571" s="76"/>
      <c r="M571" s="76"/>
      <c r="N571" s="76"/>
      <c r="O571" s="76"/>
      <c r="P571" s="76"/>
      <c r="Q571" s="76"/>
      <c r="R571" s="76"/>
      <c r="S571" s="76"/>
      <c r="T571" s="76"/>
      <c r="U571" s="262">
        <v>0</v>
      </c>
      <c r="V571" s="262">
        <v>0</v>
      </c>
      <c r="W571" s="262">
        <v>0</v>
      </c>
      <c r="X571" s="255">
        <f t="shared" si="83"/>
        <v>0</v>
      </c>
      <c r="Y571" s="255">
        <f t="shared" si="83"/>
        <v>0</v>
      </c>
      <c r="Z571" s="255">
        <f t="shared" si="83"/>
        <v>0</v>
      </c>
      <c r="AA571" s="255">
        <f t="shared" si="83"/>
        <v>0</v>
      </c>
      <c r="AB571" s="255">
        <f t="shared" si="83"/>
        <v>0</v>
      </c>
      <c r="AC571" s="76"/>
      <c r="AD571" s="97"/>
      <c r="AE571" s="76"/>
      <c r="AF571" s="97">
        <v>1</v>
      </c>
      <c r="AG571" s="97">
        <v>1</v>
      </c>
      <c r="AH571" s="73"/>
      <c r="AI571" s="57"/>
      <c r="AJ571" s="45"/>
      <c r="AK571" s="45"/>
      <c r="AL571" s="45"/>
    </row>
    <row r="572" spans="1:38" hidden="1" outlineLevel="3" x14ac:dyDescent="0.25">
      <c r="A572" s="45"/>
      <c r="B572" s="54"/>
      <c r="C572" s="47">
        <f t="shared" si="81"/>
        <v>3</v>
      </c>
      <c r="D572" s="73"/>
      <c r="E572" s="70"/>
      <c r="F572" s="70" t="s">
        <v>1215</v>
      </c>
      <c r="G572" s="73"/>
      <c r="H572" s="76" t="s">
        <v>2658</v>
      </c>
      <c r="I572" s="96" t="s">
        <v>511</v>
      </c>
      <c r="J572" s="96" t="s">
        <v>1156</v>
      </c>
      <c r="K572" s="76"/>
      <c r="L572" s="76"/>
      <c r="M572" s="76"/>
      <c r="N572" s="76"/>
      <c r="O572" s="76"/>
      <c r="P572" s="76"/>
      <c r="Q572" s="76"/>
      <c r="R572" s="76"/>
      <c r="S572" s="76"/>
      <c r="T572" s="76"/>
      <c r="U572" s="262">
        <v>0</v>
      </c>
      <c r="V572" s="262">
        <v>0</v>
      </c>
      <c r="W572" s="262">
        <v>0</v>
      </c>
      <c r="X572" s="255">
        <f t="shared" si="83"/>
        <v>0</v>
      </c>
      <c r="Y572" s="255">
        <f t="shared" si="83"/>
        <v>0</v>
      </c>
      <c r="Z572" s="255">
        <f t="shared" si="83"/>
        <v>0</v>
      </c>
      <c r="AA572" s="255">
        <f t="shared" si="83"/>
        <v>0</v>
      </c>
      <c r="AB572" s="255">
        <f t="shared" si="83"/>
        <v>0</v>
      </c>
      <c r="AC572" s="76"/>
      <c r="AD572" s="97"/>
      <c r="AE572" s="76"/>
      <c r="AF572" s="97">
        <v>1</v>
      </c>
      <c r="AG572" s="97">
        <v>1</v>
      </c>
      <c r="AH572" s="73"/>
      <c r="AI572" s="57"/>
      <c r="AJ572" s="45"/>
      <c r="AK572" s="45"/>
      <c r="AL572" s="45"/>
    </row>
    <row r="573" spans="1:38" hidden="1" outlineLevel="3" x14ac:dyDescent="0.25">
      <c r="A573" s="45"/>
      <c r="B573" s="54"/>
      <c r="C573" s="47">
        <f t="shared" si="81"/>
        <v>3</v>
      </c>
      <c r="D573" s="73"/>
      <c r="E573" s="70"/>
      <c r="F573" s="70" t="s">
        <v>1216</v>
      </c>
      <c r="G573" s="73"/>
      <c r="H573" s="76" t="s">
        <v>2659</v>
      </c>
      <c r="I573" s="96" t="s">
        <v>511</v>
      </c>
      <c r="J573" s="96" t="s">
        <v>1156</v>
      </c>
      <c r="K573" s="76"/>
      <c r="L573" s="76"/>
      <c r="M573" s="76"/>
      <c r="N573" s="76"/>
      <c r="O573" s="76"/>
      <c r="P573" s="76"/>
      <c r="Q573" s="76"/>
      <c r="R573" s="76"/>
      <c r="S573" s="76"/>
      <c r="T573" s="76"/>
      <c r="U573" s="262">
        <v>0</v>
      </c>
      <c r="V573" s="262">
        <v>0</v>
      </c>
      <c r="W573" s="262">
        <v>0</v>
      </c>
      <c r="X573" s="255">
        <f t="shared" si="83"/>
        <v>0</v>
      </c>
      <c r="Y573" s="255">
        <f t="shared" si="83"/>
        <v>0</v>
      </c>
      <c r="Z573" s="255">
        <f t="shared" si="83"/>
        <v>0</v>
      </c>
      <c r="AA573" s="255">
        <f t="shared" si="83"/>
        <v>0</v>
      </c>
      <c r="AB573" s="255">
        <f t="shared" si="83"/>
        <v>0</v>
      </c>
      <c r="AC573" s="76"/>
      <c r="AD573" s="97"/>
      <c r="AE573" s="76"/>
      <c r="AF573" s="97">
        <v>1</v>
      </c>
      <c r="AG573" s="97">
        <v>1</v>
      </c>
      <c r="AH573" s="73"/>
      <c r="AI573" s="57"/>
      <c r="AJ573" s="45"/>
      <c r="AK573" s="45"/>
      <c r="AL573" s="45"/>
    </row>
    <row r="574" spans="1:38" hidden="1" outlineLevel="3" x14ac:dyDescent="0.25">
      <c r="A574" s="45"/>
      <c r="B574" s="54"/>
      <c r="C574" s="47">
        <f t="shared" si="81"/>
        <v>3</v>
      </c>
      <c r="D574" s="73"/>
      <c r="E574" s="70"/>
      <c r="F574" s="70" t="s">
        <v>1217</v>
      </c>
      <c r="G574" s="73"/>
      <c r="H574" s="76" t="s">
        <v>2660</v>
      </c>
      <c r="I574" s="96" t="s">
        <v>511</v>
      </c>
      <c r="J574" s="96" t="s">
        <v>1156</v>
      </c>
      <c r="K574" s="76"/>
      <c r="L574" s="76"/>
      <c r="M574" s="76"/>
      <c r="N574" s="76"/>
      <c r="O574" s="76"/>
      <c r="P574" s="76"/>
      <c r="Q574" s="76"/>
      <c r="R574" s="76"/>
      <c r="S574" s="76"/>
      <c r="T574" s="76"/>
      <c r="U574" s="262">
        <v>0</v>
      </c>
      <c r="V574" s="262">
        <v>0</v>
      </c>
      <c r="W574" s="262">
        <v>0</v>
      </c>
      <c r="X574" s="255">
        <f t="shared" si="83"/>
        <v>0</v>
      </c>
      <c r="Y574" s="255">
        <f t="shared" si="83"/>
        <v>0</v>
      </c>
      <c r="Z574" s="255">
        <f t="shared" si="83"/>
        <v>0</v>
      </c>
      <c r="AA574" s="255">
        <f t="shared" si="83"/>
        <v>0</v>
      </c>
      <c r="AB574" s="255">
        <f t="shared" si="83"/>
        <v>0</v>
      </c>
      <c r="AC574" s="76"/>
      <c r="AD574" s="97"/>
      <c r="AE574" s="76"/>
      <c r="AF574" s="97">
        <v>1</v>
      </c>
      <c r="AG574" s="97">
        <v>1</v>
      </c>
      <c r="AH574" s="73"/>
      <c r="AI574" s="57"/>
      <c r="AJ574" s="45"/>
      <c r="AK574" s="45"/>
      <c r="AL574" s="45"/>
    </row>
    <row r="575" spans="1:38" hidden="1" outlineLevel="3" x14ac:dyDescent="0.25">
      <c r="A575" s="45"/>
      <c r="B575" s="54"/>
      <c r="C575" s="47">
        <f t="shared" si="81"/>
        <v>3</v>
      </c>
      <c r="D575" s="73"/>
      <c r="E575" s="70"/>
      <c r="F575" s="70" t="s">
        <v>1218</v>
      </c>
      <c r="G575" s="73"/>
      <c r="H575" s="76" t="s">
        <v>2661</v>
      </c>
      <c r="I575" s="96" t="s">
        <v>511</v>
      </c>
      <c r="J575" s="96" t="s">
        <v>1156</v>
      </c>
      <c r="K575" s="76"/>
      <c r="L575" s="76"/>
      <c r="M575" s="76"/>
      <c r="N575" s="76"/>
      <c r="O575" s="76"/>
      <c r="P575" s="76"/>
      <c r="Q575" s="76"/>
      <c r="R575" s="76"/>
      <c r="S575" s="76"/>
      <c r="T575" s="76"/>
      <c r="U575" s="262">
        <v>0</v>
      </c>
      <c r="V575" s="262">
        <v>0</v>
      </c>
      <c r="W575" s="262">
        <v>0</v>
      </c>
      <c r="X575" s="255">
        <f t="shared" si="83"/>
        <v>0</v>
      </c>
      <c r="Y575" s="255">
        <f t="shared" si="83"/>
        <v>0</v>
      </c>
      <c r="Z575" s="255">
        <f t="shared" si="83"/>
        <v>0</v>
      </c>
      <c r="AA575" s="255">
        <f t="shared" si="83"/>
        <v>0</v>
      </c>
      <c r="AB575" s="255">
        <f t="shared" si="83"/>
        <v>0</v>
      </c>
      <c r="AC575" s="76"/>
      <c r="AD575" s="97"/>
      <c r="AE575" s="76"/>
      <c r="AF575" s="97">
        <v>1</v>
      </c>
      <c r="AG575" s="97">
        <v>1</v>
      </c>
      <c r="AH575" s="73"/>
      <c r="AI575" s="57"/>
      <c r="AJ575" s="45"/>
      <c r="AK575" s="45"/>
      <c r="AL575" s="45"/>
    </row>
    <row r="576" spans="1:38" hidden="1" outlineLevel="3" x14ac:dyDescent="0.25">
      <c r="A576" s="45"/>
      <c r="B576" s="54"/>
      <c r="C576" s="47">
        <f t="shared" si="81"/>
        <v>3</v>
      </c>
      <c r="D576" s="73"/>
      <c r="E576" s="70"/>
      <c r="F576" s="70" t="s">
        <v>2671</v>
      </c>
      <c r="G576" s="73"/>
      <c r="H576" s="76" t="s">
        <v>613</v>
      </c>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81"/>
        <v>3</v>
      </c>
      <c r="D577" s="73"/>
      <c r="E577" s="70"/>
      <c r="F577" s="70" t="s">
        <v>2672</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81"/>
        <v>3</v>
      </c>
      <c r="D578" s="73"/>
      <c r="E578" s="70"/>
      <c r="F578" s="70" t="s">
        <v>2673</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81"/>
        <v>3</v>
      </c>
      <c r="D579" s="73"/>
      <c r="E579" s="70"/>
      <c r="F579" s="70" t="s">
        <v>2674</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81"/>
        <v>3</v>
      </c>
      <c r="D580" s="73"/>
      <c r="E580" s="70"/>
      <c r="F580" s="70" t="s">
        <v>2675</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81"/>
        <v>3</v>
      </c>
      <c r="D581" s="73"/>
      <c r="E581" s="70"/>
      <c r="F581" s="70" t="s">
        <v>2676</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81"/>
        <v>3</v>
      </c>
      <c r="D582" s="73"/>
      <c r="E582" s="70"/>
      <c r="F582" s="70" t="s">
        <v>2677</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81"/>
        <v>3</v>
      </c>
      <c r="D583" s="73"/>
      <c r="E583" s="70"/>
      <c r="F583" s="70" t="s">
        <v>2678</v>
      </c>
      <c r="G583" s="73"/>
      <c r="H583" s="76"/>
      <c r="I583" s="96"/>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81"/>
        <v>3</v>
      </c>
      <c r="D584" s="73"/>
      <c r="E584" s="70"/>
      <c r="F584" s="70" t="s">
        <v>2679</v>
      </c>
      <c r="G584" s="73"/>
      <c r="H584" s="76" t="s">
        <v>2703</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2" x14ac:dyDescent="0.25">
      <c r="A585" s="45"/>
      <c r="B585" s="54"/>
      <c r="C585" s="47">
        <f t="shared" si="81"/>
        <v>3</v>
      </c>
      <c r="D585" s="73"/>
      <c r="E585" s="70"/>
      <c r="F585" s="70" t="s">
        <v>2680</v>
      </c>
      <c r="G585" s="73"/>
      <c r="H585" s="76" t="s">
        <v>2704</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81"/>
        <v>3</v>
      </c>
      <c r="D586" s="73"/>
      <c r="E586" s="70"/>
      <c r="F586" s="70" t="s">
        <v>2681</v>
      </c>
      <c r="G586" s="73"/>
      <c r="H586" s="76" t="s">
        <v>2705</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81"/>
        <v>3</v>
      </c>
      <c r="D587" s="73"/>
      <c r="E587" s="70"/>
      <c r="F587" s="70" t="s">
        <v>2682</v>
      </c>
      <c r="G587" s="73"/>
      <c r="H587" s="76" t="s">
        <v>2706</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81"/>
        <v>3</v>
      </c>
      <c r="D588" s="73"/>
      <c r="E588" s="70"/>
      <c r="F588" s="70" t="s">
        <v>2683</v>
      </c>
      <c r="G588" s="73"/>
      <c r="H588" s="76" t="s">
        <v>2707</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81"/>
        <v>3</v>
      </c>
      <c r="D589" s="73"/>
      <c r="E589" s="70"/>
      <c r="F589" s="70" t="s">
        <v>2684</v>
      </c>
      <c r="G589" s="73"/>
      <c r="H589" s="76" t="s">
        <v>2708</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81"/>
        <v>3</v>
      </c>
      <c r="D590" s="73"/>
      <c r="E590" s="70"/>
      <c r="F590" s="70" t="s">
        <v>2685</v>
      </c>
      <c r="G590" s="73"/>
      <c r="H590" s="76" t="s">
        <v>2709</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25">
      <c r="A591" s="45"/>
      <c r="B591" s="54"/>
      <c r="C591" s="47">
        <f t="shared" si="81"/>
        <v>3</v>
      </c>
      <c r="D591" s="73"/>
      <c r="E591" s="70"/>
      <c r="F591" s="70" t="s">
        <v>2686</v>
      </c>
      <c r="G591" s="73"/>
      <c r="H591" s="76" t="s">
        <v>2710</v>
      </c>
      <c r="I591" s="96"/>
      <c r="J591" s="96"/>
      <c r="K591" s="76"/>
      <c r="L591" s="76"/>
      <c r="M591" s="76"/>
      <c r="N591" s="76"/>
      <c r="O591" s="76"/>
      <c r="P591" s="76"/>
      <c r="Q591" s="76"/>
      <c r="R591" s="76"/>
      <c r="S591" s="76"/>
      <c r="T591" s="76"/>
      <c r="U591" s="97"/>
      <c r="V591" s="97"/>
      <c r="W591" s="97"/>
      <c r="X591" s="97"/>
      <c r="Y591" s="97"/>
      <c r="Z591" s="97"/>
      <c r="AA591" s="97"/>
      <c r="AB591" s="97"/>
      <c r="AC591" s="76"/>
      <c r="AD591" s="76"/>
      <c r="AE591" s="76"/>
      <c r="AF591" s="97">
        <v>1</v>
      </c>
      <c r="AG591" s="97">
        <v>1</v>
      </c>
      <c r="AH591" s="73"/>
      <c r="AI591" s="57"/>
      <c r="AJ591" s="45"/>
      <c r="AK591" s="45"/>
      <c r="AL591" s="45"/>
    </row>
    <row r="592" spans="1:38" hidden="1" outlineLevel="3" x14ac:dyDescent="0.25">
      <c r="A592" s="45"/>
      <c r="B592" s="54"/>
      <c r="C592" s="47">
        <f t="shared" si="81"/>
        <v>3</v>
      </c>
      <c r="D592" s="73"/>
      <c r="E592" s="70"/>
      <c r="F592" s="70" t="s">
        <v>2687</v>
      </c>
      <c r="G592" s="73"/>
      <c r="H592" s="76" t="s">
        <v>613</v>
      </c>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81"/>
        <v>3</v>
      </c>
      <c r="D593" s="73"/>
      <c r="E593" s="70"/>
      <c r="F593" s="70" t="s">
        <v>2688</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1"/>
        <v>3</v>
      </c>
      <c r="D594" s="73"/>
      <c r="E594" s="70"/>
      <c r="F594" s="70" t="s">
        <v>2689</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1"/>
        <v>3</v>
      </c>
      <c r="D595" s="73"/>
      <c r="E595" s="70"/>
      <c r="F595" s="70" t="s">
        <v>2690</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81"/>
        <v>3</v>
      </c>
      <c r="D596" s="73"/>
      <c r="E596" s="70"/>
      <c r="F596" s="70" t="s">
        <v>2691</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81"/>
        <v>3</v>
      </c>
      <c r="D597" s="73"/>
      <c r="E597" s="70"/>
      <c r="F597" s="70" t="s">
        <v>2692</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81"/>
        <v>3</v>
      </c>
      <c r="D598" s="73"/>
      <c r="E598" s="70"/>
      <c r="F598" s="70" t="s">
        <v>2693</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hidden="1" outlineLevel="3" x14ac:dyDescent="0.25">
      <c r="A599" s="45"/>
      <c r="B599" s="54"/>
      <c r="C599" s="47">
        <f t="shared" si="81"/>
        <v>3</v>
      </c>
      <c r="D599" s="73"/>
      <c r="E599" s="70"/>
      <c r="F599" s="70" t="s">
        <v>2694</v>
      </c>
      <c r="G599" s="73"/>
      <c r="H599" s="76"/>
      <c r="I599" s="96"/>
      <c r="J599" s="96"/>
      <c r="K599" s="76"/>
      <c r="L599" s="76"/>
      <c r="M599" s="76"/>
      <c r="N599" s="76"/>
      <c r="O599" s="76"/>
      <c r="P599" s="76"/>
      <c r="Q599" s="76"/>
      <c r="R599" s="76"/>
      <c r="S599" s="76"/>
      <c r="T599" s="76"/>
      <c r="U599" s="76"/>
      <c r="V599" s="76"/>
      <c r="W599" s="76"/>
      <c r="X599" s="76"/>
      <c r="Y599" s="76"/>
      <c r="Z599" s="76"/>
      <c r="AA599" s="76"/>
      <c r="AB599" s="76"/>
      <c r="AC599" s="76"/>
      <c r="AD599" s="76"/>
      <c r="AE599" s="76"/>
      <c r="AF599" s="76">
        <v>1</v>
      </c>
      <c r="AG599" s="76">
        <v>1</v>
      </c>
      <c r="AH599" s="73"/>
      <c r="AI599" s="57"/>
      <c r="AJ599" s="45"/>
      <c r="AK599" s="45"/>
      <c r="AL599" s="45"/>
    </row>
    <row r="600" spans="1:38" hidden="1" outlineLevel="2" x14ac:dyDescent="0.25">
      <c r="A600" s="45"/>
      <c r="B600" s="54"/>
      <c r="C600" s="47">
        <f t="shared" si="81"/>
        <v>3</v>
      </c>
      <c r="D600" s="73"/>
      <c r="E600" s="70"/>
      <c r="F600" s="70" t="s">
        <v>2695</v>
      </c>
      <c r="G600" s="73"/>
      <c r="H600" s="76" t="s">
        <v>2789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2" x14ac:dyDescent="0.25">
      <c r="A601" s="45"/>
      <c r="B601" s="54"/>
      <c r="C601" s="47">
        <f t="shared" si="81"/>
        <v>3</v>
      </c>
      <c r="D601" s="73"/>
      <c r="E601" s="70"/>
      <c r="F601" s="70" t="s">
        <v>2696</v>
      </c>
      <c r="G601" s="73"/>
      <c r="H601" s="76" t="s">
        <v>2704</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81"/>
        <v>3</v>
      </c>
      <c r="D602" s="73"/>
      <c r="E602" s="70"/>
      <c r="F602" s="70" t="s">
        <v>2697</v>
      </c>
      <c r="G602" s="73"/>
      <c r="H602" s="76" t="s">
        <v>2705</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81"/>
        <v>3</v>
      </c>
      <c r="D603" s="73"/>
      <c r="E603" s="70"/>
      <c r="F603" s="70" t="s">
        <v>2698</v>
      </c>
      <c r="G603" s="73"/>
      <c r="H603" s="76" t="s">
        <v>2706</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81"/>
        <v>3</v>
      </c>
      <c r="D604" s="73"/>
      <c r="E604" s="70"/>
      <c r="F604" s="70" t="s">
        <v>2699</v>
      </c>
      <c r="G604" s="73"/>
      <c r="H604" s="76" t="s">
        <v>2707</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81"/>
        <v>3</v>
      </c>
      <c r="D605" s="73"/>
      <c r="E605" s="70"/>
      <c r="F605" s="70" t="s">
        <v>2700</v>
      </c>
      <c r="G605" s="73"/>
      <c r="H605" s="76" t="s">
        <v>2708</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25">
      <c r="A606" s="45"/>
      <c r="B606" s="54"/>
      <c r="C606" s="47">
        <f t="shared" si="81"/>
        <v>3</v>
      </c>
      <c r="D606" s="73"/>
      <c r="E606" s="70"/>
      <c r="F606" s="70" t="s">
        <v>2701</v>
      </c>
      <c r="G606" s="73"/>
      <c r="H606" s="76" t="s">
        <v>2709</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hidden="1" outlineLevel="3" x14ac:dyDescent="0.25">
      <c r="A607" s="45"/>
      <c r="B607" s="54"/>
      <c r="C607" s="47">
        <f t="shared" si="81"/>
        <v>3</v>
      </c>
      <c r="D607" s="73"/>
      <c r="E607" s="70"/>
      <c r="F607" s="70" t="s">
        <v>2702</v>
      </c>
      <c r="G607" s="73"/>
      <c r="H607" s="76" t="s">
        <v>2710</v>
      </c>
      <c r="I607" s="96"/>
      <c r="J607" s="96"/>
      <c r="K607" s="76"/>
      <c r="L607" s="76"/>
      <c r="M607" s="76"/>
      <c r="N607" s="76"/>
      <c r="O607" s="76"/>
      <c r="P607" s="76"/>
      <c r="Q607" s="76"/>
      <c r="R607" s="76"/>
      <c r="S607" s="76"/>
      <c r="T607" s="76"/>
      <c r="U607" s="97"/>
      <c r="V607" s="97"/>
      <c r="W607" s="97"/>
      <c r="X607" s="97"/>
      <c r="Y607" s="97"/>
      <c r="Z607" s="97"/>
      <c r="AA607" s="97"/>
      <c r="AB607" s="97"/>
      <c r="AC607" s="76"/>
      <c r="AD607" s="76"/>
      <c r="AE607" s="76"/>
      <c r="AF607" s="97">
        <v>1</v>
      </c>
      <c r="AG607" s="97">
        <v>1</v>
      </c>
      <c r="AH607" s="73"/>
      <c r="AI607" s="57"/>
      <c r="AJ607" s="45"/>
      <c r="AK607" s="45"/>
      <c r="AL607" s="45"/>
    </row>
    <row r="608" spans="1:38" hidden="1" outlineLevel="2" x14ac:dyDescent="0.25">
      <c r="A608" s="45"/>
      <c r="B608" s="54"/>
      <c r="C608" s="47">
        <f t="shared" si="81"/>
        <v>3</v>
      </c>
      <c r="D608" s="73"/>
      <c r="E608" s="70"/>
      <c r="F608" s="70" t="s">
        <v>2791</v>
      </c>
      <c r="G608" s="73"/>
      <c r="H608" s="76" t="s">
        <v>2790</v>
      </c>
      <c r="I608" s="96">
        <v>1</v>
      </c>
      <c r="J608" s="96"/>
      <c r="K608" s="76"/>
      <c r="L608" s="76"/>
      <c r="M608" s="76"/>
      <c r="N608" s="76"/>
      <c r="O608" s="76"/>
      <c r="P608" s="76"/>
      <c r="Q608" s="76"/>
      <c r="R608" s="76"/>
      <c r="S608" s="76"/>
      <c r="T608" s="76"/>
      <c r="U608" s="97">
        <f>Y608-($I608*-0.3347)</f>
        <v>0.39093</v>
      </c>
      <c r="V608" s="255">
        <f>U608</f>
        <v>0.39093</v>
      </c>
      <c r="W608" s="255">
        <f>V608</f>
        <v>0.39093</v>
      </c>
      <c r="X608" s="255">
        <f>Y608</f>
        <v>5.6230000000000002E-2</v>
      </c>
      <c r="Y608" s="97">
        <f>-($I608*-0.05623)</f>
        <v>5.6230000000000002E-2</v>
      </c>
      <c r="Z608" s="255">
        <f>Y608</f>
        <v>5.6230000000000002E-2</v>
      </c>
      <c r="AA608" s="255">
        <f>Z608</f>
        <v>5.6230000000000002E-2</v>
      </c>
      <c r="AB608" s="255">
        <f>AA608</f>
        <v>5.6230000000000002E-2</v>
      </c>
      <c r="AC608" s="76"/>
      <c r="AD608" s="97" t="s">
        <v>2780</v>
      </c>
      <c r="AE608" s="76"/>
      <c r="AF608" s="97">
        <v>1</v>
      </c>
      <c r="AG608" s="97">
        <v>1</v>
      </c>
      <c r="AH608" s="73"/>
      <c r="AI608" s="57"/>
      <c r="AJ608" s="45"/>
      <c r="AK608" s="45"/>
      <c r="AL608" s="45"/>
    </row>
    <row r="609" spans="1:38" hidden="1" outlineLevel="2" x14ac:dyDescent="0.25">
      <c r="A609" s="45"/>
      <c r="B609" s="54"/>
      <c r="C609" s="47">
        <f t="shared" si="81"/>
        <v>3</v>
      </c>
      <c r="D609" s="73"/>
      <c r="E609" s="70"/>
      <c r="F609" s="70" t="s">
        <v>2792</v>
      </c>
      <c r="G609" s="73"/>
      <c r="H609" s="76" t="s">
        <v>2704</v>
      </c>
      <c r="I609" s="96">
        <v>2</v>
      </c>
      <c r="J609" s="96"/>
      <c r="K609" s="76"/>
      <c r="L609" s="76"/>
      <c r="M609" s="76"/>
      <c r="N609" s="76"/>
      <c r="O609" s="76"/>
      <c r="P609" s="76"/>
      <c r="Q609" s="76"/>
      <c r="R609" s="76"/>
      <c r="S609" s="76"/>
      <c r="T609" s="76"/>
      <c r="U609" s="97">
        <f t="shared" ref="U609:U615" si="84">Y609-($I609*-0.3347)</f>
        <v>0.78186</v>
      </c>
      <c r="V609" s="255">
        <f t="shared" ref="V609:V615" si="85">U609</f>
        <v>0.78186</v>
      </c>
      <c r="W609" s="255">
        <f t="shared" ref="W609:W615" si="86">V609</f>
        <v>0.78186</v>
      </c>
      <c r="X609" s="255">
        <f t="shared" ref="X609:X615" si="87">Y609</f>
        <v>0.11246</v>
      </c>
      <c r="Y609" s="97">
        <f t="shared" ref="Y609:Y615" si="88">-($I609*-0.05623)</f>
        <v>0.11246</v>
      </c>
      <c r="Z609" s="255">
        <f t="shared" ref="Z609:Z615" si="89">Y609</f>
        <v>0.11246</v>
      </c>
      <c r="AA609" s="255">
        <f t="shared" ref="AA609:AA615" si="90">Z609</f>
        <v>0.11246</v>
      </c>
      <c r="AB609" s="255">
        <f t="shared" ref="AB609:AB615" si="91">AA609</f>
        <v>0.11246</v>
      </c>
      <c r="AC609" s="76"/>
      <c r="AD609" s="76"/>
      <c r="AE609" s="76"/>
      <c r="AF609" s="97">
        <v>1</v>
      </c>
      <c r="AG609" s="97">
        <v>1</v>
      </c>
      <c r="AH609" s="73"/>
      <c r="AI609" s="57"/>
      <c r="AJ609" s="45"/>
      <c r="AK609" s="45"/>
      <c r="AL609" s="45"/>
    </row>
    <row r="610" spans="1:38" hidden="1" outlineLevel="2" x14ac:dyDescent="0.25">
      <c r="A610" s="45"/>
      <c r="B610" s="54"/>
      <c r="C610" s="47">
        <f t="shared" si="81"/>
        <v>3</v>
      </c>
      <c r="D610" s="73"/>
      <c r="E610" s="70"/>
      <c r="F610" s="70" t="s">
        <v>2793</v>
      </c>
      <c r="G610" s="73"/>
      <c r="H610" s="76" t="s">
        <v>2705</v>
      </c>
      <c r="I610" s="96">
        <v>3</v>
      </c>
      <c r="J610" s="96"/>
      <c r="K610" s="76"/>
      <c r="L610" s="76"/>
      <c r="M610" s="76"/>
      <c r="N610" s="76"/>
      <c r="O610" s="76"/>
      <c r="P610" s="76"/>
      <c r="Q610" s="76"/>
      <c r="R610" s="76"/>
      <c r="S610" s="76"/>
      <c r="T610" s="76"/>
      <c r="U610" s="97">
        <f t="shared" si="84"/>
        <v>1.17279</v>
      </c>
      <c r="V610" s="255">
        <f t="shared" si="85"/>
        <v>1.17279</v>
      </c>
      <c r="W610" s="255">
        <f t="shared" si="86"/>
        <v>1.17279</v>
      </c>
      <c r="X610" s="255">
        <f t="shared" si="87"/>
        <v>0.16869000000000001</v>
      </c>
      <c r="Y610" s="97">
        <f t="shared" si="88"/>
        <v>0.16869000000000001</v>
      </c>
      <c r="Z610" s="255">
        <f t="shared" si="89"/>
        <v>0.16869000000000001</v>
      </c>
      <c r="AA610" s="255">
        <f t="shared" si="90"/>
        <v>0.16869000000000001</v>
      </c>
      <c r="AB610" s="255">
        <f t="shared" si="91"/>
        <v>0.16869000000000001</v>
      </c>
      <c r="AC610" s="76"/>
      <c r="AD610" s="76"/>
      <c r="AE610" s="76"/>
      <c r="AF610" s="97">
        <v>1</v>
      </c>
      <c r="AG610" s="97">
        <v>1</v>
      </c>
      <c r="AH610" s="73"/>
      <c r="AI610" s="57"/>
      <c r="AJ610" s="45"/>
      <c r="AK610" s="45"/>
      <c r="AL610" s="45"/>
    </row>
    <row r="611" spans="1:38" hidden="1" outlineLevel="2" x14ac:dyDescent="0.25">
      <c r="A611" s="45"/>
      <c r="B611" s="54"/>
      <c r="C611" s="47">
        <f t="shared" si="81"/>
        <v>3</v>
      </c>
      <c r="D611" s="73"/>
      <c r="E611" s="70"/>
      <c r="F611" s="70" t="s">
        <v>2794</v>
      </c>
      <c r="G611" s="73"/>
      <c r="H611" s="76" t="s">
        <v>2706</v>
      </c>
      <c r="I611" s="96">
        <v>4</v>
      </c>
      <c r="J611" s="96"/>
      <c r="K611" s="76"/>
      <c r="L611" s="76"/>
      <c r="M611" s="76"/>
      <c r="N611" s="76"/>
      <c r="O611" s="76"/>
      <c r="P611" s="76"/>
      <c r="Q611" s="76"/>
      <c r="R611" s="76"/>
      <c r="S611" s="76"/>
      <c r="T611" s="76"/>
      <c r="U611" s="97">
        <f t="shared" si="84"/>
        <v>1.56372</v>
      </c>
      <c r="V611" s="255">
        <f t="shared" si="85"/>
        <v>1.56372</v>
      </c>
      <c r="W611" s="255">
        <f t="shared" si="86"/>
        <v>1.56372</v>
      </c>
      <c r="X611" s="255">
        <f t="shared" si="87"/>
        <v>0.22492000000000001</v>
      </c>
      <c r="Y611" s="97">
        <f t="shared" si="88"/>
        <v>0.22492000000000001</v>
      </c>
      <c r="Z611" s="255">
        <f t="shared" si="89"/>
        <v>0.22492000000000001</v>
      </c>
      <c r="AA611" s="255">
        <f t="shared" si="90"/>
        <v>0.22492000000000001</v>
      </c>
      <c r="AB611" s="255">
        <f t="shared" si="91"/>
        <v>0.22492000000000001</v>
      </c>
      <c r="AC611" s="76"/>
      <c r="AD611" s="76"/>
      <c r="AE611" s="76"/>
      <c r="AF611" s="97">
        <v>1</v>
      </c>
      <c r="AG611" s="97">
        <v>1</v>
      </c>
      <c r="AH611" s="73"/>
      <c r="AI611" s="57"/>
      <c r="AJ611" s="45"/>
      <c r="AK611" s="45"/>
      <c r="AL611" s="45"/>
    </row>
    <row r="612" spans="1:38" hidden="1" outlineLevel="2" x14ac:dyDescent="0.25">
      <c r="A612" s="45"/>
      <c r="B612" s="54"/>
      <c r="C612" s="47">
        <f t="shared" si="81"/>
        <v>3</v>
      </c>
      <c r="D612" s="73"/>
      <c r="E612" s="70"/>
      <c r="F612" s="70" t="s">
        <v>2795</v>
      </c>
      <c r="G612" s="73"/>
      <c r="H612" s="76" t="s">
        <v>2707</v>
      </c>
      <c r="I612" s="96">
        <v>5</v>
      </c>
      <c r="J612" s="96"/>
      <c r="K612" s="76"/>
      <c r="L612" s="76"/>
      <c r="M612" s="76"/>
      <c r="N612" s="76"/>
      <c r="O612" s="76"/>
      <c r="P612" s="76"/>
      <c r="Q612" s="76"/>
      <c r="R612" s="76"/>
      <c r="S612" s="76"/>
      <c r="T612" s="76"/>
      <c r="U612" s="97">
        <f t="shared" si="84"/>
        <v>1.95465</v>
      </c>
      <c r="V612" s="255">
        <f t="shared" si="85"/>
        <v>1.95465</v>
      </c>
      <c r="W612" s="255">
        <f t="shared" si="86"/>
        <v>1.95465</v>
      </c>
      <c r="X612" s="255">
        <f t="shared" si="87"/>
        <v>0.28115000000000001</v>
      </c>
      <c r="Y612" s="97">
        <f t="shared" si="88"/>
        <v>0.28115000000000001</v>
      </c>
      <c r="Z612" s="255">
        <f t="shared" si="89"/>
        <v>0.28115000000000001</v>
      </c>
      <c r="AA612" s="255">
        <f t="shared" si="90"/>
        <v>0.28115000000000001</v>
      </c>
      <c r="AB612" s="255">
        <f t="shared" si="91"/>
        <v>0.28115000000000001</v>
      </c>
      <c r="AC612" s="76"/>
      <c r="AD612" s="76"/>
      <c r="AE612" s="76"/>
      <c r="AF612" s="97">
        <v>1</v>
      </c>
      <c r="AG612" s="97">
        <v>1</v>
      </c>
      <c r="AH612" s="73"/>
      <c r="AI612" s="57"/>
      <c r="AJ612" s="45"/>
      <c r="AK612" s="45"/>
      <c r="AL612" s="45"/>
    </row>
    <row r="613" spans="1:38" hidden="1" outlineLevel="2" x14ac:dyDescent="0.25">
      <c r="A613" s="45"/>
      <c r="B613" s="54"/>
      <c r="C613" s="47">
        <f t="shared" si="81"/>
        <v>3</v>
      </c>
      <c r="D613" s="73"/>
      <c r="E613" s="70"/>
      <c r="F613" s="70" t="s">
        <v>2796</v>
      </c>
      <c r="G613" s="73"/>
      <c r="H613" s="76" t="s">
        <v>2708</v>
      </c>
      <c r="I613" s="96">
        <v>6</v>
      </c>
      <c r="J613" s="96"/>
      <c r="K613" s="76"/>
      <c r="L613" s="76"/>
      <c r="M613" s="76"/>
      <c r="N613" s="76"/>
      <c r="O613" s="76"/>
      <c r="P613" s="76"/>
      <c r="Q613" s="76"/>
      <c r="R613" s="76"/>
      <c r="S613" s="76"/>
      <c r="T613" s="76"/>
      <c r="U613" s="97">
        <f t="shared" si="84"/>
        <v>2.34558</v>
      </c>
      <c r="V613" s="255">
        <f t="shared" si="85"/>
        <v>2.34558</v>
      </c>
      <c r="W613" s="255">
        <f t="shared" si="86"/>
        <v>2.34558</v>
      </c>
      <c r="X613" s="255">
        <f t="shared" si="87"/>
        <v>0.33738000000000001</v>
      </c>
      <c r="Y613" s="97">
        <f t="shared" si="88"/>
        <v>0.33738000000000001</v>
      </c>
      <c r="Z613" s="255">
        <f t="shared" si="89"/>
        <v>0.33738000000000001</v>
      </c>
      <c r="AA613" s="255">
        <f t="shared" si="90"/>
        <v>0.33738000000000001</v>
      </c>
      <c r="AB613" s="255">
        <f t="shared" si="91"/>
        <v>0.33738000000000001</v>
      </c>
      <c r="AC613" s="76"/>
      <c r="AD613" s="76"/>
      <c r="AE613" s="76"/>
      <c r="AF613" s="97">
        <v>1</v>
      </c>
      <c r="AG613" s="97">
        <v>1</v>
      </c>
      <c r="AH613" s="73"/>
      <c r="AI613" s="57"/>
      <c r="AJ613" s="45"/>
      <c r="AK613" s="45"/>
      <c r="AL613" s="45"/>
    </row>
    <row r="614" spans="1:38" hidden="1" outlineLevel="2" x14ac:dyDescent="0.25">
      <c r="A614" s="45"/>
      <c r="B614" s="54"/>
      <c r="C614" s="47">
        <f t="shared" si="81"/>
        <v>3</v>
      </c>
      <c r="D614" s="73"/>
      <c r="E614" s="70"/>
      <c r="F614" s="70" t="s">
        <v>2797</v>
      </c>
      <c r="G614" s="73"/>
      <c r="H614" s="76" t="s">
        <v>2709</v>
      </c>
      <c r="I614" s="96">
        <v>7</v>
      </c>
      <c r="J614" s="96"/>
      <c r="K614" s="76"/>
      <c r="L614" s="76"/>
      <c r="M614" s="76"/>
      <c r="N614" s="76"/>
      <c r="O614" s="76"/>
      <c r="P614" s="76"/>
      <c r="Q614" s="76"/>
      <c r="R614" s="76"/>
      <c r="S614" s="76"/>
      <c r="T614" s="76"/>
      <c r="U614" s="97">
        <f t="shared" si="84"/>
        <v>2.73651</v>
      </c>
      <c r="V614" s="255">
        <f t="shared" si="85"/>
        <v>2.73651</v>
      </c>
      <c r="W614" s="255">
        <f t="shared" si="86"/>
        <v>2.73651</v>
      </c>
      <c r="X614" s="255">
        <f t="shared" si="87"/>
        <v>0.39361000000000002</v>
      </c>
      <c r="Y614" s="97">
        <f t="shared" si="88"/>
        <v>0.39361000000000002</v>
      </c>
      <c r="Z614" s="255">
        <f t="shared" si="89"/>
        <v>0.39361000000000002</v>
      </c>
      <c r="AA614" s="255">
        <f t="shared" si="90"/>
        <v>0.39361000000000002</v>
      </c>
      <c r="AB614" s="255">
        <f t="shared" si="91"/>
        <v>0.39361000000000002</v>
      </c>
      <c r="AC614" s="76"/>
      <c r="AD614" s="76"/>
      <c r="AE614" s="76"/>
      <c r="AF614" s="97">
        <v>1</v>
      </c>
      <c r="AG614" s="97">
        <v>1</v>
      </c>
      <c r="AH614" s="73"/>
      <c r="AI614" s="57"/>
      <c r="AJ614" s="45"/>
      <c r="AK614" s="45"/>
      <c r="AL614" s="45"/>
    </row>
    <row r="615" spans="1:38" hidden="1" outlineLevel="2" x14ac:dyDescent="0.25">
      <c r="A615" s="45"/>
      <c r="B615" s="54"/>
      <c r="C615" s="47">
        <f t="shared" si="81"/>
        <v>3</v>
      </c>
      <c r="D615" s="73"/>
      <c r="E615" s="70"/>
      <c r="F615" s="70" t="s">
        <v>2798</v>
      </c>
      <c r="G615" s="73"/>
      <c r="H615" s="76" t="s">
        <v>2710</v>
      </c>
      <c r="I615" s="96">
        <v>8</v>
      </c>
      <c r="J615" s="96"/>
      <c r="K615" s="76"/>
      <c r="L615" s="76"/>
      <c r="M615" s="76"/>
      <c r="N615" s="76"/>
      <c r="O615" s="76"/>
      <c r="P615" s="76"/>
      <c r="Q615" s="76"/>
      <c r="R615" s="76"/>
      <c r="S615" s="76"/>
      <c r="T615" s="76"/>
      <c r="U615" s="97">
        <f t="shared" si="84"/>
        <v>3.12744</v>
      </c>
      <c r="V615" s="255">
        <f t="shared" si="85"/>
        <v>3.12744</v>
      </c>
      <c r="W615" s="255">
        <f t="shared" si="86"/>
        <v>3.12744</v>
      </c>
      <c r="X615" s="255">
        <f t="shared" si="87"/>
        <v>0.44984000000000002</v>
      </c>
      <c r="Y615" s="97">
        <f t="shared" si="88"/>
        <v>0.44984000000000002</v>
      </c>
      <c r="Z615" s="255">
        <f t="shared" si="89"/>
        <v>0.44984000000000002</v>
      </c>
      <c r="AA615" s="255">
        <f t="shared" si="90"/>
        <v>0.44984000000000002</v>
      </c>
      <c r="AB615" s="255">
        <f t="shared" si="91"/>
        <v>0.44984000000000002</v>
      </c>
      <c r="AC615" s="76"/>
      <c r="AD615" s="76"/>
      <c r="AE615" s="76"/>
      <c r="AF615" s="97">
        <v>1</v>
      </c>
      <c r="AG615" s="97">
        <v>1</v>
      </c>
      <c r="AH615" s="73"/>
      <c r="AI615" s="57"/>
      <c r="AJ615" s="45"/>
      <c r="AK615" s="45"/>
      <c r="AL615" s="45"/>
    </row>
    <row r="616" spans="1:38" outlineLevel="1" collapsed="1" x14ac:dyDescent="0.25">
      <c r="A616" s="45"/>
      <c r="B616" s="54"/>
      <c r="C616" s="47">
        <f>INT($C$29)+1</f>
        <v>2</v>
      </c>
      <c r="D616" s="73"/>
      <c r="E616" s="70"/>
      <c r="F616" s="256" t="s">
        <v>1219</v>
      </c>
      <c r="G616" s="73"/>
      <c r="H616" s="246" t="s">
        <v>1220</v>
      </c>
      <c r="I616" s="129"/>
      <c r="J616" s="129" t="s">
        <v>1056</v>
      </c>
      <c r="K616" s="76"/>
      <c r="L616" s="76"/>
      <c r="M616" s="76"/>
      <c r="N616" s="76"/>
      <c r="O616" s="76"/>
      <c r="P616" s="76"/>
      <c r="Q616" s="76"/>
      <c r="R616" s="76"/>
      <c r="S616" s="76"/>
      <c r="T616" s="76"/>
      <c r="U616" s="79">
        <f>COUNTA($F$617:$F$688)/V616</f>
        <v>24</v>
      </c>
      <c r="V616" s="79">
        <v>3</v>
      </c>
      <c r="W616" s="79">
        <v>-3</v>
      </c>
      <c r="X616" s="76"/>
      <c r="Y616" s="76"/>
      <c r="Z616" s="76"/>
      <c r="AA616" s="76"/>
      <c r="AB616" s="76"/>
      <c r="AC616" s="76"/>
      <c r="AD616" s="76"/>
      <c r="AE616" s="76"/>
      <c r="AF616" s="76"/>
      <c r="AG616" s="76"/>
      <c r="AH616" s="73"/>
      <c r="AI616" s="57"/>
      <c r="AJ616" s="45"/>
      <c r="AK616" s="45"/>
      <c r="AL616" s="45"/>
    </row>
    <row r="617" spans="1:38" hidden="1" outlineLevel="3" x14ac:dyDescent="0.25">
      <c r="A617" s="45"/>
      <c r="B617" s="54"/>
      <c r="C617" s="47">
        <f t="shared" ref="C617:C688" si="92">INT($C$29)+2</f>
        <v>3</v>
      </c>
      <c r="D617" s="73"/>
      <c r="E617" s="70"/>
      <c r="F617" s="70" t="s">
        <v>1221</v>
      </c>
      <c r="G617" s="73"/>
      <c r="H617" s="76" t="s">
        <v>613</v>
      </c>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92"/>
        <v>3</v>
      </c>
      <c r="D618" s="73"/>
      <c r="E618" s="70"/>
      <c r="F618" s="70" t="s">
        <v>1222</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92"/>
        <v>3</v>
      </c>
      <c r="D619" s="73"/>
      <c r="E619" s="70"/>
      <c r="F619" s="70" t="s">
        <v>1223</v>
      </c>
      <c r="G619" s="73"/>
      <c r="H619" s="76"/>
      <c r="I619" s="96" t="s">
        <v>511</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2"/>
        <v>3</v>
      </c>
      <c r="D620" s="73"/>
      <c r="E620" s="70"/>
      <c r="F620" s="70" t="s">
        <v>1224</v>
      </c>
      <c r="G620" s="73"/>
      <c r="H620" s="76" t="s">
        <v>1325</v>
      </c>
      <c r="I620" s="96" t="s">
        <v>511</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92"/>
        <v>3</v>
      </c>
      <c r="D621" s="73"/>
      <c r="E621" s="70"/>
      <c r="F621" s="70" t="s">
        <v>1225</v>
      </c>
      <c r="G621" s="73"/>
      <c r="H621" s="76" t="s">
        <v>1327</v>
      </c>
      <c r="I621" s="96" t="s">
        <v>511</v>
      </c>
      <c r="J621" s="96"/>
      <c r="K621" s="76"/>
      <c r="L621" s="76"/>
      <c r="M621" s="76"/>
      <c r="N621" s="76"/>
      <c r="O621" s="76"/>
      <c r="P621" s="76"/>
      <c r="Q621" s="76"/>
      <c r="R621" s="76"/>
      <c r="S621" s="76"/>
      <c r="T621" s="76"/>
      <c r="U621" s="118">
        <v>-0.01</v>
      </c>
      <c r="V621" s="118">
        <v>-0.01</v>
      </c>
      <c r="W621" s="118">
        <v>-0.01</v>
      </c>
      <c r="X621" s="118">
        <v>-0.01</v>
      </c>
      <c r="Y621" s="118">
        <v>-0.01</v>
      </c>
      <c r="Z621" s="118">
        <v>-0.01</v>
      </c>
      <c r="AA621" s="118">
        <v>-0.01</v>
      </c>
      <c r="AB621" s="118">
        <v>-0.01</v>
      </c>
      <c r="AC621" s="76"/>
      <c r="AD621" s="97" t="s">
        <v>1328</v>
      </c>
      <c r="AE621" s="76"/>
      <c r="AF621" s="97">
        <v>1</v>
      </c>
      <c r="AG621" s="97">
        <v>1</v>
      </c>
      <c r="AH621" s="73"/>
      <c r="AI621" s="57"/>
      <c r="AJ621" s="45"/>
      <c r="AK621" s="45"/>
      <c r="AL621" s="45"/>
    </row>
    <row r="622" spans="1:38" hidden="1" outlineLevel="2" x14ac:dyDescent="0.25">
      <c r="A622" s="45"/>
      <c r="B622" s="54"/>
      <c r="C622" s="47">
        <f t="shared" si="92"/>
        <v>3</v>
      </c>
      <c r="D622" s="73"/>
      <c r="E622" s="70"/>
      <c r="F622" s="70" t="s">
        <v>1226</v>
      </c>
      <c r="G622" s="73"/>
      <c r="H622" s="76" t="s">
        <v>1330</v>
      </c>
      <c r="I622" s="96" t="s">
        <v>511</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3" x14ac:dyDescent="0.25">
      <c r="A623" s="45"/>
      <c r="B623" s="54"/>
      <c r="C623" s="47">
        <f t="shared" si="92"/>
        <v>3</v>
      </c>
      <c r="D623" s="73"/>
      <c r="E623" s="70"/>
      <c r="F623" s="70" t="s">
        <v>1227</v>
      </c>
      <c r="G623" s="73"/>
      <c r="H623" s="76" t="s">
        <v>613</v>
      </c>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2"/>
        <v>3</v>
      </c>
      <c r="D624" s="73"/>
      <c r="E624" s="70"/>
      <c r="F624" s="70" t="s">
        <v>1228</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2"/>
        <v>3</v>
      </c>
      <c r="D625" s="73"/>
      <c r="E625" s="70"/>
      <c r="F625" s="70" t="s">
        <v>1229</v>
      </c>
      <c r="G625" s="73"/>
      <c r="H625" s="76"/>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2"/>
        <v>3</v>
      </c>
      <c r="D626" s="73"/>
      <c r="E626" s="70"/>
      <c r="F626" s="70" t="s">
        <v>1230</v>
      </c>
      <c r="G626" s="73"/>
      <c r="H626" s="76" t="s">
        <v>613</v>
      </c>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2"/>
        <v>3</v>
      </c>
      <c r="D627" s="73"/>
      <c r="E627" s="70"/>
      <c r="F627" s="70" t="s">
        <v>1231</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2"/>
        <v>3</v>
      </c>
      <c r="D628" s="73"/>
      <c r="E628" s="70"/>
      <c r="F628" s="70" t="s">
        <v>1232</v>
      </c>
      <c r="G628" s="73"/>
      <c r="H628" s="76"/>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2"/>
        <v>3</v>
      </c>
      <c r="D629" s="73"/>
      <c r="E629" s="70"/>
      <c r="F629" s="70" t="s">
        <v>1233</v>
      </c>
      <c r="G629" s="73"/>
      <c r="H629" s="76" t="s">
        <v>613</v>
      </c>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2"/>
        <v>3</v>
      </c>
      <c r="D630" s="73"/>
      <c r="E630" s="70"/>
      <c r="F630" s="70" t="s">
        <v>1234</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2"/>
        <v>3</v>
      </c>
      <c r="D631" s="73"/>
      <c r="E631" s="70"/>
      <c r="F631" s="70" t="s">
        <v>1235</v>
      </c>
      <c r="G631" s="73"/>
      <c r="H631" s="76"/>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2"/>
        <v>3</v>
      </c>
      <c r="D632" s="73"/>
      <c r="E632" s="70"/>
      <c r="F632" s="70" t="s">
        <v>1236</v>
      </c>
      <c r="G632" s="73"/>
      <c r="H632" s="76" t="s">
        <v>613</v>
      </c>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2"/>
        <v>3</v>
      </c>
      <c r="D633" s="73"/>
      <c r="E633" s="70"/>
      <c r="F633" s="70" t="s">
        <v>1237</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2"/>
        <v>3</v>
      </c>
      <c r="D634" s="73"/>
      <c r="E634" s="70"/>
      <c r="F634" s="70" t="s">
        <v>1238</v>
      </c>
      <c r="G634" s="73"/>
      <c r="H634" s="76"/>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ref="C635:C640" si="93">INT($C$29)+3</f>
        <v>4</v>
      </c>
      <c r="D635" s="73"/>
      <c r="E635" s="70"/>
      <c r="F635" s="70" t="s">
        <v>1239</v>
      </c>
      <c r="G635" s="73"/>
      <c r="H635" s="76" t="s">
        <v>613</v>
      </c>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3"/>
        <v>4</v>
      </c>
      <c r="D636" s="73"/>
      <c r="E636" s="70"/>
      <c r="F636" s="70" t="s">
        <v>1240</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3"/>
        <v>4</v>
      </c>
      <c r="D637" s="73"/>
      <c r="E637" s="70"/>
      <c r="F637" s="70" t="s">
        <v>1241</v>
      </c>
      <c r="G637" s="73"/>
      <c r="H637" s="76"/>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3"/>
        <v>4</v>
      </c>
      <c r="D638" s="73"/>
      <c r="E638" s="70"/>
      <c r="F638" s="70" t="s">
        <v>1242</v>
      </c>
      <c r="G638" s="73"/>
      <c r="H638" s="76" t="s">
        <v>613</v>
      </c>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3"/>
        <v>4</v>
      </c>
      <c r="D639" s="73"/>
      <c r="E639" s="70"/>
      <c r="F639" s="70" t="s">
        <v>1243</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3"/>
        <v>4</v>
      </c>
      <c r="D640" s="73"/>
      <c r="E640" s="70"/>
      <c r="F640" s="70" t="s">
        <v>1244</v>
      </c>
      <c r="G640" s="73"/>
      <c r="H640" s="76"/>
      <c r="I640" s="96" t="s">
        <v>511</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2" x14ac:dyDescent="0.25">
      <c r="A641" s="45"/>
      <c r="B641" s="54"/>
      <c r="C641" s="47">
        <f t="shared" si="92"/>
        <v>3</v>
      </c>
      <c r="D641" s="73"/>
      <c r="E641" s="70"/>
      <c r="F641" s="70" t="s">
        <v>1245</v>
      </c>
      <c r="G641" s="73"/>
      <c r="H641" s="76" t="s">
        <v>1246</v>
      </c>
      <c r="I641" s="96" t="s">
        <v>511</v>
      </c>
      <c r="J641" s="96"/>
      <c r="K641" s="76"/>
      <c r="L641" s="76"/>
      <c r="M641" s="76"/>
      <c r="N641" s="76"/>
      <c r="O641" s="76"/>
      <c r="P641" s="76"/>
      <c r="Q641" s="76"/>
      <c r="R641" s="76"/>
      <c r="S641" s="76"/>
      <c r="T641" s="76"/>
      <c r="U641" s="97">
        <v>0</v>
      </c>
      <c r="V641" s="255">
        <f>U641</f>
        <v>0</v>
      </c>
      <c r="W641" s="255">
        <f>V641</f>
        <v>0</v>
      </c>
      <c r="X641" s="255">
        <f>Y641</f>
        <v>-0.26729999999999998</v>
      </c>
      <c r="Y641" s="97">
        <v>-0.26729999999999998</v>
      </c>
      <c r="Z641" s="255">
        <f t="shared" ref="Z641:AB642" si="94">Y641</f>
        <v>-0.26729999999999998</v>
      </c>
      <c r="AA641" s="255">
        <f t="shared" si="94"/>
        <v>-0.26729999999999998</v>
      </c>
      <c r="AB641" s="255">
        <f t="shared" si="94"/>
        <v>-0.26729999999999998</v>
      </c>
      <c r="AC641" s="76"/>
      <c r="AD641" s="76" t="s">
        <v>1247</v>
      </c>
      <c r="AE641" s="76"/>
      <c r="AF641" s="97">
        <v>1</v>
      </c>
      <c r="AG641" s="97">
        <v>1</v>
      </c>
      <c r="AH641" s="73"/>
      <c r="AI641" s="57"/>
      <c r="AJ641" s="45"/>
      <c r="AK641" s="45"/>
      <c r="AL641" s="45"/>
    </row>
    <row r="642" spans="1:38" hidden="1" outlineLevel="2" x14ac:dyDescent="0.25">
      <c r="A642" s="45"/>
      <c r="B642" s="54"/>
      <c r="C642" s="47">
        <f t="shared" si="92"/>
        <v>3</v>
      </c>
      <c r="D642" s="73"/>
      <c r="E642" s="70"/>
      <c r="F642" s="70" t="s">
        <v>1248</v>
      </c>
      <c r="G642" s="73"/>
      <c r="H642" s="76" t="s">
        <v>2662</v>
      </c>
      <c r="I642" s="96" t="s">
        <v>511</v>
      </c>
      <c r="J642" s="96"/>
      <c r="K642" s="76"/>
      <c r="L642" s="76"/>
      <c r="M642" s="76"/>
      <c r="N642" s="76"/>
      <c r="O642" s="76"/>
      <c r="P642" s="76"/>
      <c r="Q642" s="76"/>
      <c r="R642" s="76"/>
      <c r="S642" s="76"/>
      <c r="T642" s="76"/>
      <c r="U642" s="97">
        <v>-2.38</v>
      </c>
      <c r="V642" s="255">
        <f>U642</f>
        <v>-2.38</v>
      </c>
      <c r="W642" s="255">
        <f>V642</f>
        <v>-2.38</v>
      </c>
      <c r="X642" s="255">
        <f>Y642</f>
        <v>0</v>
      </c>
      <c r="Y642" s="97">
        <v>0</v>
      </c>
      <c r="Z642" s="255">
        <f t="shared" si="94"/>
        <v>0</v>
      </c>
      <c r="AA642" s="255">
        <f t="shared" si="94"/>
        <v>0</v>
      </c>
      <c r="AB642" s="255">
        <f t="shared" si="94"/>
        <v>0</v>
      </c>
      <c r="AC642" s="76"/>
      <c r="AD642" s="76" t="s">
        <v>2600</v>
      </c>
      <c r="AE642" s="76"/>
      <c r="AF642" s="97">
        <v>1</v>
      </c>
      <c r="AG642" s="97">
        <v>1</v>
      </c>
      <c r="AH642" s="73"/>
      <c r="AI642" s="57"/>
      <c r="AJ642" s="45"/>
      <c r="AK642" s="45"/>
      <c r="AL642" s="45"/>
    </row>
    <row r="643" spans="1:38" hidden="1" outlineLevel="2" x14ac:dyDescent="0.25">
      <c r="A643" s="45"/>
      <c r="B643" s="54"/>
      <c r="C643" s="47">
        <f t="shared" si="92"/>
        <v>3</v>
      </c>
      <c r="D643" s="73"/>
      <c r="E643" s="70"/>
      <c r="F643" s="70" t="s">
        <v>1249</v>
      </c>
      <c r="G643" s="73"/>
      <c r="H643" s="76" t="s">
        <v>2663</v>
      </c>
      <c r="I643" s="96" t="s">
        <v>511</v>
      </c>
      <c r="J643" s="96"/>
      <c r="K643" s="76"/>
      <c r="L643" s="76"/>
      <c r="M643" s="76"/>
      <c r="N643" s="76"/>
      <c r="O643" s="76"/>
      <c r="P643" s="76"/>
      <c r="Q643" s="76"/>
      <c r="R643" s="76"/>
      <c r="S643" s="76"/>
      <c r="T643" s="76"/>
      <c r="U643" s="253">
        <f>U641</f>
        <v>0</v>
      </c>
      <c r="V643" s="253">
        <f t="shared" ref="V643:AB643" si="95">V641</f>
        <v>0</v>
      </c>
      <c r="W643" s="253">
        <f t="shared" si="95"/>
        <v>0</v>
      </c>
      <c r="X643" s="253">
        <f t="shared" si="95"/>
        <v>-0.26729999999999998</v>
      </c>
      <c r="Y643" s="253">
        <f t="shared" si="95"/>
        <v>-0.26729999999999998</v>
      </c>
      <c r="Z643" s="253">
        <f t="shared" si="95"/>
        <v>-0.26729999999999998</v>
      </c>
      <c r="AA643" s="253">
        <f t="shared" si="95"/>
        <v>-0.26729999999999998</v>
      </c>
      <c r="AB643" s="253">
        <f t="shared" si="95"/>
        <v>-0.26729999999999998</v>
      </c>
      <c r="AC643" s="76"/>
      <c r="AD643" s="76"/>
      <c r="AE643" s="76"/>
      <c r="AF643" s="97">
        <v>1</v>
      </c>
      <c r="AG643" s="97">
        <v>1</v>
      </c>
      <c r="AH643" s="73"/>
      <c r="AI643" s="57"/>
      <c r="AJ643" s="45"/>
      <c r="AK643" s="45"/>
      <c r="AL643" s="45"/>
    </row>
    <row r="644" spans="1:38" hidden="1" outlineLevel="2" x14ac:dyDescent="0.25">
      <c r="A644" s="45"/>
      <c r="B644" s="54"/>
      <c r="C644" s="47">
        <f t="shared" si="92"/>
        <v>3</v>
      </c>
      <c r="D644" s="73"/>
      <c r="E644" s="70"/>
      <c r="F644" s="70" t="s">
        <v>1250</v>
      </c>
      <c r="G644" s="73"/>
      <c r="H644" s="76" t="s">
        <v>1251</v>
      </c>
      <c r="I644" s="96" t="s">
        <v>511</v>
      </c>
      <c r="J644" s="96"/>
      <c r="K644" s="76"/>
      <c r="L644" s="76"/>
      <c r="M644" s="76"/>
      <c r="N644" s="76"/>
      <c r="O644" s="76"/>
      <c r="P644" s="76"/>
      <c r="Q644" s="76"/>
      <c r="R644" s="76"/>
      <c r="S644" s="76"/>
      <c r="T644" s="76"/>
      <c r="U644" s="97">
        <v>0</v>
      </c>
      <c r="V644" s="255">
        <f>U644</f>
        <v>0</v>
      </c>
      <c r="W644" s="255">
        <f>V644</f>
        <v>0</v>
      </c>
      <c r="X644" s="255">
        <f>Y644</f>
        <v>0</v>
      </c>
      <c r="Y644" s="97">
        <v>0</v>
      </c>
      <c r="Z644" s="255">
        <f t="shared" ref="Z644:AB646" si="96">Y644</f>
        <v>0</v>
      </c>
      <c r="AA644" s="255">
        <f t="shared" si="96"/>
        <v>0</v>
      </c>
      <c r="AB644" s="255">
        <f t="shared" si="96"/>
        <v>0</v>
      </c>
      <c r="AC644" s="76"/>
      <c r="AD644" s="76" t="s">
        <v>1247</v>
      </c>
      <c r="AE644" s="76"/>
      <c r="AF644" s="97">
        <v>1</v>
      </c>
      <c r="AG644" s="97">
        <v>1</v>
      </c>
      <c r="AH644" s="73"/>
      <c r="AI644" s="57"/>
      <c r="AJ644" s="45"/>
      <c r="AK644" s="45"/>
      <c r="AL644" s="45"/>
    </row>
    <row r="645" spans="1:38" hidden="1" outlineLevel="2" x14ac:dyDescent="0.25">
      <c r="A645" s="45"/>
      <c r="B645" s="54"/>
      <c r="C645" s="47">
        <f t="shared" si="92"/>
        <v>3</v>
      </c>
      <c r="D645" s="73"/>
      <c r="E645" s="70"/>
      <c r="F645" s="70" t="s">
        <v>1252</v>
      </c>
      <c r="G645" s="73"/>
      <c r="H645" s="76" t="s">
        <v>2664</v>
      </c>
      <c r="I645" s="96" t="s">
        <v>511</v>
      </c>
      <c r="J645" s="96"/>
      <c r="K645" s="76"/>
      <c r="L645" s="76"/>
      <c r="M645" s="76"/>
      <c r="N645" s="76"/>
      <c r="O645" s="76"/>
      <c r="P645" s="76"/>
      <c r="Q645" s="76"/>
      <c r="R645" s="76"/>
      <c r="S645" s="76"/>
      <c r="T645" s="76"/>
      <c r="U645" s="97">
        <v>2.673E-3</v>
      </c>
      <c r="V645" s="255">
        <f>U645</f>
        <v>2.673E-3</v>
      </c>
      <c r="W645" s="255">
        <f>V645</f>
        <v>2.673E-3</v>
      </c>
      <c r="X645" s="255">
        <f>Y645</f>
        <v>0</v>
      </c>
      <c r="Y645" s="97">
        <v>0</v>
      </c>
      <c r="Z645" s="255">
        <f t="shared" si="96"/>
        <v>0</v>
      </c>
      <c r="AA645" s="255">
        <f t="shared" si="96"/>
        <v>0</v>
      </c>
      <c r="AB645" s="255">
        <f t="shared" si="96"/>
        <v>0</v>
      </c>
      <c r="AC645" s="76"/>
      <c r="AD645" s="76"/>
      <c r="AE645" s="76"/>
      <c r="AF645" s="97">
        <v>1</v>
      </c>
      <c r="AG645" s="97">
        <v>1</v>
      </c>
      <c r="AH645" s="73"/>
      <c r="AI645" s="57"/>
      <c r="AJ645" s="45"/>
      <c r="AK645" s="45"/>
      <c r="AL645" s="45"/>
    </row>
    <row r="646" spans="1:38" hidden="1" outlineLevel="2" x14ac:dyDescent="0.25">
      <c r="A646" s="45"/>
      <c r="B646" s="54"/>
      <c r="C646" s="47">
        <f t="shared" si="92"/>
        <v>3</v>
      </c>
      <c r="D646" s="73"/>
      <c r="E646" s="70"/>
      <c r="F646" s="70" t="s">
        <v>1253</v>
      </c>
      <c r="G646" s="73"/>
      <c r="H646" s="76" t="s">
        <v>2665</v>
      </c>
      <c r="I646" s="96" t="s">
        <v>511</v>
      </c>
      <c r="J646" s="96"/>
      <c r="K646" s="76"/>
      <c r="L646" s="76"/>
      <c r="M646" s="76"/>
      <c r="N646" s="76"/>
      <c r="O646" s="76"/>
      <c r="P646" s="76"/>
      <c r="Q646" s="76"/>
      <c r="R646" s="76"/>
      <c r="S646" s="76"/>
      <c r="T646" s="76"/>
      <c r="U646" s="76">
        <v>0</v>
      </c>
      <c r="V646" s="76">
        <v>0</v>
      </c>
      <c r="W646" s="76">
        <v>0</v>
      </c>
      <c r="X646" s="255">
        <f>Y646</f>
        <v>0</v>
      </c>
      <c r="Y646" s="97">
        <v>0</v>
      </c>
      <c r="Z646" s="255">
        <f t="shared" si="96"/>
        <v>0</v>
      </c>
      <c r="AA646" s="255">
        <f t="shared" si="96"/>
        <v>0</v>
      </c>
      <c r="AB646" s="255">
        <f t="shared" si="96"/>
        <v>0</v>
      </c>
      <c r="AC646" s="76"/>
      <c r="AD646" s="76"/>
      <c r="AE646" s="76"/>
      <c r="AF646" s="97">
        <v>1</v>
      </c>
      <c r="AG646" s="97">
        <v>1</v>
      </c>
      <c r="AH646" s="73"/>
      <c r="AI646" s="57"/>
      <c r="AJ646" s="45"/>
      <c r="AK646" s="45"/>
      <c r="AL646" s="45"/>
    </row>
    <row r="647" spans="1:38" hidden="1" outlineLevel="2" x14ac:dyDescent="0.25">
      <c r="A647" s="45"/>
      <c r="B647" s="54"/>
      <c r="C647" s="47">
        <f t="shared" si="92"/>
        <v>3</v>
      </c>
      <c r="D647" s="73"/>
      <c r="E647" s="70"/>
      <c r="F647" s="70" t="s">
        <v>1254</v>
      </c>
      <c r="G647" s="73"/>
      <c r="H647" s="76" t="s">
        <v>1255</v>
      </c>
      <c r="I647" s="96"/>
      <c r="J647" s="96" t="s">
        <v>1184</v>
      </c>
      <c r="K647" s="97">
        <v>1.1499999999999999</v>
      </c>
      <c r="L647" s="97">
        <v>1.1499999999999999</v>
      </c>
      <c r="M647" s="97">
        <v>1.1499999999999999</v>
      </c>
      <c r="N647" s="97">
        <v>1.1499999999999999</v>
      </c>
      <c r="O647" s="97">
        <v>1.1499999999999999</v>
      </c>
      <c r="P647" s="97">
        <v>1.1499999999999999</v>
      </c>
      <c r="Q647" s="76"/>
      <c r="R647" s="76" t="s">
        <v>521</v>
      </c>
      <c r="S647" s="76" t="s">
        <v>521</v>
      </c>
      <c r="T647" s="76"/>
      <c r="U647" s="253">
        <f t="shared" ref="U647:AB652" si="97">INDEX($K647:$Q647,1,U$43)</f>
        <v>1.1499999999999999</v>
      </c>
      <c r="V647" s="253">
        <f t="shared" si="97"/>
        <v>1.1499999999999999</v>
      </c>
      <c r="W647" s="253">
        <f t="shared" si="97"/>
        <v>1.1499999999999999</v>
      </c>
      <c r="X647" s="253">
        <f t="shared" si="97"/>
        <v>1.1499999999999999</v>
      </c>
      <c r="Y647" s="253">
        <f t="shared" si="97"/>
        <v>1.1499999999999999</v>
      </c>
      <c r="Z647" s="253">
        <f t="shared" si="97"/>
        <v>1.1499999999999999</v>
      </c>
      <c r="AA647" s="253">
        <f t="shared" si="97"/>
        <v>1.1499999999999999</v>
      </c>
      <c r="AB647" s="253">
        <f t="shared" si="97"/>
        <v>1.1499999999999999</v>
      </c>
      <c r="AC647" s="76"/>
      <c r="AD647" s="76"/>
      <c r="AE647" s="76"/>
      <c r="AF647" s="97">
        <v>1</v>
      </c>
      <c r="AG647" s="97">
        <v>1</v>
      </c>
      <c r="AH647" s="73"/>
      <c r="AI647" s="57"/>
      <c r="AJ647" s="45"/>
      <c r="AK647" s="45"/>
      <c r="AL647" s="45"/>
    </row>
    <row r="648" spans="1:38" hidden="1" outlineLevel="2" x14ac:dyDescent="0.25">
      <c r="A648" s="45"/>
      <c r="B648" s="54"/>
      <c r="C648" s="47">
        <f t="shared" si="92"/>
        <v>3</v>
      </c>
      <c r="D648" s="73"/>
      <c r="E648" s="70"/>
      <c r="F648" s="70" t="s">
        <v>1256</v>
      </c>
      <c r="G648" s="73"/>
      <c r="H648" s="76" t="s">
        <v>2666</v>
      </c>
      <c r="I648" s="96"/>
      <c r="J648" s="96" t="s">
        <v>1184</v>
      </c>
      <c r="K648" s="97">
        <v>1</v>
      </c>
      <c r="L648" s="97">
        <v>1</v>
      </c>
      <c r="M648" s="97">
        <v>1</v>
      </c>
      <c r="N648" s="97">
        <v>1</v>
      </c>
      <c r="O648" s="97">
        <v>1</v>
      </c>
      <c r="P648" s="97">
        <v>1</v>
      </c>
      <c r="Q648" s="76"/>
      <c r="R648" s="76" t="s">
        <v>521</v>
      </c>
      <c r="S648" s="76" t="s">
        <v>521</v>
      </c>
      <c r="T648" s="76"/>
      <c r="U648" s="253">
        <f t="shared" si="97"/>
        <v>1</v>
      </c>
      <c r="V648" s="253">
        <f t="shared" si="97"/>
        <v>1</v>
      </c>
      <c r="W648" s="253">
        <f t="shared" si="97"/>
        <v>1</v>
      </c>
      <c r="X648" s="253">
        <f t="shared" si="97"/>
        <v>1</v>
      </c>
      <c r="Y648" s="253">
        <f t="shared" si="97"/>
        <v>1</v>
      </c>
      <c r="Z648" s="253">
        <f t="shared" si="97"/>
        <v>1</v>
      </c>
      <c r="AA648" s="253">
        <f t="shared" si="97"/>
        <v>1</v>
      </c>
      <c r="AB648" s="253">
        <f t="shared" si="97"/>
        <v>1</v>
      </c>
      <c r="AC648" s="76"/>
      <c r="AD648" s="76"/>
      <c r="AE648" s="76"/>
      <c r="AF648" s="97">
        <v>1</v>
      </c>
      <c r="AG648" s="97">
        <v>1</v>
      </c>
      <c r="AH648" s="73"/>
      <c r="AI648" s="57"/>
      <c r="AJ648" s="45"/>
      <c r="AK648" s="45"/>
      <c r="AL648" s="45"/>
    </row>
    <row r="649" spans="1:38" hidden="1" outlineLevel="2" x14ac:dyDescent="0.25">
      <c r="A649" s="45"/>
      <c r="B649" s="54"/>
      <c r="C649" s="47">
        <f t="shared" si="92"/>
        <v>3</v>
      </c>
      <c r="D649" s="73"/>
      <c r="E649" s="70"/>
      <c r="F649" s="70" t="s">
        <v>1257</v>
      </c>
      <c r="G649" s="73"/>
      <c r="H649" s="76" t="s">
        <v>2667</v>
      </c>
      <c r="I649" s="96"/>
      <c r="J649" s="96" t="s">
        <v>1184</v>
      </c>
      <c r="K649" s="97">
        <v>1</v>
      </c>
      <c r="L649" s="97">
        <v>1</v>
      </c>
      <c r="M649" s="97">
        <v>1</v>
      </c>
      <c r="N649" s="97">
        <v>1</v>
      </c>
      <c r="O649" s="97">
        <v>1</v>
      </c>
      <c r="P649" s="97">
        <v>1</v>
      </c>
      <c r="Q649" s="76"/>
      <c r="R649" s="76" t="s">
        <v>521</v>
      </c>
      <c r="S649" s="76" t="s">
        <v>521</v>
      </c>
      <c r="T649" s="76"/>
      <c r="U649" s="253">
        <f t="shared" si="97"/>
        <v>1</v>
      </c>
      <c r="V649" s="253">
        <f t="shared" si="97"/>
        <v>1</v>
      </c>
      <c r="W649" s="253">
        <f t="shared" si="97"/>
        <v>1</v>
      </c>
      <c r="X649" s="253">
        <f t="shared" si="97"/>
        <v>1</v>
      </c>
      <c r="Y649" s="253">
        <f t="shared" si="97"/>
        <v>1</v>
      </c>
      <c r="Z649" s="253">
        <f t="shared" si="97"/>
        <v>1</v>
      </c>
      <c r="AA649" s="253">
        <f t="shared" si="97"/>
        <v>1</v>
      </c>
      <c r="AB649" s="253">
        <f t="shared" si="97"/>
        <v>1</v>
      </c>
      <c r="AC649" s="76"/>
      <c r="AD649" s="76"/>
      <c r="AE649" s="76"/>
      <c r="AF649" s="97">
        <v>1</v>
      </c>
      <c r="AG649" s="97">
        <v>1</v>
      </c>
      <c r="AH649" s="73"/>
      <c r="AI649" s="57"/>
      <c r="AJ649" s="45"/>
      <c r="AK649" s="45"/>
      <c r="AL649" s="45"/>
    </row>
    <row r="650" spans="1:38" hidden="1" outlineLevel="2" x14ac:dyDescent="0.25">
      <c r="A650" s="45"/>
      <c r="B650" s="54"/>
      <c r="C650" s="47">
        <f t="shared" si="92"/>
        <v>3</v>
      </c>
      <c r="D650" s="73"/>
      <c r="E650" s="70"/>
      <c r="F650" s="70" t="s">
        <v>1258</v>
      </c>
      <c r="G650" s="73"/>
      <c r="H650" s="76" t="s">
        <v>2995</v>
      </c>
      <c r="I650" s="96"/>
      <c r="J650" s="96" t="s">
        <v>1184</v>
      </c>
      <c r="K650" s="97">
        <v>1.4</v>
      </c>
      <c r="L650" s="97">
        <v>1.4</v>
      </c>
      <c r="M650" s="97">
        <v>1.4</v>
      </c>
      <c r="N650" s="97">
        <v>1.4</v>
      </c>
      <c r="O650" s="97">
        <v>1.4</v>
      </c>
      <c r="P650" s="97">
        <v>1.4</v>
      </c>
      <c r="Q650" s="76"/>
      <c r="R650" s="76" t="s">
        <v>521</v>
      </c>
      <c r="S650" s="76" t="s">
        <v>521</v>
      </c>
      <c r="T650" s="76"/>
      <c r="U650" s="253">
        <f t="shared" si="97"/>
        <v>1.4</v>
      </c>
      <c r="V650" s="253">
        <f t="shared" si="97"/>
        <v>1.4</v>
      </c>
      <c r="W650" s="253">
        <f t="shared" si="97"/>
        <v>1.4</v>
      </c>
      <c r="X650" s="253">
        <f t="shared" si="97"/>
        <v>1.4</v>
      </c>
      <c r="Y650" s="253">
        <f t="shared" si="97"/>
        <v>1.4</v>
      </c>
      <c r="Z650" s="253">
        <f t="shared" si="97"/>
        <v>1.4</v>
      </c>
      <c r="AA650" s="253">
        <f t="shared" si="97"/>
        <v>1.4</v>
      </c>
      <c r="AB650" s="253">
        <f t="shared" si="97"/>
        <v>1.4</v>
      </c>
      <c r="AC650" s="76"/>
      <c r="AD650" s="76"/>
      <c r="AE650" s="76"/>
      <c r="AF650" s="97">
        <v>1</v>
      </c>
      <c r="AG650" s="97">
        <v>1</v>
      </c>
      <c r="AH650" s="73"/>
      <c r="AI650" s="57"/>
      <c r="AJ650" s="45"/>
      <c r="AK650" s="45"/>
      <c r="AL650" s="45"/>
    </row>
    <row r="651" spans="1:38" hidden="1" outlineLevel="2" x14ac:dyDescent="0.25">
      <c r="A651" s="45"/>
      <c r="B651" s="54"/>
      <c r="C651" s="47">
        <f t="shared" si="92"/>
        <v>3</v>
      </c>
      <c r="D651" s="73"/>
      <c r="E651" s="70"/>
      <c r="F651" s="70" t="s">
        <v>1259</v>
      </c>
      <c r="G651" s="73"/>
      <c r="H651" s="76" t="s">
        <v>2996</v>
      </c>
      <c r="I651" s="96"/>
      <c r="J651" s="96" t="s">
        <v>1184</v>
      </c>
      <c r="K651" s="97">
        <v>1</v>
      </c>
      <c r="L651" s="97">
        <v>1</v>
      </c>
      <c r="M651" s="97">
        <v>1</v>
      </c>
      <c r="N651" s="97">
        <v>1</v>
      </c>
      <c r="O651" s="97">
        <v>1</v>
      </c>
      <c r="P651" s="97">
        <v>1</v>
      </c>
      <c r="Q651" s="76"/>
      <c r="R651" s="76" t="s">
        <v>521</v>
      </c>
      <c r="S651" s="76" t="s">
        <v>521</v>
      </c>
      <c r="T651" s="76"/>
      <c r="U651" s="253">
        <f t="shared" si="97"/>
        <v>1</v>
      </c>
      <c r="V651" s="253">
        <f t="shared" si="97"/>
        <v>1</v>
      </c>
      <c r="W651" s="253">
        <f t="shared" si="97"/>
        <v>1</v>
      </c>
      <c r="X651" s="253">
        <f t="shared" si="97"/>
        <v>1</v>
      </c>
      <c r="Y651" s="253">
        <f t="shared" si="97"/>
        <v>1</v>
      </c>
      <c r="Z651" s="253">
        <f t="shared" si="97"/>
        <v>1</v>
      </c>
      <c r="AA651" s="253">
        <f t="shared" si="97"/>
        <v>1</v>
      </c>
      <c r="AB651" s="253">
        <f t="shared" si="97"/>
        <v>1</v>
      </c>
      <c r="AC651" s="76"/>
      <c r="AD651" s="76"/>
      <c r="AE651" s="76"/>
      <c r="AF651" s="97">
        <v>1</v>
      </c>
      <c r="AG651" s="97">
        <v>1</v>
      </c>
      <c r="AH651" s="73"/>
      <c r="AI651" s="57"/>
      <c r="AJ651" s="45"/>
      <c r="AK651" s="45"/>
      <c r="AL651" s="45"/>
    </row>
    <row r="652" spans="1:38" hidden="1" outlineLevel="2" x14ac:dyDescent="0.25">
      <c r="A652" s="45"/>
      <c r="B652" s="54"/>
      <c r="C652" s="47">
        <f t="shared" si="92"/>
        <v>3</v>
      </c>
      <c r="D652" s="73"/>
      <c r="E652" s="70"/>
      <c r="F652" s="70" t="s">
        <v>1260</v>
      </c>
      <c r="G652" s="73"/>
      <c r="H652" s="76" t="s">
        <v>2997</v>
      </c>
      <c r="I652" s="96"/>
      <c r="J652" s="96" t="s">
        <v>1184</v>
      </c>
      <c r="K652" s="97">
        <v>1.2</v>
      </c>
      <c r="L652" s="97">
        <v>1.2</v>
      </c>
      <c r="M652" s="97">
        <v>1.2</v>
      </c>
      <c r="N652" s="97">
        <v>1.2</v>
      </c>
      <c r="O652" s="97">
        <v>1.2</v>
      </c>
      <c r="P652" s="97">
        <v>1.2</v>
      </c>
      <c r="Q652" s="76"/>
      <c r="R652" s="76" t="s">
        <v>521</v>
      </c>
      <c r="S652" s="76" t="s">
        <v>521</v>
      </c>
      <c r="T652" s="76"/>
      <c r="U652" s="253">
        <f t="shared" si="97"/>
        <v>1.2</v>
      </c>
      <c r="V652" s="253">
        <f t="shared" si="97"/>
        <v>1.2</v>
      </c>
      <c r="W652" s="253">
        <f t="shared" si="97"/>
        <v>1.2</v>
      </c>
      <c r="X652" s="253">
        <f t="shared" si="97"/>
        <v>1.2</v>
      </c>
      <c r="Y652" s="253">
        <f t="shared" si="97"/>
        <v>1.2</v>
      </c>
      <c r="Z652" s="253">
        <f t="shared" si="97"/>
        <v>1.2</v>
      </c>
      <c r="AA652" s="253">
        <f t="shared" si="97"/>
        <v>1.2</v>
      </c>
      <c r="AB652" s="253">
        <f t="shared" si="97"/>
        <v>1.2</v>
      </c>
      <c r="AC652" s="76"/>
      <c r="AD652" s="76"/>
      <c r="AE652" s="76"/>
      <c r="AF652" s="97">
        <v>1</v>
      </c>
      <c r="AG652" s="97">
        <v>1</v>
      </c>
      <c r="AH652" s="73"/>
      <c r="AI652" s="57"/>
      <c r="AJ652" s="45"/>
      <c r="AK652" s="45"/>
      <c r="AL652" s="45"/>
    </row>
    <row r="653" spans="1:38" hidden="1" outlineLevel="2" x14ac:dyDescent="0.25">
      <c r="A653" s="45"/>
      <c r="B653" s="54"/>
      <c r="C653" s="47">
        <f t="shared" si="92"/>
        <v>3</v>
      </c>
      <c r="D653" s="73"/>
      <c r="E653" s="70"/>
      <c r="F653" s="70" t="s">
        <v>1261</v>
      </c>
      <c r="G653" s="73"/>
      <c r="H653" s="76" t="s">
        <v>1262</v>
      </c>
      <c r="I653" s="96" t="s">
        <v>511</v>
      </c>
      <c r="J653" s="96" t="s">
        <v>1156</v>
      </c>
      <c r="K653" s="76"/>
      <c r="L653" s="76"/>
      <c r="M653" s="76"/>
      <c r="N653" s="76"/>
      <c r="O653" s="76"/>
      <c r="P653" s="76"/>
      <c r="Q653" s="76"/>
      <c r="R653" s="76"/>
      <c r="S653" s="76"/>
      <c r="T653" s="76"/>
      <c r="U653" s="97">
        <v>0</v>
      </c>
      <c r="V653" s="97">
        <v>0</v>
      </c>
      <c r="W653" s="97">
        <v>0</v>
      </c>
      <c r="X653" s="255">
        <f t="shared" ref="X653:AB658" si="98">W653</f>
        <v>0</v>
      </c>
      <c r="Y653" s="255">
        <f t="shared" si="98"/>
        <v>0</v>
      </c>
      <c r="Z653" s="255">
        <f t="shared" si="98"/>
        <v>0</v>
      </c>
      <c r="AA653" s="255">
        <f t="shared" si="98"/>
        <v>0</v>
      </c>
      <c r="AB653" s="255">
        <f t="shared" si="98"/>
        <v>0</v>
      </c>
      <c r="AC653" s="76"/>
      <c r="AD653" s="76"/>
      <c r="AE653" s="76"/>
      <c r="AF653" s="97">
        <v>1</v>
      </c>
      <c r="AG653" s="97">
        <v>1</v>
      </c>
      <c r="AH653" s="73"/>
      <c r="AI653" s="57"/>
      <c r="AJ653" s="45"/>
      <c r="AK653" s="45"/>
      <c r="AL653" s="45"/>
    </row>
    <row r="654" spans="1:38" hidden="1" outlineLevel="2" x14ac:dyDescent="0.25">
      <c r="A654" s="45"/>
      <c r="B654" s="54"/>
      <c r="C654" s="47">
        <f t="shared" si="92"/>
        <v>3</v>
      </c>
      <c r="D654" s="73"/>
      <c r="E654" s="70"/>
      <c r="F654" s="70" t="s">
        <v>1263</v>
      </c>
      <c r="G654" s="73"/>
      <c r="H654" s="76" t="s">
        <v>1264</v>
      </c>
      <c r="I654" s="96" t="s">
        <v>511</v>
      </c>
      <c r="J654" s="96" t="s">
        <v>1156</v>
      </c>
      <c r="K654" s="76"/>
      <c r="L654" s="76"/>
      <c r="M654" s="76"/>
      <c r="N654" s="76"/>
      <c r="O654" s="76"/>
      <c r="P654" s="76"/>
      <c r="Q654" s="76"/>
      <c r="R654" s="76"/>
      <c r="S654" s="76"/>
      <c r="T654" s="76"/>
      <c r="U654" s="97">
        <v>0</v>
      </c>
      <c r="V654" s="97">
        <v>0</v>
      </c>
      <c r="W654" s="97">
        <v>0</v>
      </c>
      <c r="X654" s="255">
        <f t="shared" si="98"/>
        <v>0</v>
      </c>
      <c r="Y654" s="255">
        <f t="shared" si="98"/>
        <v>0</v>
      </c>
      <c r="Z654" s="255">
        <f t="shared" si="98"/>
        <v>0</v>
      </c>
      <c r="AA654" s="255">
        <f t="shared" si="98"/>
        <v>0</v>
      </c>
      <c r="AB654" s="255">
        <f t="shared" si="98"/>
        <v>0</v>
      </c>
      <c r="AC654" s="76"/>
      <c r="AD654" s="76"/>
      <c r="AE654" s="76"/>
      <c r="AF654" s="97">
        <v>1</v>
      </c>
      <c r="AG654" s="97">
        <v>1</v>
      </c>
      <c r="AH654" s="73"/>
      <c r="AI654" s="57"/>
      <c r="AJ654" s="45"/>
      <c r="AK654" s="45"/>
      <c r="AL654" s="45"/>
    </row>
    <row r="655" spans="1:38" hidden="1" outlineLevel="2" x14ac:dyDescent="0.25">
      <c r="A655" s="45"/>
      <c r="B655" s="54"/>
      <c r="C655" s="47">
        <f t="shared" si="92"/>
        <v>3</v>
      </c>
      <c r="D655" s="73"/>
      <c r="E655" s="70"/>
      <c r="F655" s="70" t="s">
        <v>1265</v>
      </c>
      <c r="G655" s="73"/>
      <c r="H655" s="76" t="s">
        <v>1266</v>
      </c>
      <c r="I655" s="96" t="s">
        <v>511</v>
      </c>
      <c r="J655" s="96" t="s">
        <v>1156</v>
      </c>
      <c r="K655" s="76"/>
      <c r="L655" s="76"/>
      <c r="M655" s="76"/>
      <c r="N655" s="76"/>
      <c r="O655" s="76"/>
      <c r="P655" s="76"/>
      <c r="Q655" s="76"/>
      <c r="R655" s="76"/>
      <c r="S655" s="76"/>
      <c r="T655" s="76"/>
      <c r="U655" s="97">
        <v>0</v>
      </c>
      <c r="V655" s="97">
        <v>0</v>
      </c>
      <c r="W655" s="97">
        <v>0</v>
      </c>
      <c r="X655" s="255">
        <f t="shared" si="98"/>
        <v>0</v>
      </c>
      <c r="Y655" s="255">
        <f t="shared" si="98"/>
        <v>0</v>
      </c>
      <c r="Z655" s="255">
        <f t="shared" si="98"/>
        <v>0</v>
      </c>
      <c r="AA655" s="255">
        <f t="shared" si="98"/>
        <v>0</v>
      </c>
      <c r="AB655" s="255">
        <f t="shared" si="98"/>
        <v>0</v>
      </c>
      <c r="AC655" s="76"/>
      <c r="AD655" s="76"/>
      <c r="AE655" s="76"/>
      <c r="AF655" s="97">
        <v>1</v>
      </c>
      <c r="AG655" s="97">
        <v>1</v>
      </c>
      <c r="AH655" s="73"/>
      <c r="AI655" s="57"/>
      <c r="AJ655" s="45"/>
      <c r="AK655" s="45"/>
      <c r="AL655" s="45"/>
    </row>
    <row r="656" spans="1:38" hidden="1" outlineLevel="2" x14ac:dyDescent="0.25">
      <c r="A656" s="45"/>
      <c r="B656" s="54"/>
      <c r="C656" s="47">
        <f t="shared" si="92"/>
        <v>3</v>
      </c>
      <c r="D656" s="73"/>
      <c r="E656" s="70"/>
      <c r="F656" s="70" t="s">
        <v>1267</v>
      </c>
      <c r="G656" s="73"/>
      <c r="H656" s="76" t="s">
        <v>1268</v>
      </c>
      <c r="I656" s="96" t="s">
        <v>511</v>
      </c>
      <c r="J656" s="96" t="s">
        <v>1156</v>
      </c>
      <c r="K656" s="76"/>
      <c r="L656" s="76"/>
      <c r="M656" s="76"/>
      <c r="N656" s="76"/>
      <c r="O656" s="76"/>
      <c r="P656" s="76"/>
      <c r="Q656" s="76"/>
      <c r="R656" s="76"/>
      <c r="S656" s="76"/>
      <c r="T656" s="76"/>
      <c r="U656" s="97">
        <v>0</v>
      </c>
      <c r="V656" s="97">
        <v>0</v>
      </c>
      <c r="W656" s="97">
        <v>0</v>
      </c>
      <c r="X656" s="255">
        <f t="shared" si="98"/>
        <v>0</v>
      </c>
      <c r="Y656" s="255">
        <f t="shared" si="98"/>
        <v>0</v>
      </c>
      <c r="Z656" s="255">
        <f t="shared" si="98"/>
        <v>0</v>
      </c>
      <c r="AA656" s="255">
        <f t="shared" si="98"/>
        <v>0</v>
      </c>
      <c r="AB656" s="255">
        <f t="shared" si="98"/>
        <v>0</v>
      </c>
      <c r="AC656" s="76"/>
      <c r="AD656" s="76"/>
      <c r="AE656" s="76"/>
      <c r="AF656" s="97">
        <v>1</v>
      </c>
      <c r="AG656" s="97">
        <v>1</v>
      </c>
      <c r="AH656" s="73"/>
      <c r="AI656" s="57"/>
      <c r="AJ656" s="45"/>
      <c r="AK656" s="45"/>
      <c r="AL656" s="45"/>
    </row>
    <row r="657" spans="1:38" hidden="1" outlineLevel="2" x14ac:dyDescent="0.25">
      <c r="A657" s="45"/>
      <c r="B657" s="54"/>
      <c r="C657" s="47">
        <f t="shared" si="92"/>
        <v>3</v>
      </c>
      <c r="D657" s="73"/>
      <c r="E657" s="70"/>
      <c r="F657" s="70" t="s">
        <v>1269</v>
      </c>
      <c r="G657" s="73"/>
      <c r="H657" s="76" t="s">
        <v>1270</v>
      </c>
      <c r="I657" s="96" t="s">
        <v>511</v>
      </c>
      <c r="J657" s="96" t="s">
        <v>1156</v>
      </c>
      <c r="K657" s="76"/>
      <c r="L657" s="76"/>
      <c r="M657" s="76"/>
      <c r="N657" s="76"/>
      <c r="O657" s="76"/>
      <c r="P657" s="76"/>
      <c r="Q657" s="76"/>
      <c r="R657" s="76"/>
      <c r="S657" s="76"/>
      <c r="T657" s="76"/>
      <c r="U657" s="97">
        <v>0.26</v>
      </c>
      <c r="V657" s="97">
        <v>0.26</v>
      </c>
      <c r="W657" s="97">
        <v>0.26</v>
      </c>
      <c r="X657" s="255">
        <f t="shared" si="98"/>
        <v>0.26</v>
      </c>
      <c r="Y657" s="255">
        <f t="shared" si="98"/>
        <v>0.26</v>
      </c>
      <c r="Z657" s="255">
        <f t="shared" si="98"/>
        <v>0.26</v>
      </c>
      <c r="AA657" s="255">
        <f t="shared" si="98"/>
        <v>0.26</v>
      </c>
      <c r="AB657" s="255">
        <f t="shared" si="98"/>
        <v>0.26</v>
      </c>
      <c r="AC657" s="76"/>
      <c r="AD657" s="97" t="s">
        <v>1271</v>
      </c>
      <c r="AE657" s="76"/>
      <c r="AF657" s="97">
        <v>1</v>
      </c>
      <c r="AG657" s="97">
        <v>1</v>
      </c>
      <c r="AH657" s="73"/>
      <c r="AI657" s="57"/>
      <c r="AJ657" s="45"/>
      <c r="AK657" s="45"/>
      <c r="AL657" s="45"/>
    </row>
    <row r="658" spans="1:38" hidden="1" outlineLevel="2" x14ac:dyDescent="0.25">
      <c r="A658" s="45"/>
      <c r="B658" s="54"/>
      <c r="C658" s="47">
        <f t="shared" si="92"/>
        <v>3</v>
      </c>
      <c r="D658" s="73"/>
      <c r="E658" s="70"/>
      <c r="F658" s="70" t="s">
        <v>1272</v>
      </c>
      <c r="G658" s="73"/>
      <c r="H658" s="76" t="s">
        <v>1273</v>
      </c>
      <c r="I658" s="96" t="s">
        <v>511</v>
      </c>
      <c r="J658" s="96" t="s">
        <v>1156</v>
      </c>
      <c r="K658" s="76"/>
      <c r="L658" s="76"/>
      <c r="M658" s="76"/>
      <c r="N658" s="76"/>
      <c r="O658" s="76"/>
      <c r="P658" s="76"/>
      <c r="Q658" s="76"/>
      <c r="R658" s="76"/>
      <c r="S658" s="76"/>
      <c r="T658" s="76"/>
      <c r="U658" s="97">
        <v>0</v>
      </c>
      <c r="V658" s="97">
        <v>0</v>
      </c>
      <c r="W658" s="97">
        <v>0</v>
      </c>
      <c r="X658" s="255">
        <f t="shared" si="98"/>
        <v>0</v>
      </c>
      <c r="Y658" s="255">
        <f t="shared" si="98"/>
        <v>0</v>
      </c>
      <c r="Z658" s="255">
        <f t="shared" si="98"/>
        <v>0</v>
      </c>
      <c r="AA658" s="255">
        <f t="shared" si="98"/>
        <v>0</v>
      </c>
      <c r="AB658" s="255">
        <f t="shared" si="98"/>
        <v>0</v>
      </c>
      <c r="AC658" s="76"/>
      <c r="AD658" s="76"/>
      <c r="AE658" s="76"/>
      <c r="AF658" s="97">
        <v>1</v>
      </c>
      <c r="AG658" s="97">
        <v>1</v>
      </c>
      <c r="AH658" s="73"/>
      <c r="AI658" s="57"/>
      <c r="AJ658" s="45"/>
      <c r="AK658" s="45"/>
      <c r="AL658" s="45"/>
    </row>
    <row r="659" spans="1:38" hidden="1" outlineLevel="3" x14ac:dyDescent="0.25">
      <c r="A659" s="45"/>
      <c r="B659" s="54"/>
      <c r="C659" s="47">
        <f t="shared" si="92"/>
        <v>3</v>
      </c>
      <c r="D659" s="73"/>
      <c r="E659" s="70"/>
      <c r="F659" s="70" t="s">
        <v>1274</v>
      </c>
      <c r="G659" s="73"/>
      <c r="H659" s="76" t="s">
        <v>613</v>
      </c>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92"/>
        <v>3</v>
      </c>
      <c r="D660" s="73"/>
      <c r="E660" s="70"/>
      <c r="F660" s="70" t="s">
        <v>1275</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92"/>
        <v>3</v>
      </c>
      <c r="D661" s="73"/>
      <c r="E661" s="70"/>
      <c r="F661" s="70" t="s">
        <v>1276</v>
      </c>
      <c r="G661" s="73"/>
      <c r="H661" s="76"/>
      <c r="I661" s="96" t="s">
        <v>511</v>
      </c>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2" x14ac:dyDescent="0.25">
      <c r="A662" s="45"/>
      <c r="B662" s="54"/>
      <c r="C662" s="47">
        <f t="shared" si="92"/>
        <v>3</v>
      </c>
      <c r="D662" s="73"/>
      <c r="E662" s="70"/>
      <c r="F662" s="70" t="s">
        <v>1277</v>
      </c>
      <c r="G662" s="73"/>
      <c r="H662" s="76" t="s">
        <v>1278</v>
      </c>
      <c r="I662" s="96"/>
      <c r="J662" s="96" t="s">
        <v>1184</v>
      </c>
      <c r="K662" s="97">
        <f>5.1/5</f>
        <v>1.02</v>
      </c>
      <c r="L662" s="97">
        <f>5.1/5</f>
        <v>1.02</v>
      </c>
      <c r="M662" s="97">
        <v>1</v>
      </c>
      <c r="N662" s="97">
        <v>1</v>
      </c>
      <c r="O662" s="97">
        <v>1</v>
      </c>
      <c r="P662" s="97">
        <v>1</v>
      </c>
      <c r="Q662" s="76"/>
      <c r="R662" s="76" t="s">
        <v>1279</v>
      </c>
      <c r="S662" s="76"/>
      <c r="T662" s="76"/>
      <c r="U662" s="253">
        <f t="shared" ref="U662:AB664" si="99">INDEX($K662:$Q662,1,U$43)</f>
        <v>1.02</v>
      </c>
      <c r="V662" s="253">
        <f t="shared" si="99"/>
        <v>1.02</v>
      </c>
      <c r="W662" s="253">
        <f t="shared" si="99"/>
        <v>1.02</v>
      </c>
      <c r="X662" s="253">
        <f t="shared" si="99"/>
        <v>1.02</v>
      </c>
      <c r="Y662" s="253">
        <f t="shared" si="99"/>
        <v>1.02</v>
      </c>
      <c r="Z662" s="253">
        <f t="shared" si="99"/>
        <v>1.02</v>
      </c>
      <c r="AA662" s="253">
        <f t="shared" si="99"/>
        <v>1.02</v>
      </c>
      <c r="AB662" s="253">
        <f t="shared" si="99"/>
        <v>1.02</v>
      </c>
      <c r="AC662" s="76"/>
      <c r="AD662" s="76"/>
      <c r="AE662" s="76"/>
      <c r="AF662" s="97">
        <v>1</v>
      </c>
      <c r="AG662" s="97">
        <v>1</v>
      </c>
      <c r="AH662" s="73"/>
      <c r="AI662" s="57"/>
      <c r="AJ662" s="45"/>
      <c r="AK662" s="45"/>
      <c r="AL662" s="45"/>
    </row>
    <row r="663" spans="1:38" hidden="1" outlineLevel="2" x14ac:dyDescent="0.25">
      <c r="A663" s="45"/>
      <c r="B663" s="54"/>
      <c r="C663" s="47">
        <f t="shared" si="92"/>
        <v>3</v>
      </c>
      <c r="D663" s="73"/>
      <c r="E663" s="70"/>
      <c r="F663" s="70" t="s">
        <v>1280</v>
      </c>
      <c r="G663" s="73"/>
      <c r="H663" s="76" t="s">
        <v>1281</v>
      </c>
      <c r="I663" s="96"/>
      <c r="J663" s="96" t="s">
        <v>1184</v>
      </c>
      <c r="K663" s="97">
        <f>4.9/5</f>
        <v>0.98000000000000009</v>
      </c>
      <c r="L663" s="97">
        <f>4.9/5</f>
        <v>0.98000000000000009</v>
      </c>
      <c r="M663" s="97">
        <v>1</v>
      </c>
      <c r="N663" s="97">
        <v>1</v>
      </c>
      <c r="O663" s="97">
        <v>1</v>
      </c>
      <c r="P663" s="97">
        <v>1</v>
      </c>
      <c r="Q663" s="76"/>
      <c r="R663" s="76" t="s">
        <v>1282</v>
      </c>
      <c r="S663" s="76"/>
      <c r="T663" s="76"/>
      <c r="U663" s="253">
        <f t="shared" si="99"/>
        <v>0.98000000000000009</v>
      </c>
      <c r="V663" s="253">
        <f t="shared" si="99"/>
        <v>0.98000000000000009</v>
      </c>
      <c r="W663" s="253">
        <f t="shared" si="99"/>
        <v>0.98000000000000009</v>
      </c>
      <c r="X663" s="253">
        <f t="shared" si="99"/>
        <v>0.98000000000000009</v>
      </c>
      <c r="Y663" s="253">
        <f t="shared" si="99"/>
        <v>0.98000000000000009</v>
      </c>
      <c r="Z663" s="253">
        <f t="shared" si="99"/>
        <v>0.98000000000000009</v>
      </c>
      <c r="AA663" s="253">
        <f t="shared" si="99"/>
        <v>0.98000000000000009</v>
      </c>
      <c r="AB663" s="253">
        <f t="shared" si="99"/>
        <v>0.98000000000000009</v>
      </c>
      <c r="AC663" s="76"/>
      <c r="AD663" s="76"/>
      <c r="AE663" s="76"/>
      <c r="AF663" s="97">
        <v>1</v>
      </c>
      <c r="AG663" s="97">
        <v>1</v>
      </c>
      <c r="AH663" s="73"/>
      <c r="AI663" s="57"/>
      <c r="AJ663" s="45"/>
      <c r="AK663" s="45"/>
      <c r="AL663" s="45"/>
    </row>
    <row r="664" spans="1:38" hidden="1" outlineLevel="2" x14ac:dyDescent="0.25">
      <c r="A664" s="45"/>
      <c r="B664" s="54"/>
      <c r="C664" s="47">
        <f t="shared" si="92"/>
        <v>3</v>
      </c>
      <c r="D664" s="73"/>
      <c r="E664" s="70"/>
      <c r="F664" s="70" t="s">
        <v>1283</v>
      </c>
      <c r="G664" s="73"/>
      <c r="H664" s="76" t="s">
        <v>2364</v>
      </c>
      <c r="I664" s="96"/>
      <c r="J664" s="96" t="s">
        <v>1184</v>
      </c>
      <c r="K664" s="253">
        <f t="shared" ref="K664:P664" si="100">K662</f>
        <v>1.02</v>
      </c>
      <c r="L664" s="253">
        <f t="shared" si="100"/>
        <v>1.02</v>
      </c>
      <c r="M664" s="253">
        <f t="shared" si="100"/>
        <v>1</v>
      </c>
      <c r="N664" s="253">
        <f t="shared" si="100"/>
        <v>1</v>
      </c>
      <c r="O664" s="253">
        <f t="shared" si="100"/>
        <v>1</v>
      </c>
      <c r="P664" s="253">
        <f t="shared" si="100"/>
        <v>1</v>
      </c>
      <c r="Q664" s="76"/>
      <c r="R664" s="76"/>
      <c r="S664" s="76"/>
      <c r="T664" s="76"/>
      <c r="U664" s="253">
        <f t="shared" si="99"/>
        <v>1.02</v>
      </c>
      <c r="V664" s="253">
        <f t="shared" si="99"/>
        <v>1.02</v>
      </c>
      <c r="W664" s="253">
        <f t="shared" si="99"/>
        <v>1.02</v>
      </c>
      <c r="X664" s="253">
        <f t="shared" si="99"/>
        <v>1.02</v>
      </c>
      <c r="Y664" s="253">
        <f t="shared" si="99"/>
        <v>1.02</v>
      </c>
      <c r="Z664" s="253">
        <f t="shared" si="99"/>
        <v>1.02</v>
      </c>
      <c r="AA664" s="253">
        <f t="shared" si="99"/>
        <v>1.02</v>
      </c>
      <c r="AB664" s="253">
        <f t="shared" si="99"/>
        <v>1.02</v>
      </c>
      <c r="AC664" s="76"/>
      <c r="AD664" s="76"/>
      <c r="AE664" s="76"/>
      <c r="AF664" s="97">
        <v>1</v>
      </c>
      <c r="AG664" s="97">
        <v>1</v>
      </c>
      <c r="AH664" s="73"/>
      <c r="AI664" s="57"/>
      <c r="AJ664" s="45"/>
      <c r="AK664" s="45"/>
      <c r="AL664" s="45"/>
    </row>
    <row r="665" spans="1:38" hidden="1" outlineLevel="2" x14ac:dyDescent="0.25">
      <c r="A665" s="45"/>
      <c r="B665" s="54"/>
      <c r="C665" s="47">
        <f t="shared" si="92"/>
        <v>3</v>
      </c>
      <c r="D665" s="73"/>
      <c r="E665" s="70"/>
      <c r="F665" s="70" t="s">
        <v>1284</v>
      </c>
      <c r="G665" s="73"/>
      <c r="H665" s="76" t="s">
        <v>1285</v>
      </c>
      <c r="I665" s="96" t="s">
        <v>511</v>
      </c>
      <c r="J665" s="96" t="s">
        <v>1156</v>
      </c>
      <c r="K665" s="76"/>
      <c r="L665" s="76"/>
      <c r="M665" s="76"/>
      <c r="N665" s="76"/>
      <c r="O665" s="76"/>
      <c r="P665" s="76"/>
      <c r="Q665" s="76"/>
      <c r="R665" s="76"/>
      <c r="S665" s="76"/>
      <c r="T665" s="76"/>
      <c r="U665" s="97">
        <v>0</v>
      </c>
      <c r="V665" s="97">
        <v>0</v>
      </c>
      <c r="W665" s="97">
        <v>0</v>
      </c>
      <c r="X665" s="255">
        <f t="shared" ref="X665:Y667" si="101">Y665</f>
        <v>0.35589999999999999</v>
      </c>
      <c r="Y665" s="255">
        <f t="shared" si="101"/>
        <v>0.35589999999999999</v>
      </c>
      <c r="Z665" s="97">
        <v>0.35589999999999999</v>
      </c>
      <c r="AA665" s="255">
        <f t="shared" ref="X665:AB673" si="102">Z665</f>
        <v>0.35589999999999999</v>
      </c>
      <c r="AB665" s="255">
        <f t="shared" si="102"/>
        <v>0.35589999999999999</v>
      </c>
      <c r="AC665" s="76"/>
      <c r="AD665" s="97" t="s">
        <v>2193</v>
      </c>
      <c r="AE665" s="76"/>
      <c r="AF665" s="97">
        <v>1</v>
      </c>
      <c r="AG665" s="97">
        <v>1</v>
      </c>
      <c r="AH665" s="73"/>
      <c r="AI665" s="57"/>
      <c r="AJ665" s="45"/>
      <c r="AK665" s="45"/>
      <c r="AL665" s="45"/>
    </row>
    <row r="666" spans="1:38" hidden="1" outlineLevel="2" x14ac:dyDescent="0.25">
      <c r="A666" s="45"/>
      <c r="B666" s="54"/>
      <c r="C666" s="47">
        <f t="shared" si="92"/>
        <v>3</v>
      </c>
      <c r="D666" s="73"/>
      <c r="E666" s="70"/>
      <c r="F666" s="70" t="s">
        <v>1286</v>
      </c>
      <c r="G666" s="73"/>
      <c r="H666" s="76" t="s">
        <v>1287</v>
      </c>
      <c r="I666" s="96" t="s">
        <v>511</v>
      </c>
      <c r="J666" s="96" t="s">
        <v>1156</v>
      </c>
      <c r="K666" s="76"/>
      <c r="L666" s="76"/>
      <c r="M666" s="76"/>
      <c r="N666" s="76"/>
      <c r="O666" s="76"/>
      <c r="P666" s="76"/>
      <c r="Q666" s="76"/>
      <c r="R666" s="76"/>
      <c r="S666" s="76"/>
      <c r="T666" s="76"/>
      <c r="U666" s="97">
        <v>-0.19574</v>
      </c>
      <c r="V666" s="255">
        <f>U666</f>
        <v>-0.19574</v>
      </c>
      <c r="W666" s="255">
        <f>V666</f>
        <v>-0.19574</v>
      </c>
      <c r="X666" s="255">
        <f t="shared" si="101"/>
        <v>0</v>
      </c>
      <c r="Y666" s="255">
        <f t="shared" si="101"/>
        <v>0</v>
      </c>
      <c r="Z666" s="97">
        <v>0</v>
      </c>
      <c r="AA666" s="255">
        <f t="shared" si="102"/>
        <v>0</v>
      </c>
      <c r="AB666" s="255">
        <f t="shared" si="102"/>
        <v>0</v>
      </c>
      <c r="AC666" s="76"/>
      <c r="AD666" s="76"/>
      <c r="AE666" s="76"/>
      <c r="AF666" s="97">
        <v>1</v>
      </c>
      <c r="AG666" s="97">
        <v>1</v>
      </c>
      <c r="AH666" s="73"/>
      <c r="AI666" s="57"/>
      <c r="AJ666" s="45"/>
      <c r="AK666" s="45"/>
      <c r="AL666" s="45"/>
    </row>
    <row r="667" spans="1:38" hidden="1" outlineLevel="2" x14ac:dyDescent="0.25">
      <c r="A667" s="45"/>
      <c r="B667" s="54"/>
      <c r="C667" s="47">
        <f t="shared" si="92"/>
        <v>3</v>
      </c>
      <c r="D667" s="73"/>
      <c r="E667" s="70"/>
      <c r="F667" s="70" t="s">
        <v>1288</v>
      </c>
      <c r="G667" s="73"/>
      <c r="H667" s="76" t="s">
        <v>1289</v>
      </c>
      <c r="I667" s="96" t="s">
        <v>511</v>
      </c>
      <c r="J667" s="96" t="s">
        <v>1156</v>
      </c>
      <c r="K667" s="76"/>
      <c r="L667" s="76"/>
      <c r="M667" s="76"/>
      <c r="N667" s="76"/>
      <c r="O667" s="76"/>
      <c r="P667" s="76"/>
      <c r="Q667" s="76"/>
      <c r="R667" s="76"/>
      <c r="S667" s="76"/>
      <c r="T667" s="76"/>
      <c r="U667" s="97">
        <v>0</v>
      </c>
      <c r="V667" s="97">
        <v>0</v>
      </c>
      <c r="W667" s="97">
        <v>0</v>
      </c>
      <c r="X667" s="255">
        <f t="shared" si="101"/>
        <v>0.35589999999999999</v>
      </c>
      <c r="Y667" s="255">
        <f t="shared" si="101"/>
        <v>0.35589999999999999</v>
      </c>
      <c r="Z667" s="253">
        <f>Z665</f>
        <v>0.35589999999999999</v>
      </c>
      <c r="AA667" s="255">
        <f t="shared" si="102"/>
        <v>0.35589999999999999</v>
      </c>
      <c r="AB667" s="255">
        <f t="shared" si="102"/>
        <v>0.35589999999999999</v>
      </c>
      <c r="AC667" s="76"/>
      <c r="AD667" s="76"/>
      <c r="AE667" s="76"/>
      <c r="AF667" s="97">
        <v>1</v>
      </c>
      <c r="AG667" s="97">
        <v>1</v>
      </c>
      <c r="AH667" s="73"/>
      <c r="AI667" s="57"/>
      <c r="AJ667" s="45"/>
      <c r="AK667" s="45"/>
      <c r="AL667" s="45"/>
    </row>
    <row r="668" spans="1:38" hidden="1" outlineLevel="2" x14ac:dyDescent="0.25">
      <c r="A668" s="45"/>
      <c r="B668" s="54"/>
      <c r="C668" s="47">
        <f t="shared" si="92"/>
        <v>3</v>
      </c>
      <c r="D668" s="73"/>
      <c r="E668" s="70"/>
      <c r="F668" s="70" t="s">
        <v>1290</v>
      </c>
      <c r="G668" s="73"/>
      <c r="H668" s="76" t="s">
        <v>1291</v>
      </c>
      <c r="I668" s="96" t="s">
        <v>511</v>
      </c>
      <c r="J668" s="96" t="s">
        <v>1156</v>
      </c>
      <c r="K668" s="76"/>
      <c r="L668" s="76"/>
      <c r="M668" s="76"/>
      <c r="N668" s="76"/>
      <c r="O668" s="76"/>
      <c r="P668" s="76"/>
      <c r="Q668" s="76"/>
      <c r="R668" s="76"/>
      <c r="S668" s="76"/>
      <c r="T668" s="76"/>
      <c r="U668" s="97">
        <v>0</v>
      </c>
      <c r="V668" s="97">
        <v>0</v>
      </c>
      <c r="W668" s="97">
        <v>0</v>
      </c>
      <c r="X668" s="255">
        <f t="shared" si="102"/>
        <v>0</v>
      </c>
      <c r="Y668" s="97">
        <v>1.42</v>
      </c>
      <c r="Z668" s="255">
        <f t="shared" si="102"/>
        <v>1.42</v>
      </c>
      <c r="AA668" s="255">
        <f t="shared" si="102"/>
        <v>1.42</v>
      </c>
      <c r="AB668" s="255">
        <f t="shared" si="102"/>
        <v>1.42</v>
      </c>
      <c r="AC668" s="76"/>
      <c r="AD668" s="97" t="s">
        <v>2193</v>
      </c>
      <c r="AE668" s="76"/>
      <c r="AF668" s="97">
        <v>1</v>
      </c>
      <c r="AG668" s="97">
        <v>1</v>
      </c>
      <c r="AH668" s="73"/>
      <c r="AI668" s="57"/>
      <c r="AJ668" s="45"/>
      <c r="AK668" s="45"/>
      <c r="AL668" s="45"/>
    </row>
    <row r="669" spans="1:38" hidden="1" outlineLevel="2" x14ac:dyDescent="0.25">
      <c r="A669" s="45"/>
      <c r="B669" s="54"/>
      <c r="C669" s="47">
        <f t="shared" si="92"/>
        <v>3</v>
      </c>
      <c r="D669" s="73"/>
      <c r="E669" s="70"/>
      <c r="F669" s="70" t="s">
        <v>1292</v>
      </c>
      <c r="G669" s="73"/>
      <c r="H669" s="76" t="s">
        <v>1293</v>
      </c>
      <c r="I669" s="96" t="s">
        <v>511</v>
      </c>
      <c r="J669" s="96" t="s">
        <v>1156</v>
      </c>
      <c r="K669" s="76"/>
      <c r="L669" s="76"/>
      <c r="M669" s="76"/>
      <c r="N669" s="76"/>
      <c r="O669" s="76"/>
      <c r="P669" s="76"/>
      <c r="Q669" s="76"/>
      <c r="R669" s="76"/>
      <c r="S669" s="76"/>
      <c r="T669" s="76"/>
      <c r="U669" s="97">
        <v>-0.72</v>
      </c>
      <c r="V669" s="97">
        <v>-0.72</v>
      </c>
      <c r="W669" s="97">
        <v>-0.72</v>
      </c>
      <c r="X669" s="255">
        <f t="shared" si="102"/>
        <v>-0.72</v>
      </c>
      <c r="Y669" s="97">
        <v>0</v>
      </c>
      <c r="Z669" s="255">
        <f t="shared" si="102"/>
        <v>0</v>
      </c>
      <c r="AA669" s="255">
        <f t="shared" si="102"/>
        <v>0</v>
      </c>
      <c r="AB669" s="255">
        <f t="shared" si="102"/>
        <v>0</v>
      </c>
      <c r="AC669" s="76"/>
      <c r="AD669" s="97" t="s">
        <v>1294</v>
      </c>
      <c r="AE669" s="76"/>
      <c r="AF669" s="97">
        <v>1</v>
      </c>
      <c r="AG669" s="97">
        <v>1</v>
      </c>
      <c r="AH669" s="73"/>
      <c r="AI669" s="57"/>
      <c r="AJ669" s="45"/>
      <c r="AK669" s="45"/>
      <c r="AL669" s="45"/>
    </row>
    <row r="670" spans="1:38" hidden="1" outlineLevel="2" x14ac:dyDescent="0.25">
      <c r="A670" s="45"/>
      <c r="B670" s="54"/>
      <c r="C670" s="47">
        <f t="shared" si="92"/>
        <v>3</v>
      </c>
      <c r="D670" s="73"/>
      <c r="E670" s="70"/>
      <c r="F670" s="70" t="s">
        <v>1295</v>
      </c>
      <c r="G670" s="73"/>
      <c r="H670" s="76" t="s">
        <v>1296</v>
      </c>
      <c r="I670" s="96" t="s">
        <v>511</v>
      </c>
      <c r="J670" s="96" t="s">
        <v>1156</v>
      </c>
      <c r="K670" s="76"/>
      <c r="L670" s="76"/>
      <c r="M670" s="76"/>
      <c r="N670" s="76"/>
      <c r="O670" s="76"/>
      <c r="P670" s="76"/>
      <c r="Q670" s="76"/>
      <c r="R670" s="76"/>
      <c r="S670" s="76"/>
      <c r="T670" s="76"/>
      <c r="U670" s="97">
        <v>0</v>
      </c>
      <c r="V670" s="97">
        <v>0</v>
      </c>
      <c r="W670" s="97">
        <v>0</v>
      </c>
      <c r="X670" s="255">
        <f t="shared" si="102"/>
        <v>0</v>
      </c>
      <c r="Y670" s="253">
        <f>Y668</f>
        <v>1.42</v>
      </c>
      <c r="Z670" s="255">
        <f t="shared" si="102"/>
        <v>1.42</v>
      </c>
      <c r="AA670" s="255">
        <f t="shared" si="102"/>
        <v>1.42</v>
      </c>
      <c r="AB670" s="255">
        <f t="shared" si="102"/>
        <v>1.42</v>
      </c>
      <c r="AC670" s="76"/>
      <c r="AD670" s="76"/>
      <c r="AE670" s="76"/>
      <c r="AF670" s="97">
        <v>1</v>
      </c>
      <c r="AG670" s="97">
        <v>1</v>
      </c>
      <c r="AH670" s="73"/>
      <c r="AI670" s="57"/>
      <c r="AJ670" s="45"/>
      <c r="AK670" s="45"/>
      <c r="AL670" s="45"/>
    </row>
    <row r="671" spans="1:38" hidden="1" outlineLevel="2" x14ac:dyDescent="0.25">
      <c r="A671" s="45"/>
      <c r="B671" s="54"/>
      <c r="C671" s="47">
        <f t="shared" si="92"/>
        <v>3</v>
      </c>
      <c r="D671" s="73"/>
      <c r="E671" s="70"/>
      <c r="F671" s="70" t="s">
        <v>1297</v>
      </c>
      <c r="G671" s="73"/>
      <c r="H671" s="76" t="s">
        <v>1298</v>
      </c>
      <c r="I671" s="96" t="s">
        <v>511</v>
      </c>
      <c r="J671" s="96" t="s">
        <v>1156</v>
      </c>
      <c r="K671" s="76"/>
      <c r="L671" s="76"/>
      <c r="M671" s="76"/>
      <c r="N671" s="76"/>
      <c r="O671" s="76"/>
      <c r="P671" s="76"/>
      <c r="Q671" s="76"/>
      <c r="R671" s="76"/>
      <c r="S671" s="76"/>
      <c r="T671" s="76"/>
      <c r="U671" s="97">
        <v>0</v>
      </c>
      <c r="V671" s="97">
        <v>0</v>
      </c>
      <c r="W671" s="97">
        <v>0</v>
      </c>
      <c r="X671" s="255">
        <f t="shared" si="102"/>
        <v>0</v>
      </c>
      <c r="Y671" s="255">
        <f t="shared" si="102"/>
        <v>0</v>
      </c>
      <c r="Z671" s="255">
        <f t="shared" si="102"/>
        <v>0</v>
      </c>
      <c r="AA671" s="255">
        <f t="shared" si="102"/>
        <v>0</v>
      </c>
      <c r="AB671" s="255">
        <f t="shared" si="102"/>
        <v>0</v>
      </c>
      <c r="AC671" s="76"/>
      <c r="AD671" s="76"/>
      <c r="AE671" s="76"/>
      <c r="AF671" s="97">
        <v>1</v>
      </c>
      <c r="AG671" s="97">
        <v>1</v>
      </c>
      <c r="AH671" s="73"/>
      <c r="AI671" s="57"/>
      <c r="AJ671" s="45"/>
      <c r="AK671" s="45"/>
      <c r="AL671" s="45"/>
    </row>
    <row r="672" spans="1:38" hidden="1" outlineLevel="2" x14ac:dyDescent="0.25">
      <c r="A672" s="45"/>
      <c r="B672" s="54"/>
      <c r="C672" s="47">
        <f t="shared" si="92"/>
        <v>3</v>
      </c>
      <c r="D672" s="73"/>
      <c r="E672" s="70"/>
      <c r="F672" s="70" t="s">
        <v>1299</v>
      </c>
      <c r="G672" s="73"/>
      <c r="H672" s="76" t="s">
        <v>1300</v>
      </c>
      <c r="I672" s="96" t="s">
        <v>511</v>
      </c>
      <c r="J672" s="96" t="s">
        <v>1156</v>
      </c>
      <c r="K672" s="76"/>
      <c r="L672" s="76"/>
      <c r="M672" s="76"/>
      <c r="N672" s="76"/>
      <c r="O672" s="76"/>
      <c r="P672" s="76"/>
      <c r="Q672" s="76"/>
      <c r="R672" s="76"/>
      <c r="S672" s="76"/>
      <c r="T672" s="76"/>
      <c r="U672" s="97">
        <f>-7/1000</f>
        <v>-7.0000000000000001E-3</v>
      </c>
      <c r="V672" s="97">
        <f>-7/1000</f>
        <v>-7.0000000000000001E-3</v>
      </c>
      <c r="W672" s="97">
        <f>-7/1000</f>
        <v>-7.0000000000000001E-3</v>
      </c>
      <c r="X672" s="255">
        <f t="shared" si="102"/>
        <v>-7.0000000000000001E-3</v>
      </c>
      <c r="Y672" s="255">
        <f t="shared" si="102"/>
        <v>-7.0000000000000001E-3</v>
      </c>
      <c r="Z672" s="255">
        <f t="shared" si="102"/>
        <v>-7.0000000000000001E-3</v>
      </c>
      <c r="AA672" s="255">
        <f t="shared" si="102"/>
        <v>-7.0000000000000001E-3</v>
      </c>
      <c r="AB672" s="255">
        <f t="shared" si="102"/>
        <v>-7.0000000000000001E-3</v>
      </c>
      <c r="AC672" s="76"/>
      <c r="AD672" s="97" t="s">
        <v>1301</v>
      </c>
      <c r="AE672" s="76"/>
      <c r="AF672" s="97">
        <v>1</v>
      </c>
      <c r="AG672" s="97">
        <v>1</v>
      </c>
      <c r="AH672" s="73"/>
      <c r="AI672" s="57"/>
      <c r="AJ672" s="45"/>
      <c r="AK672" s="45"/>
      <c r="AL672" s="45"/>
    </row>
    <row r="673" spans="1:38" hidden="1" outlineLevel="2" x14ac:dyDescent="0.25">
      <c r="A673" s="45"/>
      <c r="B673" s="54"/>
      <c r="C673" s="47">
        <f t="shared" si="92"/>
        <v>3</v>
      </c>
      <c r="D673" s="73"/>
      <c r="E673" s="70"/>
      <c r="F673" s="70" t="s">
        <v>1302</v>
      </c>
      <c r="G673" s="73"/>
      <c r="H673" s="76" t="s">
        <v>1303</v>
      </c>
      <c r="I673" s="96" t="s">
        <v>511</v>
      </c>
      <c r="J673" s="96" t="s">
        <v>1156</v>
      </c>
      <c r="K673" s="76"/>
      <c r="L673" s="76"/>
      <c r="M673" s="76"/>
      <c r="N673" s="76"/>
      <c r="O673" s="76"/>
      <c r="P673" s="76"/>
      <c r="Q673" s="76"/>
      <c r="R673" s="76"/>
      <c r="S673" s="76"/>
      <c r="T673" s="76"/>
      <c r="U673" s="97">
        <v>0</v>
      </c>
      <c r="V673" s="97">
        <v>0</v>
      </c>
      <c r="W673" s="97">
        <v>0</v>
      </c>
      <c r="X673" s="255">
        <f t="shared" si="102"/>
        <v>0</v>
      </c>
      <c r="Y673" s="255">
        <f t="shared" si="102"/>
        <v>0</v>
      </c>
      <c r="Z673" s="255">
        <f t="shared" si="102"/>
        <v>0</v>
      </c>
      <c r="AA673" s="255">
        <f t="shared" si="102"/>
        <v>0</v>
      </c>
      <c r="AB673" s="255">
        <f t="shared" si="102"/>
        <v>0</v>
      </c>
      <c r="AC673" s="76"/>
      <c r="AD673" s="76"/>
      <c r="AE673" s="76"/>
      <c r="AF673" s="97">
        <v>1</v>
      </c>
      <c r="AG673" s="97">
        <v>1</v>
      </c>
      <c r="AH673" s="73"/>
      <c r="AI673" s="57"/>
      <c r="AJ673" s="45"/>
      <c r="AK673" s="45"/>
      <c r="AL673" s="45"/>
    </row>
    <row r="674" spans="1:38" hidden="1" outlineLevel="3" x14ac:dyDescent="0.25">
      <c r="A674" s="45"/>
      <c r="B674" s="54"/>
      <c r="C674" s="47">
        <f t="shared" si="92"/>
        <v>3</v>
      </c>
      <c r="D674" s="73"/>
      <c r="E674" s="70"/>
      <c r="F674" s="70" t="s">
        <v>1304</v>
      </c>
      <c r="G674" s="73"/>
      <c r="H674" s="76" t="s">
        <v>613</v>
      </c>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92"/>
        <v>3</v>
      </c>
      <c r="D675" s="73"/>
      <c r="E675" s="70"/>
      <c r="F675" s="70" t="s">
        <v>1305</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92"/>
        <v>3</v>
      </c>
      <c r="D676" s="73"/>
      <c r="E676" s="70"/>
      <c r="F676" s="70" t="s">
        <v>1306</v>
      </c>
      <c r="G676" s="73"/>
      <c r="H676" s="76"/>
      <c r="I676" s="96" t="s">
        <v>511</v>
      </c>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2" x14ac:dyDescent="0.25">
      <c r="A677" s="45"/>
      <c r="B677" s="54"/>
      <c r="C677" s="47">
        <f t="shared" si="92"/>
        <v>3</v>
      </c>
      <c r="D677" s="73"/>
      <c r="E677" s="70"/>
      <c r="F677" s="70" t="s">
        <v>1307</v>
      </c>
      <c r="G677" s="73"/>
      <c r="H677" s="76" t="s">
        <v>1308</v>
      </c>
      <c r="I677" s="96" t="s">
        <v>511</v>
      </c>
      <c r="J677" s="96"/>
      <c r="K677" s="76"/>
      <c r="L677" s="76"/>
      <c r="M677" s="76"/>
      <c r="N677" s="76"/>
      <c r="O677" s="76"/>
      <c r="P677" s="76"/>
      <c r="Q677" s="76"/>
      <c r="R677" s="76"/>
      <c r="S677" s="76"/>
      <c r="T677" s="76"/>
      <c r="U677" s="97">
        <v>0</v>
      </c>
      <c r="V677" s="97">
        <v>0</v>
      </c>
      <c r="W677" s="97">
        <v>0</v>
      </c>
      <c r="X677" s="97">
        <v>0</v>
      </c>
      <c r="Y677" s="97">
        <v>0</v>
      </c>
      <c r="Z677" s="97">
        <v>0</v>
      </c>
      <c r="AA677" s="97">
        <v>0</v>
      </c>
      <c r="AB677" s="97">
        <v>0</v>
      </c>
      <c r="AC677" s="76"/>
      <c r="AD677" s="97" t="s">
        <v>1309</v>
      </c>
      <c r="AE677" s="76"/>
      <c r="AF677" s="97">
        <v>1</v>
      </c>
      <c r="AG677" s="97">
        <v>1</v>
      </c>
      <c r="AH677" s="73"/>
      <c r="AI677" s="57"/>
      <c r="AJ677" s="45"/>
      <c r="AK677" s="45"/>
      <c r="AL677" s="45"/>
    </row>
    <row r="678" spans="1:38" hidden="1" outlineLevel="2" x14ac:dyDescent="0.25">
      <c r="A678" s="45"/>
      <c r="B678" s="54"/>
      <c r="C678" s="47">
        <f t="shared" si="92"/>
        <v>3</v>
      </c>
      <c r="D678" s="73"/>
      <c r="E678" s="70"/>
      <c r="F678" s="70" t="s">
        <v>1310</v>
      </c>
      <c r="G678" s="73"/>
      <c r="H678" s="76" t="s">
        <v>1311</v>
      </c>
      <c r="I678" s="96" t="s">
        <v>511</v>
      </c>
      <c r="J678" s="96"/>
      <c r="K678" s="76"/>
      <c r="L678" s="76"/>
      <c r="M678" s="76"/>
      <c r="N678" s="76"/>
      <c r="O678" s="76"/>
      <c r="P678" s="76"/>
      <c r="Q678" s="76"/>
      <c r="R678" s="76"/>
      <c r="S678" s="76"/>
      <c r="T678" s="76"/>
      <c r="U678" s="97">
        <v>0.34200000000000003</v>
      </c>
      <c r="V678" s="97">
        <v>0.34200000000000003</v>
      </c>
      <c r="W678" s="97">
        <v>0.34200000000000003</v>
      </c>
      <c r="X678" s="255">
        <f>W678</f>
        <v>0.34200000000000003</v>
      </c>
      <c r="Y678" s="255">
        <f>X678</f>
        <v>0.34200000000000003</v>
      </c>
      <c r="Z678" s="255">
        <f>Y678</f>
        <v>0.34200000000000003</v>
      </c>
      <c r="AA678" s="255">
        <f>Z678</f>
        <v>0.34200000000000003</v>
      </c>
      <c r="AB678" s="255">
        <f>AA678</f>
        <v>0.34200000000000003</v>
      </c>
      <c r="AC678" s="76"/>
      <c r="AD678" s="97" t="s">
        <v>1312</v>
      </c>
      <c r="AE678" s="76"/>
      <c r="AF678" s="97">
        <v>1</v>
      </c>
      <c r="AG678" s="97">
        <v>1</v>
      </c>
      <c r="AH678" s="73"/>
      <c r="AI678" s="57"/>
      <c r="AJ678" s="45"/>
      <c r="AK678" s="45"/>
      <c r="AL678" s="45"/>
    </row>
    <row r="679" spans="1:38" hidden="1" outlineLevel="2" x14ac:dyDescent="0.25">
      <c r="A679" s="45"/>
      <c r="B679" s="54"/>
      <c r="C679" s="47">
        <f t="shared" si="92"/>
        <v>3</v>
      </c>
      <c r="D679" s="73"/>
      <c r="E679" s="70"/>
      <c r="F679" s="70" t="s">
        <v>1313</v>
      </c>
      <c r="G679" s="73"/>
      <c r="H679" s="76" t="s">
        <v>1314</v>
      </c>
      <c r="I679" s="96" t="s">
        <v>511</v>
      </c>
      <c r="J679" s="96"/>
      <c r="K679" s="76"/>
      <c r="L679" s="76"/>
      <c r="M679" s="76"/>
      <c r="N679" s="76"/>
      <c r="O679" s="76"/>
      <c r="P679" s="76"/>
      <c r="Q679" s="76"/>
      <c r="R679" s="76"/>
      <c r="S679" s="76"/>
      <c r="T679" s="76"/>
      <c r="U679" s="76">
        <v>0</v>
      </c>
      <c r="V679" s="76">
        <v>0</v>
      </c>
      <c r="W679" s="76">
        <v>0</v>
      </c>
      <c r="X679" s="76">
        <v>0</v>
      </c>
      <c r="Y679" s="76">
        <v>0</v>
      </c>
      <c r="Z679" s="76">
        <v>0</v>
      </c>
      <c r="AA679" s="76">
        <v>0</v>
      </c>
      <c r="AB679" s="76">
        <v>0</v>
      </c>
      <c r="AC679" s="76"/>
      <c r="AD679" s="76"/>
      <c r="AE679" s="76"/>
      <c r="AF679" s="97">
        <v>1</v>
      </c>
      <c r="AG679" s="97">
        <v>1</v>
      </c>
      <c r="AH679" s="73"/>
      <c r="AI679" s="57"/>
      <c r="AJ679" s="45"/>
      <c r="AK679" s="45"/>
      <c r="AL679" s="45"/>
    </row>
    <row r="680" spans="1:38" hidden="1" outlineLevel="2" x14ac:dyDescent="0.25">
      <c r="A680" s="45"/>
      <c r="B680" s="54"/>
      <c r="C680" s="47">
        <f t="shared" si="92"/>
        <v>3</v>
      </c>
      <c r="D680" s="73"/>
      <c r="E680" s="70"/>
      <c r="F680" s="70" t="s">
        <v>1315</v>
      </c>
      <c r="G680" s="73"/>
      <c r="H680" s="76" t="s">
        <v>1316</v>
      </c>
      <c r="I680" s="96" t="s">
        <v>511</v>
      </c>
      <c r="J680" s="96"/>
      <c r="K680" s="76"/>
      <c r="L680" s="76"/>
      <c r="M680" s="76"/>
      <c r="N680" s="76"/>
      <c r="O680" s="76"/>
      <c r="P680" s="76"/>
      <c r="Q680" s="76"/>
      <c r="R680" s="76"/>
      <c r="S680" s="76"/>
      <c r="T680" s="76"/>
      <c r="U680" s="97">
        <v>0</v>
      </c>
      <c r="V680" s="97">
        <v>0</v>
      </c>
      <c r="W680" s="97">
        <v>0</v>
      </c>
      <c r="X680" s="255">
        <f t="shared" ref="X680:AB682" si="103">W680</f>
        <v>0</v>
      </c>
      <c r="Y680" s="255">
        <f t="shared" si="103"/>
        <v>0</v>
      </c>
      <c r="Z680" s="255">
        <f t="shared" si="103"/>
        <v>0</v>
      </c>
      <c r="AA680" s="255">
        <f t="shared" si="103"/>
        <v>0</v>
      </c>
      <c r="AB680" s="255">
        <f t="shared" si="103"/>
        <v>0</v>
      </c>
      <c r="AC680" s="76"/>
      <c r="AD680" s="76"/>
      <c r="AE680" s="76"/>
      <c r="AF680" s="97">
        <v>1</v>
      </c>
      <c r="AG680" s="97">
        <v>1</v>
      </c>
      <c r="AH680" s="73"/>
      <c r="AI680" s="57"/>
      <c r="AJ680" s="45"/>
      <c r="AK680" s="45"/>
      <c r="AL680" s="45"/>
    </row>
    <row r="681" spans="1:38" hidden="1" outlineLevel="2" x14ac:dyDescent="0.25">
      <c r="A681" s="45"/>
      <c r="B681" s="54"/>
      <c r="C681" s="47">
        <f t="shared" si="92"/>
        <v>3</v>
      </c>
      <c r="D681" s="73"/>
      <c r="E681" s="70"/>
      <c r="F681" s="70" t="s">
        <v>1317</v>
      </c>
      <c r="G681" s="73"/>
      <c r="H681" s="76" t="s">
        <v>1318</v>
      </c>
      <c r="I681" s="96" t="s">
        <v>511</v>
      </c>
      <c r="J681" s="96"/>
      <c r="K681" s="76"/>
      <c r="L681" s="76"/>
      <c r="M681" s="76"/>
      <c r="N681" s="76"/>
      <c r="O681" s="76"/>
      <c r="P681" s="76"/>
      <c r="Q681" s="76"/>
      <c r="R681" s="76"/>
      <c r="S681" s="76"/>
      <c r="T681" s="76"/>
      <c r="U681" s="97">
        <v>0</v>
      </c>
      <c r="V681" s="97">
        <v>0</v>
      </c>
      <c r="W681" s="97">
        <v>0</v>
      </c>
      <c r="X681" s="255">
        <f t="shared" si="103"/>
        <v>0</v>
      </c>
      <c r="Y681" s="255">
        <f t="shared" si="103"/>
        <v>0</v>
      </c>
      <c r="Z681" s="255">
        <f t="shared" si="103"/>
        <v>0</v>
      </c>
      <c r="AA681" s="255">
        <f t="shared" si="103"/>
        <v>0</v>
      </c>
      <c r="AB681" s="255">
        <f t="shared" si="103"/>
        <v>0</v>
      </c>
      <c r="AC681" s="76"/>
      <c r="AD681" s="76"/>
      <c r="AE681" s="76"/>
      <c r="AF681" s="97">
        <v>1</v>
      </c>
      <c r="AG681" s="97">
        <v>1</v>
      </c>
      <c r="AH681" s="73"/>
      <c r="AI681" s="57"/>
      <c r="AJ681" s="45"/>
      <c r="AK681" s="45"/>
      <c r="AL681" s="45"/>
    </row>
    <row r="682" spans="1:38" hidden="1" outlineLevel="2" x14ac:dyDescent="0.25">
      <c r="A682" s="45"/>
      <c r="B682" s="54"/>
      <c r="C682" s="47">
        <f t="shared" si="92"/>
        <v>3</v>
      </c>
      <c r="D682" s="73"/>
      <c r="E682" s="70"/>
      <c r="F682" s="70" t="s">
        <v>1319</v>
      </c>
      <c r="G682" s="73"/>
      <c r="H682" s="76" t="s">
        <v>1320</v>
      </c>
      <c r="I682" s="96" t="s">
        <v>511</v>
      </c>
      <c r="J682" s="96"/>
      <c r="K682" s="76"/>
      <c r="L682" s="76"/>
      <c r="M682" s="76"/>
      <c r="N682" s="76"/>
      <c r="O682" s="76"/>
      <c r="P682" s="76"/>
      <c r="Q682" s="76"/>
      <c r="R682" s="76"/>
      <c r="S682" s="76"/>
      <c r="T682" s="76"/>
      <c r="U682" s="97">
        <v>0</v>
      </c>
      <c r="V682" s="97">
        <v>0</v>
      </c>
      <c r="W682" s="97">
        <v>0</v>
      </c>
      <c r="X682" s="255">
        <f t="shared" si="103"/>
        <v>0</v>
      </c>
      <c r="Y682" s="255">
        <f t="shared" si="103"/>
        <v>0</v>
      </c>
      <c r="Z682" s="255">
        <f t="shared" si="103"/>
        <v>0</v>
      </c>
      <c r="AA682" s="255">
        <f t="shared" si="103"/>
        <v>0</v>
      </c>
      <c r="AB682" s="255">
        <f t="shared" si="103"/>
        <v>0</v>
      </c>
      <c r="AC682" s="76"/>
      <c r="AD682" s="76"/>
      <c r="AE682" s="76"/>
      <c r="AF682" s="97">
        <v>1</v>
      </c>
      <c r="AG682" s="97">
        <v>1</v>
      </c>
      <c r="AH682" s="73"/>
      <c r="AI682" s="57"/>
      <c r="AJ682" s="45"/>
      <c r="AK682" s="45"/>
      <c r="AL682" s="45"/>
    </row>
    <row r="683" spans="1:38" hidden="1" outlineLevel="2" x14ac:dyDescent="0.25">
      <c r="A683" s="45"/>
      <c r="B683" s="54"/>
      <c r="C683" s="47">
        <f t="shared" si="92"/>
        <v>3</v>
      </c>
      <c r="D683" s="73"/>
      <c r="E683" s="70"/>
      <c r="F683" s="70" t="s">
        <v>1321</v>
      </c>
      <c r="G683" s="73"/>
      <c r="H683" s="76" t="s">
        <v>2984</v>
      </c>
      <c r="I683" s="96" t="s">
        <v>511</v>
      </c>
      <c r="J683" s="96"/>
      <c r="K683" s="76"/>
      <c r="L683" s="76"/>
      <c r="M683" s="76"/>
      <c r="N683" s="76"/>
      <c r="O683" s="76"/>
      <c r="P683" s="76"/>
      <c r="Q683" s="76"/>
      <c r="R683" s="76"/>
      <c r="S683" s="76"/>
      <c r="T683" s="76"/>
      <c r="U683" s="97">
        <v>4.7E-2</v>
      </c>
      <c r="V683" s="97">
        <v>4.7E-2</v>
      </c>
      <c r="W683" s="97">
        <v>4.7E-2</v>
      </c>
      <c r="X683" s="97">
        <v>4.7E-2</v>
      </c>
      <c r="Y683" s="97">
        <v>4.7E-2</v>
      </c>
      <c r="Z683" s="97">
        <v>4.7E-2</v>
      </c>
      <c r="AA683" s="97">
        <v>4.7E-2</v>
      </c>
      <c r="AB683" s="97">
        <v>4.7E-2</v>
      </c>
      <c r="AC683" s="76"/>
      <c r="AD683" s="97" t="s">
        <v>2985</v>
      </c>
      <c r="AE683" s="76"/>
      <c r="AF683" s="97">
        <v>1</v>
      </c>
      <c r="AG683" s="97">
        <v>1</v>
      </c>
      <c r="AH683" s="73"/>
      <c r="AI683" s="57"/>
      <c r="AJ683" s="45"/>
      <c r="AK683" s="45"/>
      <c r="AL683" s="45"/>
    </row>
    <row r="684" spans="1:38" hidden="1" outlineLevel="2" x14ac:dyDescent="0.25">
      <c r="A684" s="45"/>
      <c r="B684" s="54"/>
      <c r="C684" s="47">
        <f t="shared" si="92"/>
        <v>3</v>
      </c>
      <c r="D684" s="73"/>
      <c r="E684" s="70"/>
      <c r="F684" s="70" t="s">
        <v>1322</v>
      </c>
      <c r="G684" s="73"/>
      <c r="H684" s="76" t="s">
        <v>2986</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2" x14ac:dyDescent="0.25">
      <c r="A685" s="45"/>
      <c r="B685" s="54"/>
      <c r="C685" s="47">
        <f t="shared" si="92"/>
        <v>3</v>
      </c>
      <c r="D685" s="73"/>
      <c r="E685" s="70"/>
      <c r="F685" s="70" t="s">
        <v>1323</v>
      </c>
      <c r="G685" s="73"/>
      <c r="H685" s="76" t="s">
        <v>2987</v>
      </c>
      <c r="I685" s="96" t="s">
        <v>511</v>
      </c>
      <c r="J685" s="96"/>
      <c r="K685" s="76"/>
      <c r="L685" s="76"/>
      <c r="M685" s="76"/>
      <c r="N685" s="76"/>
      <c r="O685" s="76"/>
      <c r="P685" s="76"/>
      <c r="Q685" s="76"/>
      <c r="R685" s="76"/>
      <c r="S685" s="76"/>
      <c r="T685" s="76"/>
      <c r="U685" s="97">
        <v>5.0999999999999997E-2</v>
      </c>
      <c r="V685" s="97">
        <v>5.0999999999999997E-2</v>
      </c>
      <c r="W685" s="97">
        <v>5.0999999999999997E-2</v>
      </c>
      <c r="X685" s="97">
        <v>5.0999999999999997E-2</v>
      </c>
      <c r="Y685" s="97">
        <v>5.0999999999999997E-2</v>
      </c>
      <c r="Z685" s="97">
        <v>5.0999999999999997E-2</v>
      </c>
      <c r="AA685" s="97">
        <v>5.0999999999999997E-2</v>
      </c>
      <c r="AB685" s="97">
        <v>5.0999999999999997E-2</v>
      </c>
      <c r="AC685" s="76"/>
      <c r="AD685" s="76"/>
      <c r="AE685" s="76"/>
      <c r="AF685" s="97">
        <v>1</v>
      </c>
      <c r="AG685" s="97">
        <v>1</v>
      </c>
      <c r="AH685" s="73"/>
      <c r="AI685" s="57"/>
      <c r="AJ685" s="45"/>
      <c r="AK685" s="45"/>
      <c r="AL685" s="45"/>
    </row>
    <row r="686" spans="1:38" hidden="1" outlineLevel="3" x14ac:dyDescent="0.25">
      <c r="A686" s="45"/>
      <c r="B686" s="54"/>
      <c r="C686" s="47">
        <f t="shared" si="92"/>
        <v>3</v>
      </c>
      <c r="D686" s="73"/>
      <c r="E686" s="70"/>
      <c r="F686" s="70" t="s">
        <v>1324</v>
      </c>
      <c r="G686" s="73"/>
      <c r="H686" s="76" t="s">
        <v>613</v>
      </c>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2"/>
        <v>3</v>
      </c>
      <c r="D687" s="73"/>
      <c r="E687" s="70"/>
      <c r="F687" s="70" t="s">
        <v>1326</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92"/>
        <v>3</v>
      </c>
      <c r="D688" s="73"/>
      <c r="E688" s="70"/>
      <c r="F688" s="70" t="s">
        <v>1329</v>
      </c>
      <c r="G688" s="73"/>
      <c r="H688" s="76"/>
      <c r="I688" s="96" t="s">
        <v>511</v>
      </c>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outlineLevel="1" collapsed="1" x14ac:dyDescent="0.25">
      <c r="A689" s="45"/>
      <c r="B689" s="54"/>
      <c r="C689" s="47">
        <f>INT($C$29)+1</f>
        <v>2</v>
      </c>
      <c r="D689" s="73"/>
      <c r="E689" s="70"/>
      <c r="F689" s="256" t="s">
        <v>1331</v>
      </c>
      <c r="G689" s="73"/>
      <c r="H689" s="246" t="s">
        <v>1332</v>
      </c>
      <c r="I689" s="129"/>
      <c r="J689" s="129" t="s">
        <v>1056</v>
      </c>
      <c r="K689" s="76"/>
      <c r="L689" s="76"/>
      <c r="M689" s="76"/>
      <c r="N689" s="76"/>
      <c r="O689" s="76"/>
      <c r="P689" s="76"/>
      <c r="Q689" s="76"/>
      <c r="R689" s="76"/>
      <c r="S689" s="76"/>
      <c r="T689" s="76"/>
      <c r="U689" s="79">
        <v>19</v>
      </c>
      <c r="V689" s="79">
        <v>6</v>
      </c>
      <c r="W689" s="79">
        <v>-4</v>
      </c>
      <c r="X689" s="76"/>
      <c r="Y689" s="76"/>
      <c r="Z689" s="76"/>
      <c r="AA689" s="76"/>
      <c r="AB689" s="76"/>
      <c r="AC689" s="76"/>
      <c r="AD689" s="76"/>
      <c r="AE689" s="76"/>
      <c r="AF689" s="76"/>
      <c r="AG689" s="76"/>
      <c r="AH689" s="73"/>
      <c r="AI689" s="57"/>
      <c r="AJ689" s="45"/>
      <c r="AK689" s="45"/>
      <c r="AL689" s="45"/>
    </row>
    <row r="690" spans="1:38" hidden="1" outlineLevel="3" x14ac:dyDescent="0.25">
      <c r="A690" s="45"/>
      <c r="B690" s="54"/>
      <c r="C690" s="47">
        <f t="shared" ref="C690:C753" si="104">INT($C$29)+3</f>
        <v>4</v>
      </c>
      <c r="D690" s="73"/>
      <c r="E690" s="70"/>
      <c r="F690" s="70" t="s">
        <v>1333</v>
      </c>
      <c r="G690" s="73"/>
      <c r="H690" s="76" t="s">
        <v>613</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4"/>
        <v>4</v>
      </c>
      <c r="D691" s="73"/>
      <c r="E691" s="70"/>
      <c r="F691" s="70" t="s">
        <v>1334</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4"/>
        <v>4</v>
      </c>
      <c r="D692" s="73"/>
      <c r="E692" s="70"/>
      <c r="F692" s="70" t="s">
        <v>1335</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4"/>
        <v>4</v>
      </c>
      <c r="D693" s="73"/>
      <c r="E693" s="70"/>
      <c r="F693" s="70" t="s">
        <v>1336</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4"/>
        <v>4</v>
      </c>
      <c r="D694" s="73"/>
      <c r="E694" s="70"/>
      <c r="F694" s="70" t="s">
        <v>1337</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4"/>
        <v>4</v>
      </c>
      <c r="D695" s="73"/>
      <c r="E695" s="70"/>
      <c r="F695" s="70" t="s">
        <v>1338</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4"/>
        <v>4</v>
      </c>
      <c r="D696" s="73"/>
      <c r="E696" s="70"/>
      <c r="F696" s="70" t="s">
        <v>1339</v>
      </c>
      <c r="G696" s="73"/>
      <c r="H696" s="76" t="s">
        <v>613</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4"/>
        <v>4</v>
      </c>
      <c r="D697" s="73"/>
      <c r="E697" s="70"/>
      <c r="F697" s="70" t="s">
        <v>1340</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4"/>
        <v>4</v>
      </c>
      <c r="D698" s="73"/>
      <c r="E698" s="70"/>
      <c r="F698" s="70" t="s">
        <v>1341</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4"/>
        <v>4</v>
      </c>
      <c r="D699" s="73"/>
      <c r="E699" s="70"/>
      <c r="F699" s="70" t="s">
        <v>1342</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4"/>
        <v>4</v>
      </c>
      <c r="D700" s="73"/>
      <c r="E700" s="70"/>
      <c r="F700" s="70" t="s">
        <v>1343</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4"/>
        <v>4</v>
      </c>
      <c r="D701" s="73"/>
      <c r="E701" s="70"/>
      <c r="F701" s="70" t="s">
        <v>1344</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4"/>
        <v>4</v>
      </c>
      <c r="D702" s="73"/>
      <c r="E702" s="70"/>
      <c r="F702" s="70" t="s">
        <v>1345</v>
      </c>
      <c r="G702" s="73"/>
      <c r="H702" s="76" t="s">
        <v>613</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4"/>
        <v>4</v>
      </c>
      <c r="D703" s="73"/>
      <c r="E703" s="70"/>
      <c r="F703" s="70" t="s">
        <v>1346</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4"/>
        <v>4</v>
      </c>
      <c r="D704" s="73"/>
      <c r="E704" s="70"/>
      <c r="F704" s="70" t="s">
        <v>1347</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4"/>
        <v>4</v>
      </c>
      <c r="D705" s="73"/>
      <c r="E705" s="70"/>
      <c r="F705" s="70" t="s">
        <v>1348</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104"/>
        <v>4</v>
      </c>
      <c r="D706" s="73"/>
      <c r="E706" s="70"/>
      <c r="F706" s="70" t="s">
        <v>1349</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104"/>
        <v>4</v>
      </c>
      <c r="D707" s="73"/>
      <c r="E707" s="70"/>
      <c r="F707" s="70" t="s">
        <v>1350</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4"/>
        <v>4</v>
      </c>
      <c r="D708" s="73"/>
      <c r="E708" s="70"/>
      <c r="F708" s="70" t="s">
        <v>1351</v>
      </c>
      <c r="G708" s="73"/>
      <c r="H708" s="76" t="s">
        <v>613</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4"/>
        <v>4</v>
      </c>
      <c r="D709" s="73"/>
      <c r="E709" s="70"/>
      <c r="F709" s="70" t="s">
        <v>1352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4"/>
        <v>4</v>
      </c>
      <c r="D710" s="73"/>
      <c r="E710" s="70"/>
      <c r="F710" s="70" t="s">
        <v>1353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4"/>
        <v>4</v>
      </c>
      <c r="D711" s="73"/>
      <c r="E711" s="70"/>
      <c r="F711" s="70" t="s">
        <v>1354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04"/>
        <v>4</v>
      </c>
      <c r="D712" s="73"/>
      <c r="E712" s="70"/>
      <c r="F712" s="70" t="s">
        <v>1355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04"/>
        <v>4</v>
      </c>
      <c r="D713" s="73"/>
      <c r="E713" s="70"/>
      <c r="F713" s="70" t="s">
        <v>1356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4"/>
        <v>4</v>
      </c>
      <c r="D714" s="73"/>
      <c r="E714" s="70"/>
      <c r="F714" s="70" t="s">
        <v>1357</v>
      </c>
      <c r="G714" s="73"/>
      <c r="H714" s="76" t="s">
        <v>613</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4"/>
        <v>4</v>
      </c>
      <c r="D715" s="73"/>
      <c r="E715" s="70"/>
      <c r="F715" s="70" t="s">
        <v>1358</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04"/>
        <v>4</v>
      </c>
      <c r="D716" s="73"/>
      <c r="E716" s="70"/>
      <c r="F716" s="70" t="s">
        <v>1359</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04"/>
        <v>4</v>
      </c>
      <c r="D717" s="73"/>
      <c r="E717" s="70"/>
      <c r="F717" s="70" t="s">
        <v>1360</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104"/>
        <v>4</v>
      </c>
      <c r="D718" s="73"/>
      <c r="E718" s="70"/>
      <c r="F718" s="70" t="s">
        <v>1361</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104"/>
        <v>4</v>
      </c>
      <c r="D719" s="73"/>
      <c r="E719" s="70"/>
      <c r="F719" s="70" t="s">
        <v>1362</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4"/>
        <v>4</v>
      </c>
      <c r="D720" s="73"/>
      <c r="E720" s="70"/>
      <c r="F720" s="70" t="s">
        <v>1363</v>
      </c>
      <c r="G720" s="73"/>
      <c r="H720" s="76" t="s">
        <v>613</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4"/>
        <v>4</v>
      </c>
      <c r="D721" s="73"/>
      <c r="E721" s="70"/>
      <c r="F721" s="70" t="s">
        <v>1364</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04"/>
        <v>4</v>
      </c>
      <c r="D722" s="73"/>
      <c r="E722" s="70"/>
      <c r="F722" s="70" t="s">
        <v>1365</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04"/>
        <v>4</v>
      </c>
      <c r="D723" s="73"/>
      <c r="E723" s="70"/>
      <c r="F723" s="70" t="s">
        <v>1366</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104"/>
        <v>4</v>
      </c>
      <c r="D724" s="73"/>
      <c r="E724" s="70"/>
      <c r="F724" s="70" t="s">
        <v>1367</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104"/>
        <v>4</v>
      </c>
      <c r="D725" s="73"/>
      <c r="E725" s="70"/>
      <c r="F725" s="70" t="s">
        <v>1368</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4"/>
        <v>4</v>
      </c>
      <c r="D726" s="73"/>
      <c r="E726" s="70"/>
      <c r="F726" s="70" t="s">
        <v>1369</v>
      </c>
      <c r="G726" s="73"/>
      <c r="H726" s="76" t="s">
        <v>613</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4"/>
        <v>4</v>
      </c>
      <c r="D727" s="73"/>
      <c r="E727" s="70"/>
      <c r="F727" s="70" t="s">
        <v>1370</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04"/>
        <v>4</v>
      </c>
      <c r="D728" s="73"/>
      <c r="E728" s="70"/>
      <c r="F728" s="70" t="s">
        <v>1371</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04"/>
        <v>4</v>
      </c>
      <c r="D729" s="73"/>
      <c r="E729" s="70"/>
      <c r="F729" s="70" t="s">
        <v>1372</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104"/>
        <v>4</v>
      </c>
      <c r="D730" s="73"/>
      <c r="E730" s="70"/>
      <c r="F730" s="70" t="s">
        <v>1373</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104"/>
        <v>4</v>
      </c>
      <c r="D731" s="73"/>
      <c r="E731" s="70"/>
      <c r="F731" s="70" t="s">
        <v>1374</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4"/>
        <v>4</v>
      </c>
      <c r="D732" s="73"/>
      <c r="E732" s="70"/>
      <c r="F732" s="70" t="s">
        <v>1375</v>
      </c>
      <c r="G732" s="73"/>
      <c r="H732" s="76" t="s">
        <v>613</v>
      </c>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4"/>
        <v>4</v>
      </c>
      <c r="D733" s="73"/>
      <c r="E733" s="70"/>
      <c r="F733" s="70" t="s">
        <v>1376</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c r="B734" s="54"/>
      <c r="C734" s="47">
        <f t="shared" si="104"/>
        <v>4</v>
      </c>
      <c r="D734" s="73"/>
      <c r="E734" s="70"/>
      <c r="F734" s="70" t="s">
        <v>1377</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c r="B735" s="54"/>
      <c r="C735" s="47">
        <f t="shared" si="104"/>
        <v>4</v>
      </c>
      <c r="D735" s="73"/>
      <c r="E735" s="70"/>
      <c r="F735" s="70" t="s">
        <v>1378</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v>4</v>
      </c>
      <c r="B736" s="54"/>
      <c r="C736" s="47">
        <f t="shared" si="104"/>
        <v>4</v>
      </c>
      <c r="D736" s="73"/>
      <c r="E736" s="70"/>
      <c r="F736" s="70" t="s">
        <v>1379</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f>A736</f>
        <v>4</v>
      </c>
      <c r="B737" s="54"/>
      <c r="C737" s="47">
        <f t="shared" si="104"/>
        <v>4</v>
      </c>
      <c r="D737" s="73"/>
      <c r="E737" s="70"/>
      <c r="F737" s="70" t="s">
        <v>1380</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2" x14ac:dyDescent="0.25">
      <c r="A738" s="45"/>
      <c r="B738" s="54"/>
      <c r="C738" s="47">
        <f t="shared" ref="C738:C743" si="105">INT($C$29)+2</f>
        <v>3</v>
      </c>
      <c r="D738" s="73"/>
      <c r="E738" s="70"/>
      <c r="F738" s="70" t="s">
        <v>1381</v>
      </c>
      <c r="G738" s="73"/>
      <c r="H738" s="76" t="s">
        <v>1382</v>
      </c>
      <c r="I738" s="96"/>
      <c r="J738" s="96"/>
      <c r="K738" s="76"/>
      <c r="L738" s="76"/>
      <c r="M738" s="76"/>
      <c r="N738" s="76"/>
      <c r="O738" s="76"/>
      <c r="P738" s="76"/>
      <c r="Q738" s="76"/>
      <c r="R738" s="76"/>
      <c r="S738" s="76"/>
      <c r="T738" s="76"/>
      <c r="U738" s="261">
        <f t="shared" ref="U738:AB738" si="106">U$838</f>
        <v>0</v>
      </c>
      <c r="V738" s="261">
        <f t="shared" si="106"/>
        <v>0</v>
      </c>
      <c r="W738" s="261">
        <f t="shared" si="106"/>
        <v>0</v>
      </c>
      <c r="X738" s="261">
        <f t="shared" si="106"/>
        <v>0</v>
      </c>
      <c r="Y738" s="261">
        <f t="shared" si="106"/>
        <v>0</v>
      </c>
      <c r="Z738" s="261">
        <f t="shared" si="106"/>
        <v>0</v>
      </c>
      <c r="AA738" s="261">
        <f t="shared" si="106"/>
        <v>0</v>
      </c>
      <c r="AB738" s="261">
        <f t="shared" si="106"/>
        <v>0</v>
      </c>
      <c r="AC738" s="76"/>
      <c r="AD738" s="97" t="s">
        <v>1383</v>
      </c>
      <c r="AE738" s="76"/>
      <c r="AF738" s="261">
        <f>AF$838</f>
        <v>1</v>
      </c>
      <c r="AG738" s="261">
        <f>AG$838</f>
        <v>1</v>
      </c>
      <c r="AH738" s="73"/>
      <c r="AI738" s="57"/>
      <c r="AJ738" s="45"/>
      <c r="AK738" s="45"/>
      <c r="AL738" s="45"/>
    </row>
    <row r="739" spans="1:38" hidden="1" outlineLevel="2" x14ac:dyDescent="0.25">
      <c r="A739" s="45"/>
      <c r="B739" s="54"/>
      <c r="C739" s="47">
        <f t="shared" si="105"/>
        <v>3</v>
      </c>
      <c r="D739" s="73"/>
      <c r="E739" s="70"/>
      <c r="F739" s="70" t="s">
        <v>1384</v>
      </c>
      <c r="G739" s="73"/>
      <c r="H739" s="76" t="s">
        <v>1385</v>
      </c>
      <c r="I739" s="96"/>
      <c r="J739" s="96"/>
      <c r="K739" s="76"/>
      <c r="L739" s="76"/>
      <c r="M739" s="76"/>
      <c r="N739" s="76"/>
      <c r="O739" s="76"/>
      <c r="P739" s="76"/>
      <c r="Q739" s="76"/>
      <c r="R739" s="76"/>
      <c r="S739" s="76"/>
      <c r="T739" s="76"/>
      <c r="U739" s="261">
        <f t="shared" ref="U739:AB739" si="107">U$839</f>
        <v>-0.71226</v>
      </c>
      <c r="V739" s="261">
        <f t="shared" si="107"/>
        <v>-0.71226</v>
      </c>
      <c r="W739" s="261">
        <f t="shared" si="107"/>
        <v>-0.71226</v>
      </c>
      <c r="X739" s="261">
        <f t="shared" si="107"/>
        <v>-0.21895000000000001</v>
      </c>
      <c r="Y739" s="261">
        <f t="shared" si="107"/>
        <v>-0.21895000000000001</v>
      </c>
      <c r="Z739" s="261">
        <f t="shared" si="107"/>
        <v>-0.21895000000000001</v>
      </c>
      <c r="AA739" s="261">
        <f t="shared" si="107"/>
        <v>-0.21895000000000001</v>
      </c>
      <c r="AB739" s="261">
        <f t="shared" si="107"/>
        <v>-0.21895000000000001</v>
      </c>
      <c r="AC739" s="76"/>
      <c r="AD739" s="76"/>
      <c r="AE739" s="76"/>
      <c r="AF739" s="261">
        <f>AF$839</f>
        <v>1</v>
      </c>
      <c r="AG739" s="261">
        <f>AG$839</f>
        <v>1</v>
      </c>
      <c r="AH739" s="73"/>
      <c r="AI739" s="57"/>
      <c r="AJ739" s="45"/>
      <c r="AK739" s="45"/>
      <c r="AL739" s="45"/>
    </row>
    <row r="740" spans="1:38" hidden="1" outlineLevel="2" x14ac:dyDescent="0.25">
      <c r="A740" s="45"/>
      <c r="B740" s="54"/>
      <c r="C740" s="47">
        <f t="shared" si="105"/>
        <v>3</v>
      </c>
      <c r="D740" s="73"/>
      <c r="E740" s="70"/>
      <c r="F740" s="70" t="s">
        <v>1386</v>
      </c>
      <c r="G740" s="73"/>
      <c r="H740" s="76" t="s">
        <v>1387</v>
      </c>
      <c r="I740" s="96"/>
      <c r="J740" s="96"/>
      <c r="K740" s="76"/>
      <c r="L740" s="76"/>
      <c r="M740" s="76"/>
      <c r="N740" s="76"/>
      <c r="O740" s="76"/>
      <c r="P740" s="76"/>
      <c r="Q740" s="76"/>
      <c r="R740" s="76"/>
      <c r="S740" s="76"/>
      <c r="T740" s="76"/>
      <c r="U740" s="261">
        <f t="shared" ref="U740:AB740" si="108">U$840</f>
        <v>-0.90173999999999999</v>
      </c>
      <c r="V740" s="261">
        <f t="shared" si="108"/>
        <v>-0.90173999999999999</v>
      </c>
      <c r="W740" s="261">
        <f t="shared" si="108"/>
        <v>-0.90173999999999999</v>
      </c>
      <c r="X740" s="261">
        <f t="shared" si="108"/>
        <v>-0.37940000000000002</v>
      </c>
      <c r="Y740" s="261">
        <f t="shared" si="108"/>
        <v>-0.37940000000000002</v>
      </c>
      <c r="Z740" s="261">
        <f t="shared" si="108"/>
        <v>-0.37940000000000002</v>
      </c>
      <c r="AA740" s="261">
        <f t="shared" si="108"/>
        <v>-0.37940000000000002</v>
      </c>
      <c r="AB740" s="261">
        <f t="shared" si="108"/>
        <v>-0.37940000000000002</v>
      </c>
      <c r="AC740" s="76"/>
      <c r="AD740" s="76"/>
      <c r="AE740" s="76"/>
      <c r="AF740" s="261">
        <f>AF$840</f>
        <v>1</v>
      </c>
      <c r="AG740" s="261">
        <f>AG$840</f>
        <v>1</v>
      </c>
      <c r="AH740" s="73"/>
      <c r="AI740" s="57"/>
      <c r="AJ740" s="45"/>
      <c r="AK740" s="45"/>
      <c r="AL740" s="45"/>
    </row>
    <row r="741" spans="1:38" hidden="1" outlineLevel="2" x14ac:dyDescent="0.25">
      <c r="A741" s="45"/>
      <c r="B741" s="54"/>
      <c r="C741" s="47">
        <f t="shared" si="105"/>
        <v>3</v>
      </c>
      <c r="D741" s="73"/>
      <c r="E741" s="70"/>
      <c r="F741" s="70" t="s">
        <v>1388</v>
      </c>
      <c r="G741" s="73"/>
      <c r="H741" s="76" t="s">
        <v>1389</v>
      </c>
      <c r="I741" s="96"/>
      <c r="J741" s="96"/>
      <c r="K741" s="76"/>
      <c r="L741" s="76"/>
      <c r="M741" s="76"/>
      <c r="N741" s="76"/>
      <c r="O741" s="76"/>
      <c r="P741" s="76"/>
      <c r="Q741" s="76"/>
      <c r="R741" s="76"/>
      <c r="S741" s="76"/>
      <c r="T741" s="76"/>
      <c r="U741" s="261">
        <f>$839:$839</f>
        <v>-0.71226</v>
      </c>
      <c r="V741" s="261">
        <f t="shared" ref="V741:AB741" si="109">$839:$839</f>
        <v>-0.71226</v>
      </c>
      <c r="W741" s="261">
        <f t="shared" si="109"/>
        <v>-0.71226</v>
      </c>
      <c r="X741" s="261">
        <f t="shared" si="109"/>
        <v>-0.21895000000000001</v>
      </c>
      <c r="Y741" s="261">
        <f t="shared" si="109"/>
        <v>-0.21895000000000001</v>
      </c>
      <c r="Z741" s="261">
        <f t="shared" si="109"/>
        <v>-0.21895000000000001</v>
      </c>
      <c r="AA741" s="261">
        <f t="shared" si="109"/>
        <v>-0.21895000000000001</v>
      </c>
      <c r="AB741" s="261">
        <f t="shared" si="109"/>
        <v>-0.21895000000000001</v>
      </c>
      <c r="AC741" s="76"/>
      <c r="AD741" s="76"/>
      <c r="AE741" s="76"/>
      <c r="AF741" s="261">
        <f>$839:$839</f>
        <v>1</v>
      </c>
      <c r="AG741" s="261">
        <f>$839:$839</f>
        <v>1</v>
      </c>
      <c r="AH741" s="73"/>
      <c r="AI741" s="57"/>
      <c r="AJ741" s="45"/>
      <c r="AK741" s="45"/>
      <c r="AL741" s="45"/>
    </row>
    <row r="742" spans="1:38" hidden="1" outlineLevel="2" x14ac:dyDescent="0.25">
      <c r="A742" s="45">
        <v>4</v>
      </c>
      <c r="B742" s="54"/>
      <c r="C742" s="47">
        <f t="shared" si="105"/>
        <v>3</v>
      </c>
      <c r="D742" s="73"/>
      <c r="E742" s="70"/>
      <c r="F742" s="70" t="s">
        <v>1390</v>
      </c>
      <c r="G742" s="73"/>
      <c r="H742" s="76" t="s">
        <v>1391</v>
      </c>
      <c r="I742" s="96"/>
      <c r="J742" s="96"/>
      <c r="K742" s="76"/>
      <c r="L742" s="76"/>
      <c r="M742" s="76"/>
      <c r="N742" s="76"/>
      <c r="O742" s="76"/>
      <c r="P742" s="76"/>
      <c r="Q742" s="76"/>
      <c r="R742" s="76"/>
      <c r="S742" s="76"/>
      <c r="T742" s="76"/>
      <c r="U742" s="261">
        <f>$840:$840</f>
        <v>-0.90173999999999999</v>
      </c>
      <c r="V742" s="261">
        <f t="shared" ref="V742:AB743" si="110">$840:$840</f>
        <v>-0.90173999999999999</v>
      </c>
      <c r="W742" s="261">
        <f t="shared" si="110"/>
        <v>-0.90173999999999999</v>
      </c>
      <c r="X742" s="261">
        <f t="shared" si="110"/>
        <v>-0.37940000000000002</v>
      </c>
      <c r="Y742" s="261">
        <f t="shared" si="110"/>
        <v>-0.37940000000000002</v>
      </c>
      <c r="Z742" s="261">
        <f t="shared" si="110"/>
        <v>-0.37940000000000002</v>
      </c>
      <c r="AA742" s="261">
        <f t="shared" si="110"/>
        <v>-0.37940000000000002</v>
      </c>
      <c r="AB742" s="261">
        <f t="shared" si="110"/>
        <v>-0.37940000000000002</v>
      </c>
      <c r="AC742" s="76"/>
      <c r="AD742" s="76"/>
      <c r="AE742" s="76"/>
      <c r="AF742" s="261">
        <f>$840:$840</f>
        <v>1</v>
      </c>
      <c r="AG742" s="261">
        <f>$840:$840</f>
        <v>1</v>
      </c>
      <c r="AH742" s="73"/>
      <c r="AI742" s="57"/>
      <c r="AJ742" s="45"/>
      <c r="AK742" s="45"/>
      <c r="AL742" s="45"/>
    </row>
    <row r="743" spans="1:38" hidden="1" outlineLevel="2" x14ac:dyDescent="0.25">
      <c r="A743" s="45">
        <f>A742</f>
        <v>4</v>
      </c>
      <c r="B743" s="54"/>
      <c r="C743" s="47">
        <f t="shared" si="105"/>
        <v>3</v>
      </c>
      <c r="D743" s="73"/>
      <c r="E743" s="70"/>
      <c r="F743" s="70" t="s">
        <v>1392</v>
      </c>
      <c r="G743" s="73"/>
      <c r="H743" s="76" t="s">
        <v>1393</v>
      </c>
      <c r="I743" s="96"/>
      <c r="J743" s="96"/>
      <c r="K743" s="76"/>
      <c r="L743" s="76"/>
      <c r="M743" s="76"/>
      <c r="N743" s="76"/>
      <c r="O743" s="76"/>
      <c r="P743" s="76"/>
      <c r="Q743" s="76"/>
      <c r="R743" s="76"/>
      <c r="S743" s="76"/>
      <c r="T743" s="76"/>
      <c r="U743" s="261">
        <f>$840:$840</f>
        <v>-0.90173999999999999</v>
      </c>
      <c r="V743" s="261">
        <f t="shared" si="110"/>
        <v>-0.90173999999999999</v>
      </c>
      <c r="W743" s="261">
        <f t="shared" si="110"/>
        <v>-0.90173999999999999</v>
      </c>
      <c r="X743" s="261">
        <f t="shared" si="110"/>
        <v>-0.37940000000000002</v>
      </c>
      <c r="Y743" s="261">
        <f t="shared" si="110"/>
        <v>-0.37940000000000002</v>
      </c>
      <c r="Z743" s="261">
        <f t="shared" si="110"/>
        <v>-0.37940000000000002</v>
      </c>
      <c r="AA743" s="261">
        <f t="shared" si="110"/>
        <v>-0.37940000000000002</v>
      </c>
      <c r="AB743" s="261">
        <f t="shared" si="110"/>
        <v>-0.37940000000000002</v>
      </c>
      <c r="AC743" s="76"/>
      <c r="AD743" s="76"/>
      <c r="AE743" s="76"/>
      <c r="AF743" s="261">
        <f>$840:$840</f>
        <v>1</v>
      </c>
      <c r="AG743" s="261">
        <f>$840:$840</f>
        <v>1</v>
      </c>
      <c r="AH743" s="73"/>
      <c r="AI743" s="57"/>
      <c r="AJ743" s="45"/>
      <c r="AK743" s="45"/>
      <c r="AL743" s="45"/>
    </row>
    <row r="744" spans="1:38" hidden="1" outlineLevel="3" x14ac:dyDescent="0.25">
      <c r="A744" s="45"/>
      <c r="B744" s="54"/>
      <c r="C744" s="47">
        <f t="shared" si="104"/>
        <v>4</v>
      </c>
      <c r="D744" s="73"/>
      <c r="E744" s="70"/>
      <c r="F744" s="70" t="s">
        <v>1394</v>
      </c>
      <c r="G744" s="73"/>
      <c r="H744" s="76" t="s">
        <v>613</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4"/>
        <v>4</v>
      </c>
      <c r="D745" s="73"/>
      <c r="E745" s="70"/>
      <c r="F745" s="70" t="s">
        <v>1395</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04"/>
        <v>4</v>
      </c>
      <c r="D746" s="73"/>
      <c r="E746" s="70"/>
      <c r="F746" s="70" t="s">
        <v>1396</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04"/>
        <v>4</v>
      </c>
      <c r="D747" s="73"/>
      <c r="E747" s="70"/>
      <c r="F747" s="70" t="s">
        <v>1397</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si="104"/>
        <v>4</v>
      </c>
      <c r="D748" s="73"/>
      <c r="E748" s="70"/>
      <c r="F748" s="70" t="s">
        <v>1398</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04"/>
        <v>4</v>
      </c>
      <c r="D749" s="73"/>
      <c r="E749" s="70"/>
      <c r="F749" s="70" t="s">
        <v>1399</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4"/>
        <v>4</v>
      </c>
      <c r="D750" s="73"/>
      <c r="E750" s="70"/>
      <c r="F750" s="70" t="s">
        <v>1400</v>
      </c>
      <c r="G750" s="73"/>
      <c r="H750" s="76" t="s">
        <v>613</v>
      </c>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4"/>
        <v>4</v>
      </c>
      <c r="D751" s="73"/>
      <c r="E751" s="70"/>
      <c r="F751" s="70" t="s">
        <v>1401</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c r="B752" s="54"/>
      <c r="C752" s="47">
        <f t="shared" si="104"/>
        <v>4</v>
      </c>
      <c r="D752" s="73"/>
      <c r="E752" s="70"/>
      <c r="F752" s="70" t="s">
        <v>1402</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c r="B753" s="54"/>
      <c r="C753" s="47">
        <f t="shared" si="104"/>
        <v>4</v>
      </c>
      <c r="D753" s="73"/>
      <c r="E753" s="70"/>
      <c r="F753" s="70" t="s">
        <v>1403</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v>4</v>
      </c>
      <c r="B754" s="54"/>
      <c r="C754" s="47">
        <f t="shared" ref="C754:C779" si="111">INT($C$29)+3</f>
        <v>4</v>
      </c>
      <c r="D754" s="73"/>
      <c r="E754" s="70"/>
      <c r="F754" s="70" t="s">
        <v>1404</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f>A754</f>
        <v>4</v>
      </c>
      <c r="B755" s="54"/>
      <c r="C755" s="47">
        <f t="shared" si="111"/>
        <v>4</v>
      </c>
      <c r="D755" s="73"/>
      <c r="E755" s="70"/>
      <c r="F755" s="70" t="s">
        <v>1405</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2" x14ac:dyDescent="0.25">
      <c r="A756" s="45"/>
      <c r="B756" s="54"/>
      <c r="C756" s="47">
        <f t="shared" si="111"/>
        <v>4</v>
      </c>
      <c r="D756" s="73"/>
      <c r="E756" s="70"/>
      <c r="F756" s="70" t="s">
        <v>1406</v>
      </c>
      <c r="G756" s="73"/>
      <c r="H756" s="76" t="s">
        <v>2746</v>
      </c>
      <c r="I756" s="96"/>
      <c r="J756" s="96"/>
      <c r="K756" s="76"/>
      <c r="L756" s="76"/>
      <c r="M756" s="76"/>
      <c r="N756" s="76"/>
      <c r="O756" s="76"/>
      <c r="P756" s="76"/>
      <c r="Q756" s="76"/>
      <c r="R756" s="76"/>
      <c r="S756" s="76"/>
      <c r="T756" s="76"/>
      <c r="U756" s="281">
        <v>1</v>
      </c>
      <c r="V756" s="336">
        <f t="shared" ref="V756:AB756" si="112">U756</f>
        <v>1</v>
      </c>
      <c r="W756" s="336">
        <f t="shared" si="112"/>
        <v>1</v>
      </c>
      <c r="X756" s="336">
        <f t="shared" si="112"/>
        <v>1</v>
      </c>
      <c r="Y756" s="336">
        <f t="shared" si="112"/>
        <v>1</v>
      </c>
      <c r="Z756" s="336">
        <f t="shared" si="112"/>
        <v>1</v>
      </c>
      <c r="AA756" s="336">
        <f t="shared" si="112"/>
        <v>1</v>
      </c>
      <c r="AB756" s="336">
        <f t="shared" si="112"/>
        <v>1</v>
      </c>
      <c r="AC756" s="76"/>
      <c r="AD756" s="97" t="s">
        <v>2752</v>
      </c>
      <c r="AE756" s="76"/>
      <c r="AF756" s="97">
        <v>1</v>
      </c>
      <c r="AG756" s="97">
        <v>1</v>
      </c>
      <c r="AH756" s="73"/>
      <c r="AI756" s="57"/>
      <c r="AJ756" s="45"/>
      <c r="AK756" s="45"/>
      <c r="AL756" s="45"/>
    </row>
    <row r="757" spans="1:38" hidden="1" outlineLevel="2" x14ac:dyDescent="0.25">
      <c r="A757" s="45"/>
      <c r="B757" s="54"/>
      <c r="C757" s="47">
        <f t="shared" si="111"/>
        <v>4</v>
      </c>
      <c r="D757" s="73"/>
      <c r="E757" s="70"/>
      <c r="F757" s="70" t="s">
        <v>1407</v>
      </c>
      <c r="G757" s="73"/>
      <c r="H757" s="76" t="s">
        <v>2747</v>
      </c>
      <c r="I757" s="96"/>
      <c r="J757" s="96"/>
      <c r="K757" s="76"/>
      <c r="L757" s="76"/>
      <c r="M757" s="76"/>
      <c r="N757" s="76"/>
      <c r="O757" s="76"/>
      <c r="P757" s="76"/>
      <c r="Q757" s="76"/>
      <c r="R757" s="76"/>
      <c r="S757" s="76"/>
      <c r="T757" s="76"/>
      <c r="U757" s="281">
        <v>0.95399999999999996</v>
      </c>
      <c r="V757" s="336">
        <f t="shared" ref="V757:W761" si="113">U757</f>
        <v>0.95399999999999996</v>
      </c>
      <c r="W757" s="336">
        <f t="shared" si="113"/>
        <v>0.95399999999999996</v>
      </c>
      <c r="X757" s="336">
        <f t="shared" ref="X757:AB761" si="114">W757</f>
        <v>0.95399999999999996</v>
      </c>
      <c r="Y757" s="336">
        <f t="shared" si="114"/>
        <v>0.95399999999999996</v>
      </c>
      <c r="Z757" s="336">
        <f t="shared" si="114"/>
        <v>0.95399999999999996</v>
      </c>
      <c r="AA757" s="336">
        <f t="shared" si="114"/>
        <v>0.95399999999999996</v>
      </c>
      <c r="AB757" s="336">
        <f t="shared" si="114"/>
        <v>0.95399999999999996</v>
      </c>
      <c r="AC757" s="76"/>
      <c r="AD757" s="76"/>
      <c r="AE757" s="76"/>
      <c r="AF757" s="97">
        <v>1</v>
      </c>
      <c r="AG757" s="97">
        <v>1</v>
      </c>
      <c r="AH757" s="73"/>
      <c r="AI757" s="57"/>
      <c r="AJ757" s="45"/>
      <c r="AK757" s="45"/>
      <c r="AL757" s="45"/>
    </row>
    <row r="758" spans="1:38" hidden="1" outlineLevel="2" x14ac:dyDescent="0.25">
      <c r="A758" s="45"/>
      <c r="B758" s="54"/>
      <c r="C758" s="47">
        <f t="shared" si="111"/>
        <v>4</v>
      </c>
      <c r="D758" s="73"/>
      <c r="E758" s="70"/>
      <c r="F758" s="70" t="s">
        <v>1408</v>
      </c>
      <c r="G758" s="73"/>
      <c r="H758" s="76" t="s">
        <v>2748</v>
      </c>
      <c r="I758" s="96"/>
      <c r="J758" s="96"/>
      <c r="K758" s="76"/>
      <c r="L758" s="76"/>
      <c r="M758" s="76"/>
      <c r="N758" s="76"/>
      <c r="O758" s="76"/>
      <c r="P758" s="76"/>
      <c r="Q758" s="76"/>
      <c r="R758" s="76"/>
      <c r="S758" s="76"/>
      <c r="T758" s="76"/>
      <c r="U758" s="281">
        <v>0.90800000000000003</v>
      </c>
      <c r="V758" s="336">
        <f t="shared" si="113"/>
        <v>0.90800000000000003</v>
      </c>
      <c r="W758" s="336">
        <f t="shared" si="113"/>
        <v>0.90800000000000003</v>
      </c>
      <c r="X758" s="336">
        <f t="shared" si="114"/>
        <v>0.90800000000000003</v>
      </c>
      <c r="Y758" s="336">
        <f t="shared" si="114"/>
        <v>0.90800000000000003</v>
      </c>
      <c r="Z758" s="336">
        <f t="shared" si="114"/>
        <v>0.90800000000000003</v>
      </c>
      <c r="AA758" s="336">
        <f t="shared" si="114"/>
        <v>0.90800000000000003</v>
      </c>
      <c r="AB758" s="336">
        <f t="shared" si="114"/>
        <v>0.90800000000000003</v>
      </c>
      <c r="AC758" s="76"/>
      <c r="AD758" s="76"/>
      <c r="AE758" s="76"/>
      <c r="AF758" s="97">
        <v>1</v>
      </c>
      <c r="AG758" s="97">
        <v>1</v>
      </c>
      <c r="AH758" s="73"/>
      <c r="AI758" s="57"/>
      <c r="AJ758" s="45"/>
      <c r="AK758" s="45"/>
      <c r="AL758" s="45"/>
    </row>
    <row r="759" spans="1:38" hidden="1" outlineLevel="2" x14ac:dyDescent="0.25">
      <c r="A759" s="45"/>
      <c r="B759" s="54"/>
      <c r="C759" s="47">
        <f t="shared" si="111"/>
        <v>4</v>
      </c>
      <c r="D759" s="73"/>
      <c r="E759" s="70"/>
      <c r="F759" s="70" t="s">
        <v>1409</v>
      </c>
      <c r="G759" s="73"/>
      <c r="H759" s="76" t="s">
        <v>2749</v>
      </c>
      <c r="I759" s="96"/>
      <c r="J759" s="96"/>
      <c r="K759" s="76"/>
      <c r="L759" s="76"/>
      <c r="M759" s="76"/>
      <c r="N759" s="76"/>
      <c r="O759" s="76"/>
      <c r="P759" s="76"/>
      <c r="Q759" s="76"/>
      <c r="R759" s="76"/>
      <c r="S759" s="76"/>
      <c r="T759" s="76"/>
      <c r="U759" s="281">
        <v>0.97</v>
      </c>
      <c r="V759" s="336">
        <f t="shared" si="113"/>
        <v>0.97</v>
      </c>
      <c r="W759" s="336">
        <f t="shared" si="113"/>
        <v>0.97</v>
      </c>
      <c r="X759" s="336">
        <f t="shared" si="114"/>
        <v>0.97</v>
      </c>
      <c r="Y759" s="336">
        <f t="shared" si="114"/>
        <v>0.97</v>
      </c>
      <c r="Z759" s="336">
        <f t="shared" si="114"/>
        <v>0.97</v>
      </c>
      <c r="AA759" s="336">
        <f t="shared" si="114"/>
        <v>0.97</v>
      </c>
      <c r="AB759" s="336">
        <f t="shared" si="114"/>
        <v>0.97</v>
      </c>
      <c r="AC759" s="76"/>
      <c r="AD759" s="76"/>
      <c r="AE759" s="76"/>
      <c r="AF759" s="97">
        <v>1</v>
      </c>
      <c r="AG759" s="97">
        <v>1</v>
      </c>
      <c r="AH759" s="73"/>
      <c r="AI759" s="57"/>
      <c r="AJ759" s="45"/>
      <c r="AK759" s="45"/>
      <c r="AL759" s="45"/>
    </row>
    <row r="760" spans="1:38" hidden="1" outlineLevel="2" x14ac:dyDescent="0.25">
      <c r="A760" s="45">
        <v>4</v>
      </c>
      <c r="B760" s="54"/>
      <c r="C760" s="47">
        <f t="shared" si="111"/>
        <v>4</v>
      </c>
      <c r="D760" s="73"/>
      <c r="E760" s="70"/>
      <c r="F760" s="70" t="s">
        <v>1410</v>
      </c>
      <c r="G760" s="73"/>
      <c r="H760" s="76" t="s">
        <v>2750</v>
      </c>
      <c r="I760" s="96"/>
      <c r="J760" s="96"/>
      <c r="K760" s="76"/>
      <c r="L760" s="76"/>
      <c r="M760" s="76"/>
      <c r="N760" s="76"/>
      <c r="O760" s="76"/>
      <c r="P760" s="76"/>
      <c r="Q760" s="76"/>
      <c r="R760" s="76"/>
      <c r="S760" s="76"/>
      <c r="T760" s="76"/>
      <c r="U760" s="281">
        <v>0.92400000000000004</v>
      </c>
      <c r="V760" s="336">
        <f t="shared" si="113"/>
        <v>0.92400000000000004</v>
      </c>
      <c r="W760" s="336">
        <f t="shared" si="113"/>
        <v>0.92400000000000004</v>
      </c>
      <c r="X760" s="336">
        <f t="shared" si="114"/>
        <v>0.92400000000000004</v>
      </c>
      <c r="Y760" s="336">
        <f t="shared" si="114"/>
        <v>0.92400000000000004</v>
      </c>
      <c r="Z760" s="336">
        <f t="shared" si="114"/>
        <v>0.92400000000000004</v>
      </c>
      <c r="AA760" s="336">
        <f t="shared" si="114"/>
        <v>0.92400000000000004</v>
      </c>
      <c r="AB760" s="336">
        <f t="shared" si="114"/>
        <v>0.92400000000000004</v>
      </c>
      <c r="AC760" s="76"/>
      <c r="AD760" s="76"/>
      <c r="AE760" s="76"/>
      <c r="AF760" s="97">
        <v>1</v>
      </c>
      <c r="AG760" s="97">
        <v>1</v>
      </c>
      <c r="AH760" s="73"/>
      <c r="AI760" s="57"/>
      <c r="AJ760" s="45"/>
      <c r="AK760" s="45"/>
      <c r="AL760" s="45"/>
    </row>
    <row r="761" spans="1:38" hidden="1" outlineLevel="2" x14ac:dyDescent="0.25">
      <c r="A761" s="45">
        <f>A760</f>
        <v>4</v>
      </c>
      <c r="B761" s="54"/>
      <c r="C761" s="47">
        <f t="shared" si="111"/>
        <v>4</v>
      </c>
      <c r="D761" s="73"/>
      <c r="E761" s="70"/>
      <c r="F761" s="70" t="s">
        <v>1411</v>
      </c>
      <c r="G761" s="73"/>
      <c r="H761" s="76" t="s">
        <v>2751</v>
      </c>
      <c r="I761" s="96"/>
      <c r="J761" s="96"/>
      <c r="K761" s="76"/>
      <c r="L761" s="76"/>
      <c r="M761" s="76"/>
      <c r="N761" s="76"/>
      <c r="O761" s="76"/>
      <c r="P761" s="76"/>
      <c r="Q761" s="76"/>
      <c r="R761" s="76"/>
      <c r="S761" s="76"/>
      <c r="T761" s="76"/>
      <c r="U761" s="281">
        <v>0.94</v>
      </c>
      <c r="V761" s="336">
        <f t="shared" si="113"/>
        <v>0.94</v>
      </c>
      <c r="W761" s="336">
        <f t="shared" si="113"/>
        <v>0.94</v>
      </c>
      <c r="X761" s="336">
        <f t="shared" si="114"/>
        <v>0.94</v>
      </c>
      <c r="Y761" s="336">
        <f t="shared" si="114"/>
        <v>0.94</v>
      </c>
      <c r="Z761" s="336">
        <f t="shared" si="114"/>
        <v>0.94</v>
      </c>
      <c r="AA761" s="336">
        <f t="shared" si="114"/>
        <v>0.94</v>
      </c>
      <c r="AB761" s="336">
        <f t="shared" si="114"/>
        <v>0.94</v>
      </c>
      <c r="AC761" s="76"/>
      <c r="AD761" s="76"/>
      <c r="AE761" s="76"/>
      <c r="AF761" s="97">
        <v>1</v>
      </c>
      <c r="AG761" s="97">
        <v>1</v>
      </c>
      <c r="AH761" s="73"/>
      <c r="AI761" s="57"/>
      <c r="AJ761" s="45"/>
      <c r="AK761" s="45"/>
      <c r="AL761" s="45"/>
    </row>
    <row r="762" spans="1:38" hidden="1" outlineLevel="2" x14ac:dyDescent="0.25">
      <c r="A762" s="45"/>
      <c r="B762" s="54"/>
      <c r="C762" s="47">
        <f t="shared" ref="C762:C773" si="115">INT($C$29)+2</f>
        <v>3</v>
      </c>
      <c r="D762" s="73"/>
      <c r="E762" s="70"/>
      <c r="F762" s="70" t="s">
        <v>1412</v>
      </c>
      <c r="G762" s="73"/>
      <c r="H762" s="76" t="s">
        <v>1413</v>
      </c>
      <c r="I762" s="96" t="s">
        <v>702</v>
      </c>
      <c r="J762" s="96" t="s">
        <v>1156</v>
      </c>
      <c r="K762" s="76"/>
      <c r="L762" s="76"/>
      <c r="M762" s="76"/>
      <c r="N762" s="76"/>
      <c r="O762" s="76"/>
      <c r="P762" s="76"/>
      <c r="Q762" s="76"/>
      <c r="R762" s="76"/>
      <c r="S762" s="76"/>
      <c r="T762" s="76"/>
      <c r="U762" s="97">
        <v>0</v>
      </c>
      <c r="V762" s="97">
        <v>0</v>
      </c>
      <c r="W762" s="97">
        <v>0</v>
      </c>
      <c r="X762" s="255">
        <f t="shared" ref="X762:AB773" si="116">W762</f>
        <v>0</v>
      </c>
      <c r="Y762" s="255">
        <f t="shared" si="116"/>
        <v>0</v>
      </c>
      <c r="Z762" s="255">
        <f t="shared" si="116"/>
        <v>0</v>
      </c>
      <c r="AA762" s="255">
        <f t="shared" si="116"/>
        <v>0</v>
      </c>
      <c r="AB762" s="255">
        <f t="shared" si="116"/>
        <v>0</v>
      </c>
      <c r="AC762" s="76"/>
      <c r="AD762" s="97" t="s">
        <v>1414</v>
      </c>
      <c r="AE762" s="76"/>
      <c r="AF762" s="97">
        <v>1</v>
      </c>
      <c r="AG762" s="97">
        <v>1</v>
      </c>
      <c r="AH762" s="73"/>
      <c r="AI762" s="57"/>
      <c r="AJ762" s="45"/>
      <c r="AK762" s="45"/>
      <c r="AL762" s="45"/>
    </row>
    <row r="763" spans="1:38" hidden="1" outlineLevel="2" x14ac:dyDescent="0.25">
      <c r="A763" s="45"/>
      <c r="B763" s="54"/>
      <c r="C763" s="47">
        <f t="shared" si="115"/>
        <v>3</v>
      </c>
      <c r="D763" s="73"/>
      <c r="E763" s="70"/>
      <c r="F763" s="70" t="s">
        <v>1415</v>
      </c>
      <c r="G763" s="73"/>
      <c r="H763" s="76" t="s">
        <v>1416</v>
      </c>
      <c r="I763" s="96" t="s">
        <v>702</v>
      </c>
      <c r="J763" s="96" t="s">
        <v>1156</v>
      </c>
      <c r="K763" s="76"/>
      <c r="L763" s="76"/>
      <c r="M763" s="76"/>
      <c r="N763" s="76"/>
      <c r="O763" s="76"/>
      <c r="P763" s="76"/>
      <c r="Q763" s="76"/>
      <c r="R763" s="76"/>
      <c r="S763" s="76"/>
      <c r="T763" s="76"/>
      <c r="U763" s="97">
        <v>-0.26400000000000001</v>
      </c>
      <c r="V763" s="97">
        <v>-0.26400000000000001</v>
      </c>
      <c r="W763" s="97">
        <v>-0.26400000000000001</v>
      </c>
      <c r="X763" s="255">
        <f t="shared" si="116"/>
        <v>-0.26400000000000001</v>
      </c>
      <c r="Y763" s="255">
        <f t="shared" si="116"/>
        <v>-0.26400000000000001</v>
      </c>
      <c r="Z763" s="255">
        <f t="shared" si="116"/>
        <v>-0.26400000000000001</v>
      </c>
      <c r="AA763" s="255">
        <f t="shared" si="116"/>
        <v>-0.26400000000000001</v>
      </c>
      <c r="AB763" s="255">
        <f t="shared" si="116"/>
        <v>-0.26400000000000001</v>
      </c>
      <c r="AC763" s="76"/>
      <c r="AD763" s="97" t="s">
        <v>1417</v>
      </c>
      <c r="AE763" s="76"/>
      <c r="AF763" s="97">
        <v>1</v>
      </c>
      <c r="AG763" s="97">
        <v>1</v>
      </c>
      <c r="AH763" s="73"/>
      <c r="AI763" s="57"/>
      <c r="AJ763" s="45"/>
      <c r="AK763" s="45"/>
      <c r="AL763" s="45"/>
    </row>
    <row r="764" spans="1:38" hidden="1" outlineLevel="2" x14ac:dyDescent="0.25">
      <c r="A764" s="45"/>
      <c r="B764" s="54"/>
      <c r="C764" s="47">
        <f t="shared" si="115"/>
        <v>3</v>
      </c>
      <c r="D764" s="73"/>
      <c r="E764" s="70"/>
      <c r="F764" s="70" t="s">
        <v>1418</v>
      </c>
      <c r="G764" s="73"/>
      <c r="H764" s="76" t="s">
        <v>1419</v>
      </c>
      <c r="I764" s="96" t="s">
        <v>702</v>
      </c>
      <c r="J764" s="96" t="s">
        <v>1156</v>
      </c>
      <c r="K764" s="76"/>
      <c r="L764" s="76"/>
      <c r="M764" s="76"/>
      <c r="N764" s="76"/>
      <c r="O764" s="76"/>
      <c r="P764" s="76"/>
      <c r="Q764" s="76"/>
      <c r="R764" s="76"/>
      <c r="S764" s="76"/>
      <c r="T764" s="76"/>
      <c r="U764" s="97">
        <v>-0.4</v>
      </c>
      <c r="V764" s="97">
        <v>-0.4</v>
      </c>
      <c r="W764" s="97">
        <v>-0.4</v>
      </c>
      <c r="X764" s="255">
        <f t="shared" si="116"/>
        <v>-0.4</v>
      </c>
      <c r="Y764" s="255">
        <f t="shared" si="116"/>
        <v>-0.4</v>
      </c>
      <c r="Z764" s="255">
        <f t="shared" si="116"/>
        <v>-0.4</v>
      </c>
      <c r="AA764" s="255">
        <f t="shared" si="116"/>
        <v>-0.4</v>
      </c>
      <c r="AB764" s="255">
        <f t="shared" si="116"/>
        <v>-0.4</v>
      </c>
      <c r="AC764" s="76"/>
      <c r="AD764" s="263" t="s">
        <v>1420</v>
      </c>
      <c r="AE764" s="76"/>
      <c r="AF764" s="97">
        <v>1</v>
      </c>
      <c r="AG764" s="97">
        <v>1</v>
      </c>
      <c r="AH764" s="73"/>
      <c r="AI764" s="57"/>
      <c r="AJ764" s="45"/>
      <c r="AK764" s="45"/>
      <c r="AL764" s="45"/>
    </row>
    <row r="765" spans="1:38" hidden="1" outlineLevel="2" x14ac:dyDescent="0.25">
      <c r="A765" s="45"/>
      <c r="B765" s="54"/>
      <c r="C765" s="47">
        <f t="shared" si="115"/>
        <v>3</v>
      </c>
      <c r="D765" s="73"/>
      <c r="E765" s="70"/>
      <c r="F765" s="70" t="s">
        <v>1421</v>
      </c>
      <c r="G765" s="73"/>
      <c r="H765" s="76" t="s">
        <v>1422</v>
      </c>
      <c r="I765" s="96" t="s">
        <v>702</v>
      </c>
      <c r="J765" s="96" t="s">
        <v>1156</v>
      </c>
      <c r="K765" s="76"/>
      <c r="L765" s="76"/>
      <c r="M765" s="76"/>
      <c r="N765" s="76"/>
      <c r="O765" s="76"/>
      <c r="P765" s="76"/>
      <c r="Q765" s="76"/>
      <c r="R765" s="76"/>
      <c r="S765" s="76"/>
      <c r="T765" s="76"/>
      <c r="U765" s="97">
        <v>-0.17799999999999999</v>
      </c>
      <c r="V765" s="97">
        <v>-0.17799999999999999</v>
      </c>
      <c r="W765" s="97">
        <v>-0.17799999999999999</v>
      </c>
      <c r="X765" s="255">
        <f t="shared" si="116"/>
        <v>-0.17799999999999999</v>
      </c>
      <c r="Y765" s="255">
        <f t="shared" si="116"/>
        <v>-0.17799999999999999</v>
      </c>
      <c r="Z765" s="255">
        <f t="shared" si="116"/>
        <v>-0.17799999999999999</v>
      </c>
      <c r="AA765" s="255">
        <f t="shared" si="116"/>
        <v>-0.17799999999999999</v>
      </c>
      <c r="AB765" s="255">
        <f t="shared" si="116"/>
        <v>-0.17799999999999999</v>
      </c>
      <c r="AC765" s="76"/>
      <c r="AD765" s="97" t="s">
        <v>1423</v>
      </c>
      <c r="AE765" s="76"/>
      <c r="AF765" s="97">
        <v>1</v>
      </c>
      <c r="AG765" s="97">
        <v>1</v>
      </c>
      <c r="AH765" s="73"/>
      <c r="AI765" s="57"/>
      <c r="AJ765" s="45"/>
      <c r="AK765" s="45"/>
      <c r="AL765" s="45"/>
    </row>
    <row r="766" spans="1:38" hidden="1" outlineLevel="2" x14ac:dyDescent="0.25">
      <c r="A766" s="45">
        <v>4</v>
      </c>
      <c r="B766" s="54"/>
      <c r="C766" s="47">
        <f t="shared" si="115"/>
        <v>3</v>
      </c>
      <c r="D766" s="73"/>
      <c r="E766" s="70"/>
      <c r="F766" s="70" t="s">
        <v>1424</v>
      </c>
      <c r="G766" s="73"/>
      <c r="H766" s="76" t="s">
        <v>1425</v>
      </c>
      <c r="I766" s="96" t="s">
        <v>702</v>
      </c>
      <c r="J766" s="96" t="s">
        <v>1156</v>
      </c>
      <c r="K766" s="76"/>
      <c r="L766" s="76"/>
      <c r="M766" s="76"/>
      <c r="N766" s="76"/>
      <c r="O766" s="76"/>
      <c r="P766" s="76"/>
      <c r="Q766" s="76"/>
      <c r="R766" s="76"/>
      <c r="S766" s="76"/>
      <c r="T766" s="76"/>
      <c r="U766" s="97">
        <v>-0.26400000000000001</v>
      </c>
      <c r="V766" s="97">
        <v>-0.26400000000000001</v>
      </c>
      <c r="W766" s="97">
        <v>-0.26400000000000001</v>
      </c>
      <c r="X766" s="255">
        <f t="shared" si="116"/>
        <v>-0.26400000000000001</v>
      </c>
      <c r="Y766" s="255">
        <f t="shared" si="116"/>
        <v>-0.26400000000000001</v>
      </c>
      <c r="Z766" s="255">
        <f t="shared" si="116"/>
        <v>-0.26400000000000001</v>
      </c>
      <c r="AA766" s="255">
        <f t="shared" si="116"/>
        <v>-0.26400000000000001</v>
      </c>
      <c r="AB766" s="255">
        <f t="shared" si="116"/>
        <v>-0.26400000000000001</v>
      </c>
      <c r="AC766" s="76"/>
      <c r="AD766" s="97"/>
      <c r="AE766" s="76"/>
      <c r="AF766" s="97">
        <v>1</v>
      </c>
      <c r="AG766" s="97">
        <v>1</v>
      </c>
      <c r="AH766" s="73"/>
      <c r="AI766" s="57"/>
      <c r="AJ766" s="45"/>
      <c r="AK766" s="45"/>
      <c r="AL766" s="45"/>
    </row>
    <row r="767" spans="1:38" hidden="1" outlineLevel="2" x14ac:dyDescent="0.25">
      <c r="A767" s="45">
        <f>A766</f>
        <v>4</v>
      </c>
      <c r="B767" s="54"/>
      <c r="C767" s="47">
        <f t="shared" si="115"/>
        <v>3</v>
      </c>
      <c r="D767" s="73"/>
      <c r="E767" s="70"/>
      <c r="F767" s="70" t="s">
        <v>1426</v>
      </c>
      <c r="G767" s="73"/>
      <c r="H767" s="76" t="s">
        <v>1427</v>
      </c>
      <c r="I767" s="96" t="s">
        <v>702</v>
      </c>
      <c r="J767" s="96" t="s">
        <v>1156</v>
      </c>
      <c r="K767" s="76"/>
      <c r="L767" s="76"/>
      <c r="M767" s="76"/>
      <c r="N767" s="76"/>
      <c r="O767" s="76"/>
      <c r="P767" s="76"/>
      <c r="Q767" s="76"/>
      <c r="R767" s="76"/>
      <c r="S767" s="76"/>
      <c r="T767" s="76"/>
      <c r="U767" s="97">
        <v>-0.17799999999999999</v>
      </c>
      <c r="V767" s="97">
        <v>-0.17799999999999999</v>
      </c>
      <c r="W767" s="97">
        <v>-0.17799999999999999</v>
      </c>
      <c r="X767" s="255">
        <f t="shared" si="116"/>
        <v>-0.17799999999999999</v>
      </c>
      <c r="Y767" s="255">
        <f t="shared" si="116"/>
        <v>-0.17799999999999999</v>
      </c>
      <c r="Z767" s="255">
        <f t="shared" si="116"/>
        <v>-0.17799999999999999</v>
      </c>
      <c r="AA767" s="255">
        <f t="shared" si="116"/>
        <v>-0.17799999999999999</v>
      </c>
      <c r="AB767" s="255">
        <f t="shared" si="116"/>
        <v>-0.17799999999999999</v>
      </c>
      <c r="AC767" s="76"/>
      <c r="AD767" s="97"/>
      <c r="AE767" s="76"/>
      <c r="AF767" s="97">
        <v>1</v>
      </c>
      <c r="AG767" s="97">
        <v>1</v>
      </c>
      <c r="AH767" s="73"/>
      <c r="AI767" s="57"/>
      <c r="AJ767" s="45"/>
      <c r="AK767" s="45"/>
      <c r="AL767" s="45"/>
    </row>
    <row r="768" spans="1:38" hidden="1" outlineLevel="2" x14ac:dyDescent="0.25">
      <c r="A768" s="45"/>
      <c r="B768" s="54"/>
      <c r="C768" s="47">
        <f t="shared" si="115"/>
        <v>3</v>
      </c>
      <c r="D768" s="73"/>
      <c r="E768" s="70"/>
      <c r="F768" s="70" t="s">
        <v>1428</v>
      </c>
      <c r="G768" s="73"/>
      <c r="H768" s="76" t="s">
        <v>1429</v>
      </c>
      <c r="I768" s="96" t="s">
        <v>1430</v>
      </c>
      <c r="J768" s="96" t="s">
        <v>1156</v>
      </c>
      <c r="K768" s="76"/>
      <c r="L768" s="76"/>
      <c r="M768" s="76"/>
      <c r="N768" s="76"/>
      <c r="O768" s="76"/>
      <c r="P768" s="76"/>
      <c r="Q768" s="76"/>
      <c r="R768" s="76"/>
      <c r="S768" s="76"/>
      <c r="T768" s="76"/>
      <c r="U768" s="97">
        <v>0</v>
      </c>
      <c r="V768" s="97">
        <v>0</v>
      </c>
      <c r="W768" s="97">
        <v>0</v>
      </c>
      <c r="X768" s="255">
        <f t="shared" si="116"/>
        <v>0</v>
      </c>
      <c r="Y768" s="255">
        <f t="shared" si="116"/>
        <v>0</v>
      </c>
      <c r="Z768" s="255">
        <f t="shared" si="116"/>
        <v>0</v>
      </c>
      <c r="AA768" s="255">
        <f t="shared" si="116"/>
        <v>0</v>
      </c>
      <c r="AB768" s="255">
        <f t="shared" si="116"/>
        <v>0</v>
      </c>
      <c r="AC768" s="76"/>
      <c r="AD768" s="97" t="s">
        <v>1414</v>
      </c>
      <c r="AE768" s="76"/>
      <c r="AF768" s="97">
        <v>1</v>
      </c>
      <c r="AG768" s="97">
        <v>1</v>
      </c>
      <c r="AH768" s="73"/>
      <c r="AI768" s="57"/>
      <c r="AJ768" s="45"/>
      <c r="AK768" s="45"/>
      <c r="AL768" s="45"/>
    </row>
    <row r="769" spans="1:38" hidden="1" outlineLevel="2" x14ac:dyDescent="0.25">
      <c r="A769" s="45"/>
      <c r="B769" s="54"/>
      <c r="C769" s="47">
        <f t="shared" si="115"/>
        <v>3</v>
      </c>
      <c r="D769" s="73"/>
      <c r="E769" s="70"/>
      <c r="F769" s="70" t="s">
        <v>1431</v>
      </c>
      <c r="G769" s="73"/>
      <c r="H769" s="76" t="s">
        <v>1432</v>
      </c>
      <c r="I769" s="96" t="s">
        <v>1430</v>
      </c>
      <c r="J769" s="96" t="s">
        <v>1156</v>
      </c>
      <c r="K769" s="76"/>
      <c r="L769" s="76"/>
      <c r="M769" s="76"/>
      <c r="N769" s="76"/>
      <c r="O769" s="76"/>
      <c r="P769" s="76"/>
      <c r="Q769" s="76"/>
      <c r="R769" s="76"/>
      <c r="S769" s="76"/>
      <c r="T769" s="76"/>
      <c r="U769" s="97">
        <v>0.43</v>
      </c>
      <c r="V769" s="97">
        <v>0.43</v>
      </c>
      <c r="W769" s="97">
        <v>0.43</v>
      </c>
      <c r="X769" s="255">
        <f t="shared" si="116"/>
        <v>0.43</v>
      </c>
      <c r="Y769" s="255">
        <f t="shared" si="116"/>
        <v>0.43</v>
      </c>
      <c r="Z769" s="255">
        <f t="shared" si="116"/>
        <v>0.43</v>
      </c>
      <c r="AA769" s="255">
        <f t="shared" si="116"/>
        <v>0.43</v>
      </c>
      <c r="AB769" s="255">
        <f t="shared" si="116"/>
        <v>0.43</v>
      </c>
      <c r="AC769" s="76"/>
      <c r="AD769" s="97" t="s">
        <v>1417</v>
      </c>
      <c r="AE769" s="76"/>
      <c r="AF769" s="97">
        <v>1</v>
      </c>
      <c r="AG769" s="97">
        <v>1</v>
      </c>
      <c r="AH769" s="73"/>
      <c r="AI769" s="57"/>
      <c r="AJ769" s="45"/>
      <c r="AK769" s="45"/>
      <c r="AL769" s="45"/>
    </row>
    <row r="770" spans="1:38" hidden="1" outlineLevel="2" x14ac:dyDescent="0.25">
      <c r="A770" s="45"/>
      <c r="B770" s="54"/>
      <c r="C770" s="47">
        <f t="shared" si="115"/>
        <v>3</v>
      </c>
      <c r="D770" s="73"/>
      <c r="E770" s="70"/>
      <c r="F770" s="70" t="s">
        <v>1433</v>
      </c>
      <c r="G770" s="73"/>
      <c r="H770" s="76" t="s">
        <v>1434</v>
      </c>
      <c r="I770" s="96" t="s">
        <v>1430</v>
      </c>
      <c r="J770" s="96" t="s">
        <v>1156</v>
      </c>
      <c r="K770" s="76"/>
      <c r="L770" s="76"/>
      <c r="M770" s="76"/>
      <c r="N770" s="76"/>
      <c r="O770" s="76"/>
      <c r="P770" s="76"/>
      <c r="Q770" s="76"/>
      <c r="R770" s="76"/>
      <c r="S770" s="76"/>
      <c r="T770" s="76"/>
      <c r="U770" s="97">
        <v>0.8</v>
      </c>
      <c r="V770" s="97">
        <v>0.8</v>
      </c>
      <c r="W770" s="97">
        <v>0.8</v>
      </c>
      <c r="X770" s="255">
        <f t="shared" si="116"/>
        <v>0.8</v>
      </c>
      <c r="Y770" s="255">
        <f t="shared" si="116"/>
        <v>0.8</v>
      </c>
      <c r="Z770" s="255">
        <f t="shared" si="116"/>
        <v>0.8</v>
      </c>
      <c r="AA770" s="255">
        <f t="shared" si="116"/>
        <v>0.8</v>
      </c>
      <c r="AB770" s="255">
        <f t="shared" si="116"/>
        <v>0.8</v>
      </c>
      <c r="AC770" s="76"/>
      <c r="AD770" s="263" t="s">
        <v>1420</v>
      </c>
      <c r="AE770" s="76"/>
      <c r="AF770" s="97">
        <v>1</v>
      </c>
      <c r="AG770" s="97">
        <v>1</v>
      </c>
      <c r="AH770" s="73"/>
      <c r="AI770" s="57"/>
      <c r="AJ770" s="45"/>
      <c r="AK770" s="45"/>
      <c r="AL770" s="45"/>
    </row>
    <row r="771" spans="1:38" hidden="1" outlineLevel="2" x14ac:dyDescent="0.25">
      <c r="A771" s="45"/>
      <c r="B771" s="54"/>
      <c r="C771" s="47">
        <f t="shared" si="115"/>
        <v>3</v>
      </c>
      <c r="D771" s="73"/>
      <c r="E771" s="70"/>
      <c r="F771" s="70" t="s">
        <v>1435</v>
      </c>
      <c r="G771" s="73"/>
      <c r="H771" s="76" t="s">
        <v>1436</v>
      </c>
      <c r="I771" s="96" t="s">
        <v>1430</v>
      </c>
      <c r="J771" s="96" t="s">
        <v>1156</v>
      </c>
      <c r="K771" s="76"/>
      <c r="L771" s="76"/>
      <c r="M771" s="76"/>
      <c r="N771" s="76"/>
      <c r="O771" s="76"/>
      <c r="P771" s="76"/>
      <c r="Q771" s="76"/>
      <c r="R771" s="76"/>
      <c r="S771" s="76"/>
      <c r="T771" s="76"/>
      <c r="U771" s="97">
        <v>8.9999999999999993E-3</v>
      </c>
      <c r="V771" s="97">
        <v>8.9999999999999993E-3</v>
      </c>
      <c r="W771" s="97">
        <v>8.9999999999999993E-3</v>
      </c>
      <c r="X771" s="255">
        <f t="shared" si="116"/>
        <v>8.9999999999999993E-3</v>
      </c>
      <c r="Y771" s="255">
        <f t="shared" si="116"/>
        <v>8.9999999999999993E-3</v>
      </c>
      <c r="Z771" s="255">
        <f t="shared" si="116"/>
        <v>8.9999999999999993E-3</v>
      </c>
      <c r="AA771" s="255">
        <f t="shared" si="116"/>
        <v>8.9999999999999993E-3</v>
      </c>
      <c r="AB771" s="255">
        <f t="shared" si="116"/>
        <v>8.9999999999999993E-3</v>
      </c>
      <c r="AC771" s="76"/>
      <c r="AD771" s="97" t="s">
        <v>1437</v>
      </c>
      <c r="AE771" s="76"/>
      <c r="AF771" s="97">
        <v>1</v>
      </c>
      <c r="AG771" s="97">
        <v>1</v>
      </c>
      <c r="AH771" s="73"/>
      <c r="AI771" s="57"/>
      <c r="AJ771" s="45"/>
      <c r="AK771" s="45"/>
      <c r="AL771" s="45"/>
    </row>
    <row r="772" spans="1:38" hidden="1" outlineLevel="2" x14ac:dyDescent="0.25">
      <c r="A772" s="45">
        <v>4</v>
      </c>
      <c r="B772" s="54"/>
      <c r="C772" s="47">
        <f t="shared" si="115"/>
        <v>3</v>
      </c>
      <c r="D772" s="73"/>
      <c r="E772" s="70"/>
      <c r="F772" s="70" t="s">
        <v>1438</v>
      </c>
      <c r="G772" s="73"/>
      <c r="H772" s="76" t="s">
        <v>1439</v>
      </c>
      <c r="I772" s="96" t="s">
        <v>1430</v>
      </c>
      <c r="J772" s="96" t="s">
        <v>1156</v>
      </c>
      <c r="K772" s="76"/>
      <c r="L772" s="76"/>
      <c r="M772" s="76"/>
      <c r="N772" s="76"/>
      <c r="O772" s="76"/>
      <c r="P772" s="76"/>
      <c r="Q772" s="76"/>
      <c r="R772" s="76"/>
      <c r="S772" s="76"/>
      <c r="T772" s="76"/>
      <c r="U772" s="97">
        <v>0.48199999999999998</v>
      </c>
      <c r="V772" s="97">
        <v>0.48199999999999998</v>
      </c>
      <c r="W772" s="97">
        <v>0.48199999999999998</v>
      </c>
      <c r="X772" s="255">
        <f t="shared" si="116"/>
        <v>0.48199999999999998</v>
      </c>
      <c r="Y772" s="255">
        <f t="shared" si="116"/>
        <v>0.48199999999999998</v>
      </c>
      <c r="Z772" s="255">
        <f t="shared" si="116"/>
        <v>0.48199999999999998</v>
      </c>
      <c r="AA772" s="255">
        <f t="shared" si="116"/>
        <v>0.48199999999999998</v>
      </c>
      <c r="AB772" s="255">
        <f t="shared" si="116"/>
        <v>0.48199999999999998</v>
      </c>
      <c r="AC772" s="76"/>
      <c r="AD772" s="97"/>
      <c r="AE772" s="76"/>
      <c r="AF772" s="97">
        <v>1</v>
      </c>
      <c r="AG772" s="97">
        <v>1</v>
      </c>
      <c r="AH772" s="73"/>
      <c r="AI772" s="57"/>
      <c r="AJ772" s="45"/>
      <c r="AK772" s="45"/>
      <c r="AL772" s="45"/>
    </row>
    <row r="773" spans="1:38" hidden="1" outlineLevel="2" x14ac:dyDescent="0.25">
      <c r="A773" s="45">
        <f>A772</f>
        <v>4</v>
      </c>
      <c r="B773" s="54"/>
      <c r="C773" s="47">
        <f t="shared" si="115"/>
        <v>3</v>
      </c>
      <c r="D773" s="73"/>
      <c r="E773" s="70"/>
      <c r="F773" s="70" t="s">
        <v>1440</v>
      </c>
      <c r="G773" s="73"/>
      <c r="H773" s="76" t="s">
        <v>1441</v>
      </c>
      <c r="I773" s="96" t="s">
        <v>1430</v>
      </c>
      <c r="J773" s="96" t="s">
        <v>1156</v>
      </c>
      <c r="K773" s="76"/>
      <c r="L773" s="76"/>
      <c r="M773" s="76"/>
      <c r="N773" s="76"/>
      <c r="O773" s="76"/>
      <c r="P773" s="76"/>
      <c r="Q773" s="76"/>
      <c r="R773" s="76"/>
      <c r="S773" s="76"/>
      <c r="T773" s="76"/>
      <c r="U773" s="97">
        <v>0.128</v>
      </c>
      <c r="V773" s="97">
        <v>0.128</v>
      </c>
      <c r="W773" s="97">
        <v>0.128</v>
      </c>
      <c r="X773" s="255">
        <f t="shared" si="116"/>
        <v>0.128</v>
      </c>
      <c r="Y773" s="255">
        <f t="shared" si="116"/>
        <v>0.128</v>
      </c>
      <c r="Z773" s="255">
        <f t="shared" si="116"/>
        <v>0.128</v>
      </c>
      <c r="AA773" s="255">
        <f t="shared" si="116"/>
        <v>0.128</v>
      </c>
      <c r="AB773" s="255">
        <f t="shared" si="116"/>
        <v>0.128</v>
      </c>
      <c r="AC773" s="76"/>
      <c r="AD773" s="97"/>
      <c r="AE773" s="76"/>
      <c r="AF773" s="97">
        <v>1</v>
      </c>
      <c r="AG773" s="97">
        <v>1</v>
      </c>
      <c r="AH773" s="73"/>
      <c r="AI773" s="57"/>
      <c r="AJ773" s="45"/>
      <c r="AK773" s="45"/>
      <c r="AL773" s="45"/>
    </row>
    <row r="774" spans="1:38" hidden="1" outlineLevel="3" x14ac:dyDescent="0.25">
      <c r="A774" s="45"/>
      <c r="B774" s="54"/>
      <c r="C774" s="47">
        <f t="shared" si="111"/>
        <v>4</v>
      </c>
      <c r="D774" s="73"/>
      <c r="E774" s="70"/>
      <c r="F774" s="70" t="s">
        <v>1442</v>
      </c>
      <c r="G774" s="73"/>
      <c r="H774" s="76" t="s">
        <v>613</v>
      </c>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11"/>
        <v>4</v>
      </c>
      <c r="D775" s="73"/>
      <c r="E775" s="70"/>
      <c r="F775" s="70" t="s">
        <v>1443</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c r="B776" s="54"/>
      <c r="C776" s="47">
        <f t="shared" si="111"/>
        <v>4</v>
      </c>
      <c r="D776" s="73"/>
      <c r="E776" s="70"/>
      <c r="F776" s="70" t="s">
        <v>1444</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c r="B777" s="54"/>
      <c r="C777" s="47">
        <f t="shared" si="111"/>
        <v>4</v>
      </c>
      <c r="D777" s="73"/>
      <c r="E777" s="70"/>
      <c r="F777" s="70" t="s">
        <v>1445</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25">
      <c r="A778" s="45">
        <v>4</v>
      </c>
      <c r="B778" s="54"/>
      <c r="C778" s="47">
        <f t="shared" si="111"/>
        <v>4</v>
      </c>
      <c r="D778" s="73"/>
      <c r="E778" s="70"/>
      <c r="F778" s="70" t="s">
        <v>1446</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hidden="1" outlineLevel="3" x14ac:dyDescent="0.25">
      <c r="A779" s="45">
        <f>A778</f>
        <v>4</v>
      </c>
      <c r="B779" s="54"/>
      <c r="C779" s="47">
        <f t="shared" si="111"/>
        <v>4</v>
      </c>
      <c r="D779" s="73"/>
      <c r="E779" s="70"/>
      <c r="F779" s="70" t="s">
        <v>1447</v>
      </c>
      <c r="G779" s="73"/>
      <c r="H779" s="76"/>
      <c r="I779" s="96"/>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2" x14ac:dyDescent="0.25">
      <c r="A780" s="45"/>
      <c r="B780" s="54"/>
      <c r="C780" s="47">
        <f t="shared" ref="C780:C803" si="117">INT($C$29)+2</f>
        <v>3</v>
      </c>
      <c r="D780" s="73"/>
      <c r="E780" s="70"/>
      <c r="F780" s="70" t="s">
        <v>1448</v>
      </c>
      <c r="G780" s="73"/>
      <c r="H780" s="76" t="s">
        <v>1449</v>
      </c>
      <c r="I780" s="96"/>
      <c r="J780" s="96" t="s">
        <v>1184</v>
      </c>
      <c r="K780" s="76"/>
      <c r="L780" s="76"/>
      <c r="M780" s="76"/>
      <c r="N780" s="76"/>
      <c r="O780" s="76"/>
      <c r="P780" s="76"/>
      <c r="Q780" s="76"/>
      <c r="R780" s="76"/>
      <c r="S780" s="76"/>
      <c r="T780" s="76"/>
      <c r="U780" s="261">
        <f>U$866</f>
        <v>0.1</v>
      </c>
      <c r="V780" s="261">
        <f t="shared" ref="V780:AB780" si="118">V$866</f>
        <v>0.1</v>
      </c>
      <c r="W780" s="261">
        <f t="shared" si="118"/>
        <v>0.1</v>
      </c>
      <c r="X780" s="261">
        <f t="shared" si="118"/>
        <v>0.1</v>
      </c>
      <c r="Y780" s="261">
        <f t="shared" si="118"/>
        <v>0.1</v>
      </c>
      <c r="Z780" s="261">
        <f t="shared" si="118"/>
        <v>0.1</v>
      </c>
      <c r="AA780" s="261">
        <f t="shared" si="118"/>
        <v>0.1</v>
      </c>
      <c r="AB780" s="261">
        <f t="shared" si="118"/>
        <v>0.1</v>
      </c>
      <c r="AC780" s="76"/>
      <c r="AD780" s="76" t="s">
        <v>1383</v>
      </c>
      <c r="AE780" s="76"/>
      <c r="AF780" s="261">
        <f>AF$866</f>
        <v>1</v>
      </c>
      <c r="AG780" s="261">
        <f>AG$866</f>
        <v>1</v>
      </c>
      <c r="AH780" s="73"/>
      <c r="AI780" s="57"/>
      <c r="AJ780" s="45"/>
      <c r="AK780" s="45"/>
      <c r="AL780" s="45"/>
    </row>
    <row r="781" spans="1:38" hidden="1" outlineLevel="2" x14ac:dyDescent="0.25">
      <c r="A781" s="45"/>
      <c r="B781" s="54"/>
      <c r="C781" s="47">
        <f t="shared" si="117"/>
        <v>3</v>
      </c>
      <c r="D781" s="73"/>
      <c r="E781" s="70"/>
      <c r="F781" s="70" t="s">
        <v>1450</v>
      </c>
      <c r="G781" s="73"/>
      <c r="H781" s="76" t="s">
        <v>1451</v>
      </c>
      <c r="I781" s="96"/>
      <c r="J781" s="96" t="s">
        <v>1184</v>
      </c>
      <c r="K781" s="76"/>
      <c r="L781" s="76"/>
      <c r="M781" s="76"/>
      <c r="N781" s="76"/>
      <c r="O781" s="76"/>
      <c r="P781" s="76"/>
      <c r="Q781" s="76"/>
      <c r="R781" s="76"/>
      <c r="S781" s="76"/>
      <c r="T781" s="76"/>
      <c r="U781" s="261">
        <f>U$867</f>
        <v>8.5000000000000006E-2</v>
      </c>
      <c r="V781" s="261">
        <f t="shared" ref="V781:AB781" si="119">V$867</f>
        <v>8.5000000000000006E-2</v>
      </c>
      <c r="W781" s="261">
        <f t="shared" si="119"/>
        <v>8.5000000000000006E-2</v>
      </c>
      <c r="X781" s="261">
        <f t="shared" si="119"/>
        <v>8.5000000000000006E-2</v>
      </c>
      <c r="Y781" s="261">
        <f t="shared" si="119"/>
        <v>8.5000000000000006E-2</v>
      </c>
      <c r="Z781" s="261">
        <f t="shared" si="119"/>
        <v>8.5000000000000006E-2</v>
      </c>
      <c r="AA781" s="261">
        <f t="shared" si="119"/>
        <v>8.5000000000000006E-2</v>
      </c>
      <c r="AB781" s="261">
        <f t="shared" si="119"/>
        <v>8.5000000000000006E-2</v>
      </c>
      <c r="AC781" s="76"/>
      <c r="AD781" s="76"/>
      <c r="AE781" s="76"/>
      <c r="AF781" s="261">
        <f>AF$867</f>
        <v>1</v>
      </c>
      <c r="AG781" s="261">
        <f>AG$867</f>
        <v>1</v>
      </c>
      <c r="AH781" s="73"/>
      <c r="AI781" s="57"/>
      <c r="AJ781" s="45"/>
      <c r="AK781" s="45"/>
      <c r="AL781" s="45"/>
    </row>
    <row r="782" spans="1:38" hidden="1" outlineLevel="2" x14ac:dyDescent="0.25">
      <c r="A782" s="45"/>
      <c r="B782" s="54"/>
      <c r="C782" s="47">
        <f t="shared" si="117"/>
        <v>3</v>
      </c>
      <c r="D782" s="73"/>
      <c r="E782" s="70"/>
      <c r="F782" s="70" t="s">
        <v>1452</v>
      </c>
      <c r="G782" s="73"/>
      <c r="H782" s="76" t="s">
        <v>1453</v>
      </c>
      <c r="I782" s="96"/>
      <c r="J782" s="96" t="s">
        <v>1184</v>
      </c>
      <c r="K782" s="76"/>
      <c r="L782" s="76"/>
      <c r="M782" s="76"/>
      <c r="N782" s="76"/>
      <c r="O782" s="76"/>
      <c r="P782" s="76"/>
      <c r="Q782" s="76"/>
      <c r="R782" s="76"/>
      <c r="S782" s="76"/>
      <c r="T782" s="76"/>
      <c r="U782" s="261">
        <f>U$868</f>
        <v>7.0000000000000007E-2</v>
      </c>
      <c r="V782" s="261">
        <f t="shared" ref="V782:AB782" si="120">V$868</f>
        <v>7.0000000000000007E-2</v>
      </c>
      <c r="W782" s="261">
        <f t="shared" si="120"/>
        <v>7.0000000000000007E-2</v>
      </c>
      <c r="X782" s="261">
        <f t="shared" si="120"/>
        <v>7.0000000000000007E-2</v>
      </c>
      <c r="Y782" s="261">
        <f t="shared" si="120"/>
        <v>7.0000000000000007E-2</v>
      </c>
      <c r="Z782" s="261">
        <f t="shared" si="120"/>
        <v>7.0000000000000007E-2</v>
      </c>
      <c r="AA782" s="261">
        <f t="shared" si="120"/>
        <v>7.0000000000000007E-2</v>
      </c>
      <c r="AB782" s="261">
        <f t="shared" si="120"/>
        <v>7.0000000000000007E-2</v>
      </c>
      <c r="AC782" s="76"/>
      <c r="AD782" s="76"/>
      <c r="AE782" s="76"/>
      <c r="AF782" s="261">
        <f>AF$868</f>
        <v>1</v>
      </c>
      <c r="AG782" s="261">
        <f>AG$868</f>
        <v>1</v>
      </c>
      <c r="AH782" s="73"/>
      <c r="AI782" s="57"/>
      <c r="AJ782" s="45"/>
      <c r="AK782" s="45"/>
      <c r="AL782" s="45"/>
    </row>
    <row r="783" spans="1:38" hidden="1" outlineLevel="2" x14ac:dyDescent="0.25">
      <c r="A783" s="45"/>
      <c r="B783" s="54"/>
      <c r="C783" s="47">
        <f t="shared" si="117"/>
        <v>3</v>
      </c>
      <c r="D783" s="73"/>
      <c r="E783" s="70"/>
      <c r="F783" s="70" t="s">
        <v>1454</v>
      </c>
      <c r="G783" s="73"/>
      <c r="H783" s="76" t="s">
        <v>1455</v>
      </c>
      <c r="I783" s="96"/>
      <c r="J783" s="96" t="s">
        <v>1184</v>
      </c>
      <c r="K783" s="76"/>
      <c r="L783" s="76"/>
      <c r="M783" s="76"/>
      <c r="N783" s="76"/>
      <c r="O783" s="76"/>
      <c r="P783" s="76"/>
      <c r="Q783" s="76"/>
      <c r="R783" s="76"/>
      <c r="S783" s="76"/>
      <c r="T783" s="76"/>
      <c r="U783" s="261">
        <f>U$867</f>
        <v>8.5000000000000006E-2</v>
      </c>
      <c r="V783" s="261">
        <f t="shared" ref="V783:AB783" si="121">V$867</f>
        <v>8.5000000000000006E-2</v>
      </c>
      <c r="W783" s="261">
        <f t="shared" si="121"/>
        <v>8.5000000000000006E-2</v>
      </c>
      <c r="X783" s="261">
        <f t="shared" si="121"/>
        <v>8.5000000000000006E-2</v>
      </c>
      <c r="Y783" s="261">
        <f t="shared" si="121"/>
        <v>8.5000000000000006E-2</v>
      </c>
      <c r="Z783" s="261">
        <f t="shared" si="121"/>
        <v>8.5000000000000006E-2</v>
      </c>
      <c r="AA783" s="261">
        <f t="shared" si="121"/>
        <v>8.5000000000000006E-2</v>
      </c>
      <c r="AB783" s="261">
        <f t="shared" si="121"/>
        <v>8.5000000000000006E-2</v>
      </c>
      <c r="AC783" s="76"/>
      <c r="AD783" s="76"/>
      <c r="AE783" s="76"/>
      <c r="AF783" s="261">
        <f>AF$867</f>
        <v>1</v>
      </c>
      <c r="AG783" s="261">
        <f>AG$867</f>
        <v>1</v>
      </c>
      <c r="AH783" s="73"/>
      <c r="AI783" s="57"/>
      <c r="AJ783" s="45"/>
      <c r="AK783" s="45"/>
      <c r="AL783" s="45"/>
    </row>
    <row r="784" spans="1:38" hidden="1" outlineLevel="2" x14ac:dyDescent="0.25">
      <c r="A784" s="45">
        <v>4</v>
      </c>
      <c r="B784" s="54"/>
      <c r="C784" s="47">
        <f t="shared" si="117"/>
        <v>3</v>
      </c>
      <c r="D784" s="73"/>
      <c r="E784" s="70"/>
      <c r="F784" s="70" t="s">
        <v>1456</v>
      </c>
      <c r="G784" s="73"/>
      <c r="H784" s="76" t="s">
        <v>1457</v>
      </c>
      <c r="I784" s="96"/>
      <c r="J784" s="96" t="s">
        <v>1184</v>
      </c>
      <c r="K784" s="76"/>
      <c r="L784" s="76"/>
      <c r="M784" s="76"/>
      <c r="N784" s="76"/>
      <c r="O784" s="76"/>
      <c r="P784" s="76"/>
      <c r="Q784" s="76"/>
      <c r="R784" s="76"/>
      <c r="S784" s="76"/>
      <c r="T784" s="76"/>
      <c r="U784" s="261">
        <f>U$868</f>
        <v>7.0000000000000007E-2</v>
      </c>
      <c r="V784" s="261">
        <f t="shared" ref="V784:AB785" si="122">V$868</f>
        <v>7.0000000000000007E-2</v>
      </c>
      <c r="W784" s="261">
        <f t="shared" si="122"/>
        <v>7.0000000000000007E-2</v>
      </c>
      <c r="X784" s="261">
        <f t="shared" si="122"/>
        <v>7.0000000000000007E-2</v>
      </c>
      <c r="Y784" s="261">
        <f t="shared" si="122"/>
        <v>7.0000000000000007E-2</v>
      </c>
      <c r="Z784" s="261">
        <f t="shared" si="122"/>
        <v>7.0000000000000007E-2</v>
      </c>
      <c r="AA784" s="261">
        <f t="shared" si="122"/>
        <v>7.0000000000000007E-2</v>
      </c>
      <c r="AB784" s="261">
        <f t="shared" si="122"/>
        <v>7.0000000000000007E-2</v>
      </c>
      <c r="AC784" s="76"/>
      <c r="AD784" s="76"/>
      <c r="AE784" s="76"/>
      <c r="AF784" s="261">
        <f>AF$868</f>
        <v>1</v>
      </c>
      <c r="AG784" s="261">
        <f>AG$868</f>
        <v>1</v>
      </c>
      <c r="AH784" s="73"/>
      <c r="AI784" s="57"/>
      <c r="AJ784" s="45"/>
      <c r="AK784" s="45"/>
      <c r="AL784" s="45"/>
    </row>
    <row r="785" spans="1:38" hidden="1" outlineLevel="2" x14ac:dyDescent="0.25">
      <c r="A785" s="45">
        <f>A784</f>
        <v>4</v>
      </c>
      <c r="B785" s="54"/>
      <c r="C785" s="47">
        <f t="shared" si="117"/>
        <v>3</v>
      </c>
      <c r="D785" s="73"/>
      <c r="E785" s="70"/>
      <c r="F785" s="70" t="s">
        <v>1458</v>
      </c>
      <c r="G785" s="73"/>
      <c r="H785" s="76" t="s">
        <v>1459</v>
      </c>
      <c r="I785" s="96"/>
      <c r="J785" s="96" t="s">
        <v>1184</v>
      </c>
      <c r="K785" s="76"/>
      <c r="L785" s="76"/>
      <c r="M785" s="76"/>
      <c r="N785" s="76"/>
      <c r="O785" s="76"/>
      <c r="P785" s="76"/>
      <c r="Q785" s="76"/>
      <c r="R785" s="76"/>
      <c r="S785" s="76"/>
      <c r="T785" s="76"/>
      <c r="U785" s="261">
        <f>U$868</f>
        <v>7.0000000000000007E-2</v>
      </c>
      <c r="V785" s="261">
        <f t="shared" si="122"/>
        <v>7.0000000000000007E-2</v>
      </c>
      <c r="W785" s="261">
        <f t="shared" si="122"/>
        <v>7.0000000000000007E-2</v>
      </c>
      <c r="X785" s="261">
        <f t="shared" si="122"/>
        <v>7.0000000000000007E-2</v>
      </c>
      <c r="Y785" s="261">
        <f t="shared" si="122"/>
        <v>7.0000000000000007E-2</v>
      </c>
      <c r="Z785" s="261">
        <f t="shared" si="122"/>
        <v>7.0000000000000007E-2</v>
      </c>
      <c r="AA785" s="261">
        <f t="shared" si="122"/>
        <v>7.0000000000000007E-2</v>
      </c>
      <c r="AB785" s="261">
        <f t="shared" si="122"/>
        <v>7.0000000000000007E-2</v>
      </c>
      <c r="AC785" s="76"/>
      <c r="AD785" s="76"/>
      <c r="AE785" s="76"/>
      <c r="AF785" s="261">
        <f>AF$868</f>
        <v>1</v>
      </c>
      <c r="AG785" s="261">
        <f>AG$868</f>
        <v>1</v>
      </c>
      <c r="AH785" s="73"/>
      <c r="AI785" s="57"/>
      <c r="AJ785" s="45"/>
      <c r="AK785" s="45"/>
      <c r="AL785" s="45"/>
    </row>
    <row r="786" spans="1:38" hidden="1" outlineLevel="2" x14ac:dyDescent="0.25">
      <c r="A786" s="45"/>
      <c r="B786" s="54"/>
      <c r="C786" s="47">
        <f t="shared" si="117"/>
        <v>3</v>
      </c>
      <c r="D786" s="73"/>
      <c r="E786" s="70"/>
      <c r="F786" s="70" t="s">
        <v>1460</v>
      </c>
      <c r="G786" s="73"/>
      <c r="H786" s="76" t="s">
        <v>1461</v>
      </c>
      <c r="I786" s="96" t="s">
        <v>702</v>
      </c>
      <c r="J786" s="96" t="s">
        <v>1156</v>
      </c>
      <c r="K786" s="76"/>
      <c r="L786" s="76"/>
      <c r="M786" s="76"/>
      <c r="N786" s="76"/>
      <c r="O786" s="76"/>
      <c r="P786" s="76"/>
      <c r="Q786" s="76"/>
      <c r="R786" s="76"/>
      <c r="S786" s="76"/>
      <c r="T786" s="76"/>
      <c r="U786" s="261">
        <f>U$870</f>
        <v>0</v>
      </c>
      <c r="V786" s="261">
        <f t="shared" ref="V786:AB786" si="123">V$870</f>
        <v>0</v>
      </c>
      <c r="W786" s="261">
        <f t="shared" si="123"/>
        <v>0</v>
      </c>
      <c r="X786" s="261">
        <f t="shared" si="123"/>
        <v>0</v>
      </c>
      <c r="Y786" s="261">
        <f t="shared" si="123"/>
        <v>0</v>
      </c>
      <c r="Z786" s="261">
        <f t="shared" si="123"/>
        <v>0</v>
      </c>
      <c r="AA786" s="261">
        <f t="shared" si="123"/>
        <v>0</v>
      </c>
      <c r="AB786" s="261">
        <f t="shared" si="123"/>
        <v>0</v>
      </c>
      <c r="AC786" s="76"/>
      <c r="AD786" s="76" t="s">
        <v>1383</v>
      </c>
      <c r="AE786" s="76"/>
      <c r="AF786" s="261">
        <f>AF$870</f>
        <v>1</v>
      </c>
      <c r="AG786" s="261">
        <f>AG$870</f>
        <v>1</v>
      </c>
      <c r="AH786" s="73"/>
      <c r="AI786" s="57"/>
      <c r="AJ786" s="45"/>
      <c r="AK786" s="45"/>
      <c r="AL786" s="45"/>
    </row>
    <row r="787" spans="1:38" hidden="1" outlineLevel="2" x14ac:dyDescent="0.25">
      <c r="A787" s="45"/>
      <c r="B787" s="54"/>
      <c r="C787" s="47">
        <f t="shared" si="117"/>
        <v>3</v>
      </c>
      <c r="D787" s="73"/>
      <c r="E787" s="70"/>
      <c r="F787" s="70" t="s">
        <v>1462</v>
      </c>
      <c r="G787" s="73"/>
      <c r="H787" s="76" t="s">
        <v>1463</v>
      </c>
      <c r="I787" s="96" t="s">
        <v>702</v>
      </c>
      <c r="J787" s="96" t="s">
        <v>1156</v>
      </c>
      <c r="K787" s="76"/>
      <c r="L787" s="76"/>
      <c r="M787" s="76"/>
      <c r="N787" s="76"/>
      <c r="O787" s="76"/>
      <c r="P787" s="76"/>
      <c r="Q787" s="76"/>
      <c r="R787" s="76"/>
      <c r="S787" s="76"/>
      <c r="T787" s="76"/>
      <c r="U787" s="261">
        <f>U$871</f>
        <v>-0.95650000000000002</v>
      </c>
      <c r="V787" s="261">
        <f t="shared" ref="V787:AB787" si="124">V$871</f>
        <v>-0.95650000000000002</v>
      </c>
      <c r="W787" s="261">
        <f t="shared" si="124"/>
        <v>-0.95650000000000002</v>
      </c>
      <c r="X787" s="261">
        <f t="shared" si="124"/>
        <v>-0.95650000000000002</v>
      </c>
      <c r="Y787" s="261">
        <f t="shared" si="124"/>
        <v>-1.0820000000000001</v>
      </c>
      <c r="Z787" s="261">
        <f t="shared" si="124"/>
        <v>-1.0820000000000001</v>
      </c>
      <c r="AA787" s="261">
        <f t="shared" si="124"/>
        <v>-1.0820000000000001</v>
      </c>
      <c r="AB787" s="261">
        <f t="shared" si="124"/>
        <v>-1.0820000000000001</v>
      </c>
      <c r="AC787" s="76"/>
      <c r="AD787" s="76"/>
      <c r="AE787" s="76"/>
      <c r="AF787" s="261">
        <f>AF$871</f>
        <v>1</v>
      </c>
      <c r="AG787" s="261">
        <f>AG$871</f>
        <v>1</v>
      </c>
      <c r="AH787" s="73"/>
      <c r="AI787" s="57"/>
      <c r="AJ787" s="45"/>
      <c r="AK787" s="45"/>
      <c r="AL787" s="45"/>
    </row>
    <row r="788" spans="1:38" hidden="1" outlineLevel="2" x14ac:dyDescent="0.25">
      <c r="A788" s="45"/>
      <c r="B788" s="54"/>
      <c r="C788" s="47">
        <f t="shared" si="117"/>
        <v>3</v>
      </c>
      <c r="D788" s="73"/>
      <c r="E788" s="70"/>
      <c r="F788" s="70" t="s">
        <v>1464</v>
      </c>
      <c r="G788" s="73"/>
      <c r="H788" s="76" t="s">
        <v>1465</v>
      </c>
      <c r="I788" s="96" t="s">
        <v>702</v>
      </c>
      <c r="J788" s="96" t="s">
        <v>1156</v>
      </c>
      <c r="K788" s="76"/>
      <c r="L788" s="76"/>
      <c r="M788" s="76"/>
      <c r="N788" s="76"/>
      <c r="O788" s="76"/>
      <c r="P788" s="76"/>
      <c r="Q788" s="76"/>
      <c r="R788" s="76"/>
      <c r="S788" s="76"/>
      <c r="T788" s="76"/>
      <c r="U788" s="261">
        <f>U$872</f>
        <v>-1.7614000000000001</v>
      </c>
      <c r="V788" s="261">
        <f t="shared" ref="V788:AB788" si="125">V$872</f>
        <v>-1.7614000000000001</v>
      </c>
      <c r="W788" s="261">
        <f t="shared" si="125"/>
        <v>-1.7614000000000001</v>
      </c>
      <c r="X788" s="261">
        <f t="shared" si="125"/>
        <v>-1.7614000000000001</v>
      </c>
      <c r="Y788" s="261">
        <f t="shared" si="125"/>
        <v>-2.0059999999999998</v>
      </c>
      <c r="Z788" s="261">
        <f t="shared" si="125"/>
        <v>-2.0059999999999998</v>
      </c>
      <c r="AA788" s="261">
        <f t="shared" si="125"/>
        <v>-2.0059999999999998</v>
      </c>
      <c r="AB788" s="261">
        <f t="shared" si="125"/>
        <v>-2.0059999999999998</v>
      </c>
      <c r="AC788" s="76"/>
      <c r="AD788" s="76"/>
      <c r="AE788" s="76"/>
      <c r="AF788" s="261">
        <f>AF$872</f>
        <v>1</v>
      </c>
      <c r="AG788" s="261">
        <f>AG$872</f>
        <v>1</v>
      </c>
      <c r="AH788" s="73"/>
      <c r="AI788" s="57"/>
      <c r="AJ788" s="45"/>
      <c r="AK788" s="45"/>
      <c r="AL788" s="45"/>
    </row>
    <row r="789" spans="1:38" hidden="1" outlineLevel="2" x14ac:dyDescent="0.25">
      <c r="A789" s="45"/>
      <c r="B789" s="54"/>
      <c r="C789" s="47">
        <f t="shared" si="117"/>
        <v>3</v>
      </c>
      <c r="D789" s="73"/>
      <c r="E789" s="70"/>
      <c r="F789" s="70" t="s">
        <v>1466</v>
      </c>
      <c r="G789" s="73"/>
      <c r="H789" s="76" t="s">
        <v>1467</v>
      </c>
      <c r="I789" s="96" t="s">
        <v>702</v>
      </c>
      <c r="J789" s="96" t="s">
        <v>1156</v>
      </c>
      <c r="K789" s="76"/>
      <c r="L789" s="76"/>
      <c r="M789" s="76"/>
      <c r="N789" s="76"/>
      <c r="O789" s="76"/>
      <c r="P789" s="76"/>
      <c r="Q789" s="76"/>
      <c r="R789" s="76"/>
      <c r="S789" s="76"/>
      <c r="T789" s="76"/>
      <c r="U789" s="261">
        <f>U$871</f>
        <v>-0.95650000000000002</v>
      </c>
      <c r="V789" s="261">
        <f t="shared" ref="V789:AB789" si="126">V$871</f>
        <v>-0.95650000000000002</v>
      </c>
      <c r="W789" s="261">
        <f t="shared" si="126"/>
        <v>-0.95650000000000002</v>
      </c>
      <c r="X789" s="261">
        <f t="shared" si="126"/>
        <v>-0.95650000000000002</v>
      </c>
      <c r="Y789" s="261">
        <f t="shared" si="126"/>
        <v>-1.0820000000000001</v>
      </c>
      <c r="Z789" s="261">
        <f t="shared" si="126"/>
        <v>-1.0820000000000001</v>
      </c>
      <c r="AA789" s="261">
        <f t="shared" si="126"/>
        <v>-1.0820000000000001</v>
      </c>
      <c r="AB789" s="261">
        <f t="shared" si="126"/>
        <v>-1.0820000000000001</v>
      </c>
      <c r="AC789" s="76"/>
      <c r="AD789" s="76"/>
      <c r="AE789" s="76"/>
      <c r="AF789" s="261">
        <f>AF$871</f>
        <v>1</v>
      </c>
      <c r="AG789" s="261">
        <f>AG$871</f>
        <v>1</v>
      </c>
      <c r="AH789" s="73"/>
      <c r="AI789" s="57"/>
      <c r="AJ789" s="45"/>
      <c r="AK789" s="45"/>
      <c r="AL789" s="45"/>
    </row>
    <row r="790" spans="1:38" hidden="1" outlineLevel="2" x14ac:dyDescent="0.25">
      <c r="A790" s="45">
        <v>4</v>
      </c>
      <c r="B790" s="54"/>
      <c r="C790" s="47">
        <f t="shared" si="117"/>
        <v>3</v>
      </c>
      <c r="D790" s="73"/>
      <c r="E790" s="70"/>
      <c r="F790" s="70" t="s">
        <v>1468</v>
      </c>
      <c r="G790" s="73"/>
      <c r="H790" s="76" t="s">
        <v>1469</v>
      </c>
      <c r="I790" s="96" t="s">
        <v>702</v>
      </c>
      <c r="J790" s="96" t="s">
        <v>1156</v>
      </c>
      <c r="K790" s="76"/>
      <c r="L790" s="76"/>
      <c r="M790" s="76"/>
      <c r="N790" s="76"/>
      <c r="O790" s="76"/>
      <c r="P790" s="76"/>
      <c r="Q790" s="76"/>
      <c r="R790" s="76"/>
      <c r="S790" s="76"/>
      <c r="T790" s="76"/>
      <c r="U790" s="261">
        <f>U$872</f>
        <v>-1.7614000000000001</v>
      </c>
      <c r="V790" s="261">
        <f t="shared" ref="V790:AB791" si="127">V$872</f>
        <v>-1.7614000000000001</v>
      </c>
      <c r="W790" s="261">
        <f t="shared" si="127"/>
        <v>-1.7614000000000001</v>
      </c>
      <c r="X790" s="261">
        <f t="shared" si="127"/>
        <v>-1.7614000000000001</v>
      </c>
      <c r="Y790" s="261">
        <f t="shared" si="127"/>
        <v>-2.0059999999999998</v>
      </c>
      <c r="Z790" s="261">
        <f t="shared" si="127"/>
        <v>-2.0059999999999998</v>
      </c>
      <c r="AA790" s="261">
        <f t="shared" si="127"/>
        <v>-2.0059999999999998</v>
      </c>
      <c r="AB790" s="261">
        <f t="shared" si="127"/>
        <v>-2.0059999999999998</v>
      </c>
      <c r="AC790" s="76"/>
      <c r="AD790" s="76"/>
      <c r="AE790" s="76"/>
      <c r="AF790" s="261">
        <f>AF$872</f>
        <v>1</v>
      </c>
      <c r="AG790" s="261">
        <f>AG$872</f>
        <v>1</v>
      </c>
      <c r="AH790" s="73"/>
      <c r="AI790" s="57"/>
      <c r="AJ790" s="45"/>
      <c r="AK790" s="45"/>
      <c r="AL790" s="45"/>
    </row>
    <row r="791" spans="1:38" hidden="1" outlineLevel="2" x14ac:dyDescent="0.25">
      <c r="A791" s="45">
        <f>A790</f>
        <v>4</v>
      </c>
      <c r="B791" s="54"/>
      <c r="C791" s="47">
        <f t="shared" si="117"/>
        <v>3</v>
      </c>
      <c r="D791" s="73"/>
      <c r="E791" s="70"/>
      <c r="F791" s="70" t="s">
        <v>1470</v>
      </c>
      <c r="G791" s="73"/>
      <c r="H791" s="76" t="s">
        <v>1471</v>
      </c>
      <c r="I791" s="96" t="s">
        <v>702</v>
      </c>
      <c r="J791" s="96" t="s">
        <v>1156</v>
      </c>
      <c r="K791" s="76"/>
      <c r="L791" s="76"/>
      <c r="M791" s="76"/>
      <c r="N791" s="76"/>
      <c r="O791" s="76"/>
      <c r="P791" s="76"/>
      <c r="Q791" s="76"/>
      <c r="R791" s="76"/>
      <c r="S791" s="76"/>
      <c r="T791" s="76"/>
      <c r="U791" s="261">
        <f>U$872</f>
        <v>-1.7614000000000001</v>
      </c>
      <c r="V791" s="261">
        <f t="shared" si="127"/>
        <v>-1.7614000000000001</v>
      </c>
      <c r="W791" s="261">
        <f t="shared" si="127"/>
        <v>-1.7614000000000001</v>
      </c>
      <c r="X791" s="261">
        <f t="shared" si="127"/>
        <v>-1.7614000000000001</v>
      </c>
      <c r="Y791" s="261">
        <f t="shared" si="127"/>
        <v>-2.0059999999999998</v>
      </c>
      <c r="Z791" s="261">
        <f t="shared" si="127"/>
        <v>-2.0059999999999998</v>
      </c>
      <c r="AA791" s="261">
        <f t="shared" si="127"/>
        <v>-2.0059999999999998</v>
      </c>
      <c r="AB791" s="261">
        <f t="shared" si="127"/>
        <v>-2.0059999999999998</v>
      </c>
      <c r="AC791" s="76"/>
      <c r="AD791" s="76"/>
      <c r="AE791" s="76"/>
      <c r="AF791" s="261">
        <f>AF$872</f>
        <v>1</v>
      </c>
      <c r="AG791" s="261">
        <f>AG$872</f>
        <v>1</v>
      </c>
      <c r="AH791" s="73"/>
      <c r="AI791" s="57"/>
      <c r="AJ791" s="45"/>
      <c r="AK791" s="45"/>
      <c r="AL791" s="45"/>
    </row>
    <row r="792" spans="1:38" hidden="1" outlineLevel="2" x14ac:dyDescent="0.25">
      <c r="A792" s="45"/>
      <c r="B792" s="54"/>
      <c r="C792" s="47">
        <f t="shared" si="117"/>
        <v>3</v>
      </c>
      <c r="D792" s="73"/>
      <c r="E792" s="70"/>
      <c r="F792" s="70" t="s">
        <v>1472</v>
      </c>
      <c r="G792" s="73"/>
      <c r="H792" s="76" t="s">
        <v>1473</v>
      </c>
      <c r="I792" s="96" t="s">
        <v>702</v>
      </c>
      <c r="J792" s="96" t="s">
        <v>1156</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1294</v>
      </c>
      <c r="AE792" s="76"/>
      <c r="AF792" s="97">
        <v>1</v>
      </c>
      <c r="AG792" s="97">
        <v>1</v>
      </c>
      <c r="AH792" s="73"/>
      <c r="AI792" s="57"/>
      <c r="AJ792" s="45"/>
      <c r="AK792" s="45"/>
      <c r="AL792" s="45"/>
    </row>
    <row r="793" spans="1:38" hidden="1" outlineLevel="2" x14ac:dyDescent="0.25">
      <c r="A793" s="45"/>
      <c r="B793" s="54"/>
      <c r="C793" s="47">
        <f t="shared" si="117"/>
        <v>3</v>
      </c>
      <c r="D793" s="73"/>
      <c r="E793" s="70"/>
      <c r="F793" s="70" t="s">
        <v>1474</v>
      </c>
      <c r="G793" s="73"/>
      <c r="H793" s="76" t="s">
        <v>1475</v>
      </c>
      <c r="I793" s="96" t="s">
        <v>702</v>
      </c>
      <c r="J793" s="96" t="s">
        <v>1156</v>
      </c>
      <c r="K793" s="76"/>
      <c r="L793" s="76"/>
      <c r="M793" s="76"/>
      <c r="N793" s="76"/>
      <c r="O793" s="76"/>
      <c r="P793" s="76"/>
      <c r="Q793" s="76"/>
      <c r="R793" s="76"/>
      <c r="S793" s="76"/>
      <c r="T793" s="76"/>
      <c r="U793" s="334">
        <v>-4.9400000000000004</v>
      </c>
      <c r="V793" s="336">
        <f t="shared" ref="V793:AB794" si="128">U793</f>
        <v>-4.9400000000000004</v>
      </c>
      <c r="W793" s="336">
        <f t="shared" si="128"/>
        <v>-4.9400000000000004</v>
      </c>
      <c r="X793" s="336">
        <f>Y793</f>
        <v>-6.68</v>
      </c>
      <c r="Y793" s="97">
        <v>-6.68</v>
      </c>
      <c r="Z793" s="255">
        <f t="shared" si="128"/>
        <v>-6.68</v>
      </c>
      <c r="AA793" s="255">
        <f t="shared" si="128"/>
        <v>-6.68</v>
      </c>
      <c r="AB793" s="255">
        <f t="shared" si="128"/>
        <v>-6.68</v>
      </c>
      <c r="AC793" s="76"/>
      <c r="AD793" s="97" t="s">
        <v>2314</v>
      </c>
      <c r="AE793" s="76"/>
      <c r="AF793" s="97">
        <v>1</v>
      </c>
      <c r="AG793" s="97">
        <v>1</v>
      </c>
      <c r="AH793" s="73"/>
      <c r="AI793" s="57"/>
      <c r="AJ793" s="45"/>
      <c r="AK793" s="45"/>
      <c r="AL793" s="45"/>
    </row>
    <row r="794" spans="1:38" hidden="1" outlineLevel="2" x14ac:dyDescent="0.25">
      <c r="A794" s="45"/>
      <c r="B794" s="54"/>
      <c r="C794" s="47">
        <f t="shared" si="117"/>
        <v>3</v>
      </c>
      <c r="D794" s="73"/>
      <c r="E794" s="70"/>
      <c r="F794" s="70" t="s">
        <v>1476</v>
      </c>
      <c r="G794" s="73"/>
      <c r="H794" s="76" t="s">
        <v>1477</v>
      </c>
      <c r="I794" s="96" t="s">
        <v>702</v>
      </c>
      <c r="J794" s="96" t="s">
        <v>1156</v>
      </c>
      <c r="K794" s="76"/>
      <c r="L794" s="76"/>
      <c r="M794" s="76"/>
      <c r="N794" s="76"/>
      <c r="O794" s="76"/>
      <c r="P794" s="76"/>
      <c r="Q794" s="76"/>
      <c r="R794" s="76"/>
      <c r="S794" s="76"/>
      <c r="T794" s="76"/>
      <c r="U794" s="337">
        <f>U793*1.38</f>
        <v>-6.8171999999999997</v>
      </c>
      <c r="V794" s="336">
        <f t="shared" si="128"/>
        <v>-6.8171999999999997</v>
      </c>
      <c r="W794" s="336">
        <f t="shared" si="128"/>
        <v>-6.8171999999999997</v>
      </c>
      <c r="X794" s="336">
        <f>Y794</f>
        <v>-9.2200000000000006</v>
      </c>
      <c r="Y794" s="97">
        <v>-9.2200000000000006</v>
      </c>
      <c r="Z794" s="255">
        <f t="shared" si="128"/>
        <v>-9.2200000000000006</v>
      </c>
      <c r="AA794" s="255">
        <f t="shared" si="128"/>
        <v>-9.2200000000000006</v>
      </c>
      <c r="AB794" s="255">
        <f t="shared" si="128"/>
        <v>-9.2200000000000006</v>
      </c>
      <c r="AC794" s="76"/>
      <c r="AD794" s="97" t="s">
        <v>2315</v>
      </c>
      <c r="AE794" s="76"/>
      <c r="AF794" s="97">
        <v>1</v>
      </c>
      <c r="AG794" s="97">
        <v>1</v>
      </c>
      <c r="AH794" s="73"/>
      <c r="AI794" s="57"/>
      <c r="AJ794" s="45"/>
      <c r="AK794" s="45"/>
      <c r="AL794" s="45"/>
    </row>
    <row r="795" spans="1:38" hidden="1" outlineLevel="2" x14ac:dyDescent="0.25">
      <c r="A795" s="45"/>
      <c r="B795" s="54"/>
      <c r="C795" s="47">
        <f t="shared" si="117"/>
        <v>3</v>
      </c>
      <c r="D795" s="73"/>
      <c r="E795" s="70"/>
      <c r="F795" s="70" t="s">
        <v>1479</v>
      </c>
      <c r="G795" s="73"/>
      <c r="H795" s="76" t="s">
        <v>1480</v>
      </c>
      <c r="I795" s="96" t="s">
        <v>702</v>
      </c>
      <c r="J795" s="96" t="s">
        <v>1156</v>
      </c>
      <c r="K795" s="76"/>
      <c r="L795" s="76"/>
      <c r="M795" s="76"/>
      <c r="N795" s="76"/>
      <c r="O795" s="76"/>
      <c r="P795" s="76"/>
      <c r="Q795" s="76"/>
      <c r="R795" s="76"/>
      <c r="S795" s="76"/>
      <c r="T795" s="76"/>
      <c r="U795" s="334">
        <v>-1.85</v>
      </c>
      <c r="V795" s="336">
        <f t="shared" ref="V795:AB795" si="129">U795</f>
        <v>-1.85</v>
      </c>
      <c r="W795" s="336">
        <f t="shared" si="129"/>
        <v>-1.85</v>
      </c>
      <c r="X795" s="336">
        <f>Y795</f>
        <v>-3.36</v>
      </c>
      <c r="Y795" s="97">
        <v>-3.36</v>
      </c>
      <c r="Z795" s="255">
        <f t="shared" si="129"/>
        <v>-3.36</v>
      </c>
      <c r="AA795" s="255">
        <f t="shared" si="129"/>
        <v>-3.36</v>
      </c>
      <c r="AB795" s="255">
        <f t="shared" si="129"/>
        <v>-3.36</v>
      </c>
      <c r="AC795" s="76"/>
      <c r="AD795" s="97" t="s">
        <v>2316</v>
      </c>
      <c r="AE795" s="76"/>
      <c r="AF795" s="97">
        <v>1</v>
      </c>
      <c r="AG795" s="97">
        <v>1</v>
      </c>
      <c r="AH795" s="73"/>
      <c r="AI795" s="57"/>
      <c r="AJ795" s="45"/>
      <c r="AK795" s="45"/>
      <c r="AL795" s="45"/>
    </row>
    <row r="796" spans="1:38" hidden="1" outlineLevel="2" x14ac:dyDescent="0.25">
      <c r="A796" s="45">
        <v>4</v>
      </c>
      <c r="B796" s="54"/>
      <c r="C796" s="47">
        <f t="shared" si="117"/>
        <v>3</v>
      </c>
      <c r="D796" s="73"/>
      <c r="E796" s="70"/>
      <c r="F796" s="70" t="s">
        <v>1481</v>
      </c>
      <c r="G796" s="73"/>
      <c r="H796" s="76" t="s">
        <v>1482</v>
      </c>
      <c r="I796" s="96" t="s">
        <v>702</v>
      </c>
      <c r="J796" s="96" t="s">
        <v>1156</v>
      </c>
      <c r="K796" s="76"/>
      <c r="L796" s="76"/>
      <c r="M796" s="76"/>
      <c r="N796" s="76"/>
      <c r="O796" s="76"/>
      <c r="P796" s="76"/>
      <c r="Q796" s="76"/>
      <c r="R796" s="76"/>
      <c r="S796" s="76"/>
      <c r="T796" s="76"/>
      <c r="U796" s="337">
        <f>U794*0.904</f>
        <v>-6.1627488000000001</v>
      </c>
      <c r="V796" s="336">
        <f>U796</f>
        <v>-6.1627488000000001</v>
      </c>
      <c r="W796" s="336">
        <f>V796</f>
        <v>-6.1627488000000001</v>
      </c>
      <c r="X796" s="336">
        <f>Y796</f>
        <v>-8.33</v>
      </c>
      <c r="Y796" s="97">
        <v>-8.33</v>
      </c>
      <c r="Z796" s="255">
        <f t="shared" ref="Z796:AB797" si="130">Y796</f>
        <v>-8.33</v>
      </c>
      <c r="AA796" s="255">
        <f t="shared" si="130"/>
        <v>-8.33</v>
      </c>
      <c r="AB796" s="255">
        <f t="shared" si="130"/>
        <v>-8.33</v>
      </c>
      <c r="AC796" s="76"/>
      <c r="AD796" s="97"/>
      <c r="AE796" s="76"/>
      <c r="AF796" s="97">
        <v>1</v>
      </c>
      <c r="AG796" s="97">
        <v>1</v>
      </c>
      <c r="AH796" s="73"/>
      <c r="AI796" s="57"/>
      <c r="AJ796" s="45"/>
      <c r="AK796" s="45"/>
      <c r="AL796" s="45"/>
    </row>
    <row r="797" spans="1:38" hidden="1" outlineLevel="2" x14ac:dyDescent="0.25">
      <c r="A797" s="45">
        <f>A796</f>
        <v>4</v>
      </c>
      <c r="B797" s="54"/>
      <c r="C797" s="47">
        <f t="shared" si="117"/>
        <v>3</v>
      </c>
      <c r="D797" s="73"/>
      <c r="E797" s="70"/>
      <c r="F797" s="70" t="s">
        <v>1483</v>
      </c>
      <c r="G797" s="73"/>
      <c r="H797" s="76" t="s">
        <v>1484</v>
      </c>
      <c r="I797" s="96" t="s">
        <v>702</v>
      </c>
      <c r="J797" s="96" t="s">
        <v>1156</v>
      </c>
      <c r="K797" s="76"/>
      <c r="L797" s="76"/>
      <c r="M797" s="76"/>
      <c r="N797" s="76"/>
      <c r="O797" s="76"/>
      <c r="P797" s="76"/>
      <c r="Q797" s="76"/>
      <c r="R797" s="76"/>
      <c r="S797" s="76"/>
      <c r="T797" s="76"/>
      <c r="U797" s="337">
        <f>U794*0.555</f>
        <v>-3.7835460000000003</v>
      </c>
      <c r="V797" s="336">
        <f>U797</f>
        <v>-3.7835460000000003</v>
      </c>
      <c r="W797" s="336">
        <f>V797</f>
        <v>-3.7835460000000003</v>
      </c>
      <c r="X797" s="336">
        <f>Y797</f>
        <v>-5.1100000000000003</v>
      </c>
      <c r="Y797" s="97">
        <v>-5.1100000000000003</v>
      </c>
      <c r="Z797" s="255">
        <f t="shared" si="130"/>
        <v>-5.1100000000000003</v>
      </c>
      <c r="AA797" s="255">
        <f t="shared" si="130"/>
        <v>-5.1100000000000003</v>
      </c>
      <c r="AB797" s="255">
        <f t="shared" si="130"/>
        <v>-5.1100000000000003</v>
      </c>
      <c r="AC797" s="76"/>
      <c r="AD797" s="97"/>
      <c r="AE797" s="76"/>
      <c r="AF797" s="97">
        <v>1</v>
      </c>
      <c r="AG797" s="97">
        <v>1</v>
      </c>
      <c r="AH797" s="73"/>
      <c r="AI797" s="57"/>
      <c r="AJ797" s="45"/>
      <c r="AK797" s="45"/>
      <c r="AL797" s="45"/>
    </row>
    <row r="798" spans="1:38" hidden="1" outlineLevel="2" x14ac:dyDescent="0.25">
      <c r="A798" s="45"/>
      <c r="B798" s="54"/>
      <c r="C798" s="47">
        <f t="shared" si="117"/>
        <v>3</v>
      </c>
      <c r="D798" s="73"/>
      <c r="E798" s="70"/>
      <c r="F798" s="70" t="s">
        <v>1485</v>
      </c>
      <c r="G798" s="73"/>
      <c r="H798" s="76" t="s">
        <v>1486</v>
      </c>
      <c r="I798" s="96" t="s">
        <v>702</v>
      </c>
      <c r="J798" s="96" t="s">
        <v>1156</v>
      </c>
      <c r="K798" s="76"/>
      <c r="L798" s="76"/>
      <c r="M798" s="76"/>
      <c r="N798" s="76"/>
      <c r="O798" s="76"/>
      <c r="P798" s="76"/>
      <c r="Q798" s="76"/>
      <c r="R798" s="76"/>
      <c r="S798" s="76"/>
      <c r="T798" s="76"/>
      <c r="U798" s="76">
        <v>0</v>
      </c>
      <c r="V798" s="76">
        <v>0</v>
      </c>
      <c r="W798" s="76">
        <v>0</v>
      </c>
      <c r="X798" s="76">
        <v>0</v>
      </c>
      <c r="Y798" s="76">
        <v>0</v>
      </c>
      <c r="Z798" s="76">
        <v>0</v>
      </c>
      <c r="AA798" s="76">
        <v>0</v>
      </c>
      <c r="AB798" s="76">
        <v>0</v>
      </c>
      <c r="AC798" s="76"/>
      <c r="AD798" s="97" t="s">
        <v>1301</v>
      </c>
      <c r="AE798" s="76"/>
      <c r="AF798" s="97">
        <v>1</v>
      </c>
      <c r="AG798" s="97">
        <v>1</v>
      </c>
      <c r="AH798" s="73"/>
      <c r="AI798" s="57"/>
      <c r="AJ798" s="45"/>
      <c r="AK798" s="45"/>
      <c r="AL798" s="45"/>
    </row>
    <row r="799" spans="1:38" hidden="1" outlineLevel="2" x14ac:dyDescent="0.25">
      <c r="A799" s="45"/>
      <c r="B799" s="54"/>
      <c r="C799" s="47">
        <f t="shared" si="117"/>
        <v>3</v>
      </c>
      <c r="D799" s="73"/>
      <c r="E799" s="70"/>
      <c r="F799" s="70" t="s">
        <v>1487</v>
      </c>
      <c r="G799" s="73"/>
      <c r="H799" s="76" t="s">
        <v>1488</v>
      </c>
      <c r="I799" s="96" t="s">
        <v>702</v>
      </c>
      <c r="J799" s="96" t="s">
        <v>1156</v>
      </c>
      <c r="K799" s="76"/>
      <c r="L799" s="76"/>
      <c r="M799" s="76"/>
      <c r="N799" s="76"/>
      <c r="O799" s="76"/>
      <c r="P799" s="76"/>
      <c r="Q799" s="76"/>
      <c r="R799" s="76"/>
      <c r="S799" s="76"/>
      <c r="T799" s="76"/>
      <c r="U799" s="97">
        <f>-52.3/1000</f>
        <v>-5.2299999999999999E-2</v>
      </c>
      <c r="V799" s="255">
        <f t="shared" ref="V799:AB799" si="131">U799</f>
        <v>-5.2299999999999999E-2</v>
      </c>
      <c r="W799" s="255">
        <f t="shared" si="131"/>
        <v>-5.2299999999999999E-2</v>
      </c>
      <c r="X799" s="255">
        <f t="shared" si="131"/>
        <v>-5.2299999999999999E-2</v>
      </c>
      <c r="Y799" s="255">
        <f t="shared" si="131"/>
        <v>-5.2299999999999999E-2</v>
      </c>
      <c r="Z799" s="255">
        <f t="shared" si="131"/>
        <v>-5.2299999999999999E-2</v>
      </c>
      <c r="AA799" s="255">
        <f t="shared" si="131"/>
        <v>-5.2299999999999999E-2</v>
      </c>
      <c r="AB799" s="255">
        <f t="shared" si="131"/>
        <v>-5.2299999999999999E-2</v>
      </c>
      <c r="AC799" s="76"/>
      <c r="AD799" s="97"/>
      <c r="AE799" s="76"/>
      <c r="AF799" s="97">
        <v>1</v>
      </c>
      <c r="AG799" s="97">
        <v>1</v>
      </c>
      <c r="AH799" s="73"/>
      <c r="AI799" s="57"/>
      <c r="AJ799" s="45"/>
      <c r="AK799" s="45"/>
      <c r="AL799" s="45"/>
    </row>
    <row r="800" spans="1:38" hidden="1" outlineLevel="2" x14ac:dyDescent="0.25">
      <c r="A800" s="45"/>
      <c r="B800" s="54"/>
      <c r="C800" s="47">
        <f t="shared" si="117"/>
        <v>3</v>
      </c>
      <c r="D800" s="73"/>
      <c r="E800" s="70"/>
      <c r="F800" s="70" t="s">
        <v>1489</v>
      </c>
      <c r="G800" s="73"/>
      <c r="H800" s="76" t="s">
        <v>1490</v>
      </c>
      <c r="I800" s="96" t="s">
        <v>702</v>
      </c>
      <c r="J800" s="96" t="s">
        <v>1156</v>
      </c>
      <c r="K800" s="76"/>
      <c r="L800" s="76"/>
      <c r="M800" s="76"/>
      <c r="N800" s="76"/>
      <c r="O800" s="76"/>
      <c r="P800" s="76"/>
      <c r="Q800" s="76"/>
      <c r="R800" s="76"/>
      <c r="S800" s="76"/>
      <c r="T800" s="76"/>
      <c r="U800" s="261">
        <f t="shared" ref="U800:AB800" si="132">U799</f>
        <v>-5.2299999999999999E-2</v>
      </c>
      <c r="V800" s="261">
        <f t="shared" si="132"/>
        <v>-5.2299999999999999E-2</v>
      </c>
      <c r="W800" s="261">
        <f t="shared" si="132"/>
        <v>-5.2299999999999999E-2</v>
      </c>
      <c r="X800" s="261">
        <f t="shared" si="132"/>
        <v>-5.2299999999999999E-2</v>
      </c>
      <c r="Y800" s="261">
        <f t="shared" si="132"/>
        <v>-5.2299999999999999E-2</v>
      </c>
      <c r="Z800" s="261">
        <f t="shared" si="132"/>
        <v>-5.2299999999999999E-2</v>
      </c>
      <c r="AA800" s="261">
        <f t="shared" si="132"/>
        <v>-5.2299999999999999E-2</v>
      </c>
      <c r="AB800" s="261">
        <f t="shared" si="132"/>
        <v>-5.2299999999999999E-2</v>
      </c>
      <c r="AC800" s="76"/>
      <c r="AD800" s="97" t="s">
        <v>1478</v>
      </c>
      <c r="AE800" s="76"/>
      <c r="AF800" s="97">
        <v>1</v>
      </c>
      <c r="AG800" s="97">
        <v>1</v>
      </c>
      <c r="AH800" s="73"/>
      <c r="AI800" s="57"/>
      <c r="AJ800" s="45"/>
      <c r="AK800" s="45"/>
      <c r="AL800" s="45"/>
    </row>
    <row r="801" spans="1:38" hidden="1" outlineLevel="2" x14ac:dyDescent="0.25">
      <c r="A801" s="45"/>
      <c r="B801" s="54"/>
      <c r="C801" s="47">
        <f t="shared" si="117"/>
        <v>3</v>
      </c>
      <c r="D801" s="73"/>
      <c r="E801" s="70"/>
      <c r="F801" s="70" t="s">
        <v>1491</v>
      </c>
      <c r="G801" s="73"/>
      <c r="H801" s="76" t="s">
        <v>1492</v>
      </c>
      <c r="I801" s="96" t="s">
        <v>702</v>
      </c>
      <c r="J801" s="96" t="s">
        <v>1156</v>
      </c>
      <c r="K801" s="76"/>
      <c r="L801" s="76"/>
      <c r="M801" s="76"/>
      <c r="N801" s="76"/>
      <c r="O801" s="76"/>
      <c r="P801" s="76"/>
      <c r="Q801" s="76"/>
      <c r="R801" s="76"/>
      <c r="S801" s="76"/>
      <c r="T801" s="76"/>
      <c r="U801" s="97">
        <f>-10.7/1000</f>
        <v>-1.0699999999999999E-2</v>
      </c>
      <c r="V801" s="255">
        <f t="shared" ref="V801:AB801" si="133">U801</f>
        <v>-1.0699999999999999E-2</v>
      </c>
      <c r="W801" s="255">
        <f t="shared" si="133"/>
        <v>-1.0699999999999999E-2</v>
      </c>
      <c r="X801" s="255">
        <f t="shared" si="133"/>
        <v>-1.0699999999999999E-2</v>
      </c>
      <c r="Y801" s="255">
        <f t="shared" si="133"/>
        <v>-1.0699999999999999E-2</v>
      </c>
      <c r="Z801" s="255">
        <f t="shared" si="133"/>
        <v>-1.0699999999999999E-2</v>
      </c>
      <c r="AA801" s="255">
        <f t="shared" si="133"/>
        <v>-1.0699999999999999E-2</v>
      </c>
      <c r="AB801" s="255">
        <f t="shared" si="133"/>
        <v>-1.0699999999999999E-2</v>
      </c>
      <c r="AC801" s="76"/>
      <c r="AD801" s="97"/>
      <c r="AE801" s="76"/>
      <c r="AF801" s="97">
        <v>1</v>
      </c>
      <c r="AG801" s="97">
        <v>1</v>
      </c>
      <c r="AH801" s="73"/>
      <c r="AI801" s="57"/>
      <c r="AJ801" s="45"/>
      <c r="AK801" s="45"/>
      <c r="AL801" s="45"/>
    </row>
    <row r="802" spans="1:38" hidden="1" outlineLevel="2" x14ac:dyDescent="0.25">
      <c r="A802" s="45">
        <v>4</v>
      </c>
      <c r="B802" s="54"/>
      <c r="C802" s="47">
        <f t="shared" si="117"/>
        <v>3</v>
      </c>
      <c r="D802" s="73"/>
      <c r="E802" s="70"/>
      <c r="F802" s="70" t="s">
        <v>1493</v>
      </c>
      <c r="G802" s="73"/>
      <c r="H802" s="76" t="s">
        <v>1494</v>
      </c>
      <c r="I802" s="96" t="s">
        <v>702</v>
      </c>
      <c r="J802" s="96" t="s">
        <v>1156</v>
      </c>
      <c r="K802" s="76"/>
      <c r="L802" s="76"/>
      <c r="M802" s="76"/>
      <c r="N802" s="76"/>
      <c r="O802" s="76"/>
      <c r="P802" s="76"/>
      <c r="Q802" s="76"/>
      <c r="R802" s="76"/>
      <c r="S802" s="76"/>
      <c r="T802" s="76"/>
      <c r="U802" s="261">
        <f t="shared" ref="U802:AB803" si="134">U801</f>
        <v>-1.0699999999999999E-2</v>
      </c>
      <c r="V802" s="261">
        <f t="shared" si="134"/>
        <v>-1.0699999999999999E-2</v>
      </c>
      <c r="W802" s="261">
        <f t="shared" si="134"/>
        <v>-1.0699999999999999E-2</v>
      </c>
      <c r="X802" s="261">
        <f t="shared" si="134"/>
        <v>-1.0699999999999999E-2</v>
      </c>
      <c r="Y802" s="261">
        <f t="shared" si="134"/>
        <v>-1.0699999999999999E-2</v>
      </c>
      <c r="Z802" s="261">
        <f t="shared" si="134"/>
        <v>-1.0699999999999999E-2</v>
      </c>
      <c r="AA802" s="261">
        <f t="shared" si="134"/>
        <v>-1.0699999999999999E-2</v>
      </c>
      <c r="AB802" s="261">
        <f t="shared" si="134"/>
        <v>-1.0699999999999999E-2</v>
      </c>
      <c r="AC802" s="76"/>
      <c r="AD802" s="97"/>
      <c r="AE802" s="76"/>
      <c r="AF802" s="97">
        <v>1</v>
      </c>
      <c r="AG802" s="97">
        <v>1</v>
      </c>
      <c r="AH802" s="73"/>
      <c r="AI802" s="57"/>
      <c r="AJ802" s="45"/>
      <c r="AK802" s="45"/>
      <c r="AL802" s="45"/>
    </row>
    <row r="803" spans="1:38" hidden="1" outlineLevel="2" x14ac:dyDescent="0.25">
      <c r="A803" s="45">
        <f>A802</f>
        <v>4</v>
      </c>
      <c r="B803" s="54"/>
      <c r="C803" s="47">
        <f t="shared" si="117"/>
        <v>3</v>
      </c>
      <c r="D803" s="73"/>
      <c r="E803" s="70"/>
      <c r="F803" s="70" t="s">
        <v>1495</v>
      </c>
      <c r="G803" s="73"/>
      <c r="H803" s="76" t="s">
        <v>1496</v>
      </c>
      <c r="I803" s="96" t="s">
        <v>702</v>
      </c>
      <c r="J803" s="96" t="s">
        <v>1156</v>
      </c>
      <c r="K803" s="76"/>
      <c r="L803" s="76"/>
      <c r="M803" s="76"/>
      <c r="N803" s="76"/>
      <c r="O803" s="76"/>
      <c r="P803" s="76"/>
      <c r="Q803" s="76"/>
      <c r="R803" s="76"/>
      <c r="S803" s="76"/>
      <c r="T803" s="76"/>
      <c r="U803" s="261">
        <f>U802</f>
        <v>-1.0699999999999999E-2</v>
      </c>
      <c r="V803" s="261">
        <f t="shared" si="134"/>
        <v>-1.0699999999999999E-2</v>
      </c>
      <c r="W803" s="261">
        <f t="shared" si="134"/>
        <v>-1.0699999999999999E-2</v>
      </c>
      <c r="X803" s="261">
        <f t="shared" si="134"/>
        <v>-1.0699999999999999E-2</v>
      </c>
      <c r="Y803" s="261">
        <f t="shared" si="134"/>
        <v>-1.0699999999999999E-2</v>
      </c>
      <c r="Z803" s="261">
        <f t="shared" si="134"/>
        <v>-1.0699999999999999E-2</v>
      </c>
      <c r="AA803" s="261">
        <f t="shared" si="134"/>
        <v>-1.0699999999999999E-2</v>
      </c>
      <c r="AB803" s="261">
        <f t="shared" si="134"/>
        <v>-1.0699999999999999E-2</v>
      </c>
      <c r="AC803" s="76"/>
      <c r="AD803" s="97"/>
      <c r="AE803" s="76"/>
      <c r="AF803" s="97">
        <v>1</v>
      </c>
      <c r="AG803" s="97">
        <v>1</v>
      </c>
      <c r="AH803" s="73"/>
      <c r="AI803" s="57"/>
      <c r="AJ803" s="45"/>
      <c r="AK803" s="45"/>
      <c r="AL803" s="45"/>
    </row>
    <row r="804" spans="1:38" outlineLevel="1" x14ac:dyDescent="0.25">
      <c r="A804" s="45"/>
      <c r="B804" s="54"/>
      <c r="C804" s="47">
        <f>INT($C$29)+1</f>
        <v>2</v>
      </c>
      <c r="D804" s="73"/>
      <c r="E804" s="70"/>
      <c r="F804" s="256" t="s">
        <v>1497</v>
      </c>
      <c r="G804" s="73"/>
      <c r="H804" s="246" t="s">
        <v>1498</v>
      </c>
      <c r="I804" s="129"/>
      <c r="J804" s="129" t="s">
        <v>1056</v>
      </c>
      <c r="K804" s="76"/>
      <c r="L804" s="76"/>
      <c r="M804" s="76"/>
      <c r="N804" s="76"/>
      <c r="O804" s="76"/>
      <c r="P804" s="76"/>
      <c r="Q804" s="76"/>
      <c r="R804" s="76"/>
      <c r="S804" s="76"/>
      <c r="T804" s="76"/>
      <c r="U804" s="79">
        <v>26</v>
      </c>
      <c r="V804" s="79">
        <v>4</v>
      </c>
      <c r="W804" s="79">
        <v>-12</v>
      </c>
      <c r="X804" s="76"/>
      <c r="Y804" s="76"/>
      <c r="Z804" s="76"/>
      <c r="AA804" s="76"/>
      <c r="AB804" s="76"/>
      <c r="AC804" s="76"/>
      <c r="AD804" s="76"/>
      <c r="AE804" s="76"/>
      <c r="AF804" s="76"/>
      <c r="AG804" s="76"/>
      <c r="AH804" s="73"/>
      <c r="AI804" s="57"/>
      <c r="AJ804" s="45"/>
      <c r="AK804" s="45"/>
      <c r="AL804" s="45"/>
    </row>
    <row r="805" spans="1:38" outlineLevel="3" x14ac:dyDescent="0.25">
      <c r="A805" s="45"/>
      <c r="B805" s="54"/>
      <c r="C805" s="47">
        <f>INT($C$29)+3</f>
        <v>4</v>
      </c>
      <c r="D805" s="73"/>
      <c r="E805" s="70"/>
      <c r="F805" s="70" t="s">
        <v>1499</v>
      </c>
      <c r="G805" s="73"/>
      <c r="H805" s="76" t="s">
        <v>1500</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outlineLevel="3" x14ac:dyDescent="0.25">
      <c r="A806" s="45"/>
      <c r="B806" s="54"/>
      <c r="C806" s="47">
        <f>INT($C$29)+3</f>
        <v>4</v>
      </c>
      <c r="D806" s="73"/>
      <c r="E806" s="70"/>
      <c r="F806" s="70" t="s">
        <v>1501</v>
      </c>
      <c r="G806" s="73"/>
      <c r="H806" s="76" t="s">
        <v>1502</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outlineLevel="3" x14ac:dyDescent="0.25">
      <c r="A807" s="45"/>
      <c r="B807" s="54"/>
      <c r="C807" s="47">
        <f>INT($C$29)+3</f>
        <v>4</v>
      </c>
      <c r="D807" s="73"/>
      <c r="E807" s="70"/>
      <c r="F807" s="70" t="s">
        <v>1503</v>
      </c>
      <c r="G807" s="73"/>
      <c r="H807" s="76" t="s">
        <v>1504</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outlineLevel="3" x14ac:dyDescent="0.25">
      <c r="A808" s="45"/>
      <c r="B808" s="54"/>
      <c r="C808" s="47">
        <f>INT($C$29)+3</f>
        <v>4</v>
      </c>
      <c r="D808" s="73"/>
      <c r="E808" s="70"/>
      <c r="F808" s="70" t="s">
        <v>1505</v>
      </c>
      <c r="G808" s="73"/>
      <c r="H808" s="76" t="s">
        <v>1506</v>
      </c>
      <c r="I808" s="96" t="s">
        <v>511</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outlineLevel="2" x14ac:dyDescent="0.25">
      <c r="A809" s="45"/>
      <c r="B809" s="54"/>
      <c r="C809" s="47">
        <f t="shared" ref="C809:C843" si="135">INT($C$29)+2</f>
        <v>3</v>
      </c>
      <c r="D809" s="73"/>
      <c r="E809" s="70" t="s">
        <v>996</v>
      </c>
      <c r="F809" s="70" t="s">
        <v>1507</v>
      </c>
      <c r="G809" s="73"/>
      <c r="H809" s="76" t="s">
        <v>1508</v>
      </c>
      <c r="I809" s="96" t="s">
        <v>511</v>
      </c>
      <c r="J809" s="96"/>
      <c r="K809" s="76"/>
      <c r="L809" s="76"/>
      <c r="M809" s="76"/>
      <c r="N809" s="76"/>
      <c r="O809" s="76"/>
      <c r="P809" s="76"/>
      <c r="Q809" s="76"/>
      <c r="R809" s="76"/>
      <c r="S809" s="76"/>
      <c r="T809" s="76"/>
      <c r="U809" s="76">
        <v>0</v>
      </c>
      <c r="V809" s="76">
        <v>0</v>
      </c>
      <c r="W809" s="76">
        <v>0</v>
      </c>
      <c r="X809" s="76">
        <v>0</v>
      </c>
      <c r="Y809" s="76">
        <v>0</v>
      </c>
      <c r="Z809" s="76">
        <v>0</v>
      </c>
      <c r="AA809" s="76">
        <v>0</v>
      </c>
      <c r="AB809" s="76">
        <v>0</v>
      </c>
      <c r="AC809" s="76"/>
      <c r="AD809" s="264" t="s">
        <v>1509</v>
      </c>
      <c r="AE809" s="76"/>
      <c r="AF809" s="76">
        <v>1</v>
      </c>
      <c r="AG809" s="76">
        <v>1</v>
      </c>
      <c r="AH809" s="73"/>
      <c r="AI809" s="57"/>
      <c r="AJ809" s="45"/>
      <c r="AK809" s="45"/>
      <c r="AL809" s="45"/>
    </row>
    <row r="810" spans="1:38" outlineLevel="2" x14ac:dyDescent="0.25">
      <c r="A810" s="45"/>
      <c r="B810" s="54"/>
      <c r="C810" s="47">
        <f t="shared" si="135"/>
        <v>3</v>
      </c>
      <c r="D810" s="73"/>
      <c r="E810" s="70"/>
      <c r="F810" s="70" t="s">
        <v>1510</v>
      </c>
      <c r="G810" s="73"/>
      <c r="H810" s="76" t="s">
        <v>1511</v>
      </c>
      <c r="I810" s="96" t="s">
        <v>511</v>
      </c>
      <c r="J810" s="96"/>
      <c r="K810" s="76"/>
      <c r="L810" s="76"/>
      <c r="M810" s="97">
        <v>0</v>
      </c>
      <c r="N810" s="97">
        <v>0</v>
      </c>
      <c r="O810" s="97">
        <v>0</v>
      </c>
      <c r="P810" s="97">
        <v>0</v>
      </c>
      <c r="Q810" s="76"/>
      <c r="R810" s="76"/>
      <c r="S810" s="97" t="s">
        <v>1512</v>
      </c>
      <c r="T810" s="76"/>
      <c r="U810" s="97">
        <f>0.23/2</f>
        <v>0.115</v>
      </c>
      <c r="V810" s="97">
        <f>0.23/2</f>
        <v>0.115</v>
      </c>
      <c r="W810" s="97">
        <f>0.23/2</f>
        <v>0.115</v>
      </c>
      <c r="X810" s="97">
        <f t="shared" ref="X810:AC810" si="136">0.34/2</f>
        <v>0.17</v>
      </c>
      <c r="Y810" s="97">
        <f t="shared" si="136"/>
        <v>0.17</v>
      </c>
      <c r="Z810" s="97">
        <f t="shared" si="136"/>
        <v>0.17</v>
      </c>
      <c r="AA810" s="97">
        <f t="shared" si="136"/>
        <v>0.17</v>
      </c>
      <c r="AB810" s="97">
        <f t="shared" si="136"/>
        <v>0.17</v>
      </c>
      <c r="AC810" s="97">
        <f t="shared" si="136"/>
        <v>0.17</v>
      </c>
      <c r="AD810" s="97" t="s">
        <v>2605</v>
      </c>
      <c r="AE810" s="76"/>
      <c r="AF810" s="97">
        <v>1</v>
      </c>
      <c r="AG810" s="97">
        <v>1</v>
      </c>
      <c r="AH810" s="73"/>
      <c r="AI810" s="57"/>
      <c r="AJ810" s="45"/>
      <c r="AK810" s="45"/>
      <c r="AL810" s="45"/>
    </row>
    <row r="811" spans="1:38" outlineLevel="2" x14ac:dyDescent="0.25">
      <c r="A811" s="45"/>
      <c r="B811" s="54"/>
      <c r="C811" s="47">
        <f t="shared" si="135"/>
        <v>3</v>
      </c>
      <c r="D811" s="73"/>
      <c r="E811" s="70"/>
      <c r="F811" s="70" t="s">
        <v>1514</v>
      </c>
      <c r="G811" s="73"/>
      <c r="H811" s="76" t="s">
        <v>1515</v>
      </c>
      <c r="I811" s="96" t="s">
        <v>511</v>
      </c>
      <c r="J811" s="96"/>
      <c r="K811" s="76"/>
      <c r="L811" s="76"/>
      <c r="M811" s="76"/>
      <c r="N811" s="76"/>
      <c r="O811" s="76"/>
      <c r="P811" s="76"/>
      <c r="Q811" s="76"/>
      <c r="R811" s="76"/>
      <c r="S811" s="76"/>
      <c r="T811" s="76"/>
      <c r="U811" s="97">
        <f t="shared" ref="U811:W812" si="137">0.39/2</f>
        <v>0.19500000000000001</v>
      </c>
      <c r="V811" s="97">
        <f t="shared" si="137"/>
        <v>0.19500000000000001</v>
      </c>
      <c r="W811" s="97">
        <f t="shared" si="137"/>
        <v>0.19500000000000001</v>
      </c>
      <c r="X811" s="97">
        <f>0.64/2</f>
        <v>0.32</v>
      </c>
      <c r="Y811" s="97">
        <f t="shared" ref="Y811:AC812" si="138">0.64/2</f>
        <v>0.32</v>
      </c>
      <c r="Z811" s="97">
        <f t="shared" si="138"/>
        <v>0.32</v>
      </c>
      <c r="AA811" s="97">
        <f t="shared" si="138"/>
        <v>0.32</v>
      </c>
      <c r="AB811" s="97">
        <f t="shared" si="138"/>
        <v>0.32</v>
      </c>
      <c r="AC811" s="97">
        <f t="shared" si="138"/>
        <v>0.32</v>
      </c>
      <c r="AD811" s="97" t="s">
        <v>1513</v>
      </c>
      <c r="AE811" s="76"/>
      <c r="AF811" s="97">
        <v>1</v>
      </c>
      <c r="AG811" s="97">
        <v>1</v>
      </c>
      <c r="AH811" s="73"/>
      <c r="AI811" s="57"/>
      <c r="AJ811" s="45"/>
      <c r="AK811" s="45"/>
      <c r="AL811" s="45"/>
    </row>
    <row r="812" spans="1:38" outlineLevel="2" x14ac:dyDescent="0.25">
      <c r="A812" s="45"/>
      <c r="B812" s="54"/>
      <c r="C812" s="47">
        <f t="shared" si="135"/>
        <v>3</v>
      </c>
      <c r="D812" s="73"/>
      <c r="E812" s="70"/>
      <c r="F812" s="70" t="s">
        <v>1516</v>
      </c>
      <c r="G812" s="73"/>
      <c r="H812" s="76" t="s">
        <v>1517</v>
      </c>
      <c r="I812" s="96" t="s">
        <v>511</v>
      </c>
      <c r="J812" s="96"/>
      <c r="K812" s="76"/>
      <c r="L812" s="76"/>
      <c r="M812" s="76"/>
      <c r="N812" s="76"/>
      <c r="O812" s="76"/>
      <c r="P812" s="76"/>
      <c r="Q812" s="76"/>
      <c r="R812" s="76"/>
      <c r="S812" s="76"/>
      <c r="T812" s="76"/>
      <c r="U812" s="97">
        <f t="shared" si="137"/>
        <v>0.19500000000000001</v>
      </c>
      <c r="V812" s="97">
        <f t="shared" si="137"/>
        <v>0.19500000000000001</v>
      </c>
      <c r="W812" s="97">
        <f t="shared" si="137"/>
        <v>0.19500000000000001</v>
      </c>
      <c r="X812" s="97">
        <f>0.64/2</f>
        <v>0.32</v>
      </c>
      <c r="Y812" s="97">
        <f t="shared" si="138"/>
        <v>0.32</v>
      </c>
      <c r="Z812" s="97">
        <f t="shared" si="138"/>
        <v>0.32</v>
      </c>
      <c r="AA812" s="97">
        <f t="shared" si="138"/>
        <v>0.32</v>
      </c>
      <c r="AB812" s="97">
        <f t="shared" si="138"/>
        <v>0.32</v>
      </c>
      <c r="AC812" s="97">
        <f t="shared" si="138"/>
        <v>0.32</v>
      </c>
      <c r="AD812" s="97" t="s">
        <v>1035</v>
      </c>
      <c r="AE812" s="76"/>
      <c r="AF812" s="97">
        <v>1</v>
      </c>
      <c r="AG812" s="97">
        <v>1</v>
      </c>
      <c r="AH812" s="73"/>
      <c r="AI812" s="57"/>
      <c r="AJ812" s="45"/>
      <c r="AK812" s="45"/>
      <c r="AL812" s="45"/>
    </row>
    <row r="813" spans="1:38" outlineLevel="2" x14ac:dyDescent="0.25">
      <c r="A813" s="45"/>
      <c r="B813" s="54"/>
      <c r="C813" s="47">
        <f t="shared" si="135"/>
        <v>3</v>
      </c>
      <c r="D813" s="73"/>
      <c r="E813" s="70" t="s">
        <v>1518</v>
      </c>
      <c r="F813" s="70" t="s">
        <v>1519</v>
      </c>
      <c r="G813" s="73"/>
      <c r="H813" s="76" t="s">
        <v>1520</v>
      </c>
      <c r="I813" s="96" t="s">
        <v>511</v>
      </c>
      <c r="J813" s="96"/>
      <c r="K813" s="76"/>
      <c r="L813" s="76"/>
      <c r="M813" s="76"/>
      <c r="N813" s="76"/>
      <c r="O813" s="76"/>
      <c r="P813" s="76"/>
      <c r="Q813" s="76"/>
      <c r="R813" s="76"/>
      <c r="S813" s="76"/>
      <c r="T813" s="76"/>
      <c r="U813" s="76">
        <v>-1</v>
      </c>
      <c r="V813" s="76">
        <v>-1</v>
      </c>
      <c r="W813" s="76">
        <v>-1</v>
      </c>
      <c r="X813" s="76">
        <v>-1</v>
      </c>
      <c r="Y813" s="76">
        <v>-1</v>
      </c>
      <c r="Z813" s="76">
        <v>-1</v>
      </c>
      <c r="AA813" s="76">
        <v>-1</v>
      </c>
      <c r="AB813" s="76">
        <v>-1</v>
      </c>
      <c r="AC813" s="76"/>
      <c r="AD813" s="264" t="s">
        <v>1509</v>
      </c>
      <c r="AE813" s="76"/>
      <c r="AF813" s="76">
        <v>1</v>
      </c>
      <c r="AG813" s="76">
        <v>1</v>
      </c>
      <c r="AH813" s="73"/>
      <c r="AI813" s="57"/>
      <c r="AJ813" s="45"/>
      <c r="AK813" s="45"/>
      <c r="AL813" s="45"/>
    </row>
    <row r="814" spans="1:38" outlineLevel="2" x14ac:dyDescent="0.25">
      <c r="A814" s="45"/>
      <c r="B814" s="54"/>
      <c r="C814" s="47">
        <f t="shared" si="135"/>
        <v>3</v>
      </c>
      <c r="D814" s="73"/>
      <c r="E814" s="70"/>
      <c r="F814" s="70" t="s">
        <v>1521</v>
      </c>
      <c r="G814" s="73"/>
      <c r="H814" s="76" t="s">
        <v>1522</v>
      </c>
      <c r="I814" s="96" t="s">
        <v>511</v>
      </c>
      <c r="J814" s="96"/>
      <c r="K814" s="76"/>
      <c r="L814" s="76"/>
      <c r="M814" s="97">
        <v>0.5</v>
      </c>
      <c r="N814" s="97">
        <v>0.5</v>
      </c>
      <c r="O814" s="97">
        <v>0.5</v>
      </c>
      <c r="P814" s="97">
        <v>0.5</v>
      </c>
      <c r="Q814" s="76"/>
      <c r="R814" s="76"/>
      <c r="S814" s="97" t="s">
        <v>1523</v>
      </c>
      <c r="T814" s="76"/>
      <c r="U814" s="97">
        <v>-0.53</v>
      </c>
      <c r="V814" s="97">
        <v>-0.53</v>
      </c>
      <c r="W814" s="97">
        <v>-0.62</v>
      </c>
      <c r="X814" s="97">
        <v>-1.8049999999999999</v>
      </c>
      <c r="Y814" s="97">
        <v>-1.8049999999999999</v>
      </c>
      <c r="Z814" s="97">
        <v>-1.8049999999999999</v>
      </c>
      <c r="AA814" s="97">
        <v>-1.8049999999999999</v>
      </c>
      <c r="AB814" s="97">
        <v>-1.8049999999999999</v>
      </c>
      <c r="AC814" s="76"/>
      <c r="AD814" s="97" t="s">
        <v>1528</v>
      </c>
      <c r="AE814" s="76"/>
      <c r="AF814" s="97">
        <v>1</v>
      </c>
      <c r="AG814" s="97">
        <v>1</v>
      </c>
      <c r="AH814" s="73"/>
      <c r="AI814" s="57"/>
      <c r="AJ814" s="45"/>
      <c r="AK814" s="45"/>
      <c r="AL814" s="45"/>
    </row>
    <row r="815" spans="1:38" outlineLevel="2" x14ac:dyDescent="0.25">
      <c r="A815" s="45"/>
      <c r="B815" s="54"/>
      <c r="C815" s="47">
        <f t="shared" si="135"/>
        <v>3</v>
      </c>
      <c r="D815" s="73"/>
      <c r="E815" s="70"/>
      <c r="F815" s="70" t="s">
        <v>1524</v>
      </c>
      <c r="G815" s="73"/>
      <c r="H815" s="76" t="s">
        <v>1525</v>
      </c>
      <c r="I815" s="96" t="s">
        <v>511</v>
      </c>
      <c r="J815" s="96"/>
      <c r="K815" s="76"/>
      <c r="L815" s="76"/>
      <c r="M815" s="76"/>
      <c r="N815" s="76"/>
      <c r="O815" s="76"/>
      <c r="P815" s="76"/>
      <c r="Q815" s="76"/>
      <c r="R815" s="76"/>
      <c r="S815" s="76"/>
      <c r="T815" s="76"/>
      <c r="U815" s="97">
        <v>-0.03</v>
      </c>
      <c r="V815" s="97">
        <v>-0.03</v>
      </c>
      <c r="W815" s="97">
        <f>0.22-0.15333-0.0943558638870769-0.0167557005297176</f>
        <v>-4.4441564416794491E-2</v>
      </c>
      <c r="X815" s="97">
        <v>-2.6150000000000002</v>
      </c>
      <c r="Y815" s="97">
        <v>-2.6150000000000002</v>
      </c>
      <c r="Z815" s="97">
        <v>-2.6150000000000002</v>
      </c>
      <c r="AA815" s="97">
        <v>-2.6150000000000002</v>
      </c>
      <c r="AB815" s="97">
        <v>-2.6150000000000002</v>
      </c>
      <c r="AC815" s="76"/>
      <c r="AD815" s="97" t="s">
        <v>1528</v>
      </c>
      <c r="AE815" s="76"/>
      <c r="AF815" s="97">
        <v>1</v>
      </c>
      <c r="AG815" s="97">
        <v>1</v>
      </c>
      <c r="AH815" s="73"/>
      <c r="AI815" s="57"/>
      <c r="AJ815" s="45"/>
      <c r="AK815" s="45"/>
      <c r="AL815" s="45"/>
    </row>
    <row r="816" spans="1:38" outlineLevel="2" x14ac:dyDescent="0.25">
      <c r="A816" s="45"/>
      <c r="B816" s="54"/>
      <c r="C816" s="47">
        <f t="shared" si="135"/>
        <v>3</v>
      </c>
      <c r="D816" s="73"/>
      <c r="E816" s="70"/>
      <c r="F816" s="70" t="s">
        <v>1526</v>
      </c>
      <c r="G816" s="73"/>
      <c r="H816" s="76" t="s">
        <v>1527</v>
      </c>
      <c r="I816" s="96" t="s">
        <v>511</v>
      </c>
      <c r="J816" s="96"/>
      <c r="K816" s="76"/>
      <c r="L816" s="76"/>
      <c r="M816" s="76"/>
      <c r="N816" s="76"/>
      <c r="O816" s="76"/>
      <c r="P816" s="76"/>
      <c r="Q816" s="76"/>
      <c r="R816" s="76"/>
      <c r="S816" s="76"/>
      <c r="T816" s="76"/>
      <c r="U816" s="97">
        <v>3.6549999999999998</v>
      </c>
      <c r="V816" s="97">
        <v>3.6549999999999998</v>
      </c>
      <c r="W816" s="97">
        <v>3.6549999999999998</v>
      </c>
      <c r="X816" s="97">
        <v>1.4500000000000002</v>
      </c>
      <c r="Y816" s="97">
        <v>1.4500000000000002</v>
      </c>
      <c r="Z816" s="97">
        <v>1.4500000000000002</v>
      </c>
      <c r="AA816" s="97">
        <v>1.4500000000000002</v>
      </c>
      <c r="AB816" s="97">
        <v>1.4500000000000002</v>
      </c>
      <c r="AC816" s="76"/>
      <c r="AD816" s="97" t="s">
        <v>1528</v>
      </c>
      <c r="AE816" s="76"/>
      <c r="AF816" s="97">
        <v>1</v>
      </c>
      <c r="AG816" s="97">
        <v>1</v>
      </c>
      <c r="AH816" s="73"/>
      <c r="AI816" s="57"/>
      <c r="AJ816" s="45"/>
      <c r="AK816" s="45"/>
      <c r="AL816" s="45"/>
    </row>
    <row r="817" spans="1:38" outlineLevel="2" x14ac:dyDescent="0.25">
      <c r="A817" s="45"/>
      <c r="B817" s="54"/>
      <c r="C817" s="47">
        <f t="shared" si="135"/>
        <v>3</v>
      </c>
      <c r="D817" s="73"/>
      <c r="E817" s="70" t="s">
        <v>1529</v>
      </c>
      <c r="F817" s="70" t="s">
        <v>1530</v>
      </c>
      <c r="G817" s="73"/>
      <c r="H817" s="76" t="s">
        <v>1531</v>
      </c>
      <c r="I817" s="96" t="s">
        <v>511</v>
      </c>
      <c r="J817" s="96"/>
      <c r="K817" s="76"/>
      <c r="L817" s="76"/>
      <c r="M817" s="76"/>
      <c r="N817" s="76"/>
      <c r="O817" s="76"/>
      <c r="P817" s="76"/>
      <c r="Q817" s="76"/>
      <c r="R817" s="76"/>
      <c r="S817" s="76"/>
      <c r="T817" s="76"/>
      <c r="U817" s="76">
        <v>-0.99</v>
      </c>
      <c r="V817" s="76">
        <v>-0.99</v>
      </c>
      <c r="W817" s="76">
        <v>-0.99</v>
      </c>
      <c r="X817" s="76">
        <v>-0.99</v>
      </c>
      <c r="Y817" s="76">
        <v>-0.99</v>
      </c>
      <c r="Z817" s="76">
        <v>-0.99</v>
      </c>
      <c r="AA817" s="76">
        <v>-0.99</v>
      </c>
      <c r="AB817" s="76">
        <v>-0.99</v>
      </c>
      <c r="AC817" s="76"/>
      <c r="AD817" s="264" t="s">
        <v>1509</v>
      </c>
      <c r="AE817" s="76"/>
      <c r="AF817" s="76">
        <v>1</v>
      </c>
      <c r="AG817" s="76">
        <v>1</v>
      </c>
      <c r="AH817" s="73"/>
      <c r="AI817" s="57"/>
      <c r="AJ817" s="45"/>
      <c r="AK817" s="45"/>
      <c r="AL817" s="45"/>
    </row>
    <row r="818" spans="1:38" outlineLevel="2" x14ac:dyDescent="0.25">
      <c r="A818" s="45"/>
      <c r="B818" s="54"/>
      <c r="C818" s="47">
        <f t="shared" si="135"/>
        <v>3</v>
      </c>
      <c r="D818" s="73"/>
      <c r="E818" s="70"/>
      <c r="F818" s="70" t="s">
        <v>1532</v>
      </c>
      <c r="G818" s="73"/>
      <c r="H818" s="76" t="s">
        <v>1522</v>
      </c>
      <c r="I818" s="96" t="s">
        <v>511</v>
      </c>
      <c r="J818" s="96"/>
      <c r="K818" s="76"/>
      <c r="L818" s="76"/>
      <c r="M818" s="97">
        <v>1</v>
      </c>
      <c r="N818" s="97">
        <v>1</v>
      </c>
      <c r="O818" s="97">
        <v>1</v>
      </c>
      <c r="P818" s="97">
        <v>1</v>
      </c>
      <c r="Q818" s="76"/>
      <c r="R818" s="76"/>
      <c r="S818" s="97" t="s">
        <v>1523</v>
      </c>
      <c r="T818" s="76"/>
      <c r="U818" s="97">
        <v>1.81</v>
      </c>
      <c r="V818" s="97">
        <v>1.81</v>
      </c>
      <c r="W818" s="97">
        <f>1.5-0.15-0.0628337657168588</f>
        <v>1.2871662342831414</v>
      </c>
      <c r="X818" s="97">
        <v>3.3149999999999999</v>
      </c>
      <c r="Y818" s="97">
        <v>3.3149999999999999</v>
      </c>
      <c r="Z818" s="97">
        <v>3.3149999999999999</v>
      </c>
      <c r="AA818" s="97">
        <v>3.3149999999999999</v>
      </c>
      <c r="AB818" s="97">
        <v>3.3149999999999999</v>
      </c>
      <c r="AC818" s="76"/>
      <c r="AD818" s="97" t="s">
        <v>1528</v>
      </c>
      <c r="AE818" s="76"/>
      <c r="AF818" s="97">
        <v>1</v>
      </c>
      <c r="AG818" s="97">
        <v>1</v>
      </c>
      <c r="AH818" s="73"/>
      <c r="AI818" s="57"/>
      <c r="AJ818" s="45"/>
      <c r="AK818" s="45"/>
      <c r="AL818" s="45"/>
    </row>
    <row r="819" spans="1:38" outlineLevel="2" x14ac:dyDescent="0.25">
      <c r="A819" s="45"/>
      <c r="B819" s="54"/>
      <c r="C819" s="47">
        <f t="shared" si="135"/>
        <v>3</v>
      </c>
      <c r="D819" s="73"/>
      <c r="E819" s="70"/>
      <c r="F819" s="70" t="s">
        <v>1533</v>
      </c>
      <c r="G819" s="73"/>
      <c r="H819" s="76" t="s">
        <v>1525</v>
      </c>
      <c r="I819" s="96" t="s">
        <v>511</v>
      </c>
      <c r="J819" s="96"/>
      <c r="K819" s="76"/>
      <c r="L819" s="76"/>
      <c r="M819" s="76"/>
      <c r="N819" s="76"/>
      <c r="O819" s="76"/>
      <c r="P819" s="76"/>
      <c r="Q819" s="76"/>
      <c r="R819" s="76"/>
      <c r="S819" s="76"/>
      <c r="T819" s="76"/>
      <c r="U819" s="97">
        <v>2.66</v>
      </c>
      <c r="V819" s="97">
        <v>2.66</v>
      </c>
      <c r="W819" s="97">
        <f>2.41-0.16-0.0943558638870769-0.0167557005297176</f>
        <v>2.1388884355832056</v>
      </c>
      <c r="X819" s="97">
        <v>4.4850000000000003</v>
      </c>
      <c r="Y819" s="97">
        <v>4.4850000000000003</v>
      </c>
      <c r="Z819" s="97">
        <v>4.4850000000000003</v>
      </c>
      <c r="AA819" s="97">
        <v>4.4850000000000003</v>
      </c>
      <c r="AB819" s="97">
        <v>4.4850000000000003</v>
      </c>
      <c r="AC819" s="76"/>
      <c r="AD819" s="97" t="s">
        <v>1528</v>
      </c>
      <c r="AE819" s="76"/>
      <c r="AF819" s="97">
        <v>1</v>
      </c>
      <c r="AG819" s="97">
        <v>1</v>
      </c>
      <c r="AH819" s="73"/>
      <c r="AI819" s="57"/>
      <c r="AJ819" s="45"/>
      <c r="AK819" s="45"/>
      <c r="AL819" s="45"/>
    </row>
    <row r="820" spans="1:38" outlineLevel="2" x14ac:dyDescent="0.25">
      <c r="A820" s="45"/>
      <c r="B820" s="54"/>
      <c r="C820" s="47">
        <f t="shared" si="135"/>
        <v>3</v>
      </c>
      <c r="D820" s="73"/>
      <c r="E820" s="70"/>
      <c r="F820" s="70" t="s">
        <v>1534</v>
      </c>
      <c r="G820" s="73"/>
      <c r="H820" s="76" t="s">
        <v>1527</v>
      </c>
      <c r="I820" s="96" t="s">
        <v>511</v>
      </c>
      <c r="J820" s="96"/>
      <c r="K820" s="76"/>
      <c r="L820" s="76"/>
      <c r="M820" s="76"/>
      <c r="N820" s="76"/>
      <c r="O820" s="76"/>
      <c r="P820" s="76"/>
      <c r="Q820" s="76"/>
      <c r="R820" s="76"/>
      <c r="S820" s="76"/>
      <c r="T820" s="76"/>
      <c r="U820" s="97">
        <v>6.3449999999999998</v>
      </c>
      <c r="V820" s="97">
        <v>6.3449999999999998</v>
      </c>
      <c r="W820" s="97">
        <v>10</v>
      </c>
      <c r="X820" s="97">
        <v>8.5500000000000007</v>
      </c>
      <c r="Y820" s="97">
        <v>8.5500000000000007</v>
      </c>
      <c r="Z820" s="97">
        <v>8.5500000000000007</v>
      </c>
      <c r="AA820" s="97">
        <v>8.5500000000000007</v>
      </c>
      <c r="AB820" s="97">
        <v>8.5500000000000007</v>
      </c>
      <c r="AC820" s="76"/>
      <c r="AD820" s="97" t="s">
        <v>1528</v>
      </c>
      <c r="AE820" s="76"/>
      <c r="AF820" s="97">
        <v>1</v>
      </c>
      <c r="AG820" s="97">
        <v>1</v>
      </c>
      <c r="AH820" s="73"/>
      <c r="AI820" s="57"/>
      <c r="AJ820" s="45"/>
      <c r="AK820" s="45"/>
      <c r="AL820" s="45"/>
    </row>
    <row r="821" spans="1:38" outlineLevel="2" x14ac:dyDescent="0.25">
      <c r="A821" s="45"/>
      <c r="B821" s="54"/>
      <c r="C821" s="47">
        <f t="shared" si="135"/>
        <v>3</v>
      </c>
      <c r="D821" s="73"/>
      <c r="E821" s="70" t="s">
        <v>1535</v>
      </c>
      <c r="F821" s="70" t="s">
        <v>1536</v>
      </c>
      <c r="G821" s="73"/>
      <c r="H821" s="76" t="s">
        <v>1537</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76">
        <v>1</v>
      </c>
      <c r="AG821" s="76">
        <v>1</v>
      </c>
      <c r="AH821" s="73"/>
      <c r="AI821" s="57"/>
      <c r="AJ821" s="45"/>
      <c r="AK821" s="45"/>
      <c r="AL821" s="45"/>
    </row>
    <row r="822" spans="1:38" outlineLevel="2" x14ac:dyDescent="0.25">
      <c r="A822" s="45"/>
      <c r="B822" s="54"/>
      <c r="C822" s="47">
        <f t="shared" si="135"/>
        <v>3</v>
      </c>
      <c r="D822" s="73"/>
      <c r="E822" s="70"/>
      <c r="F822" s="70" t="s">
        <v>1539</v>
      </c>
      <c r="G822" s="73"/>
      <c r="H822" s="76" t="s">
        <v>1540</v>
      </c>
      <c r="I822" s="96"/>
      <c r="J822" s="96"/>
      <c r="K822" s="76"/>
      <c r="L822" s="76"/>
      <c r="M822" s="76"/>
      <c r="N822" s="76"/>
      <c r="O822" s="76"/>
      <c r="P822" s="76"/>
      <c r="Q822" s="76"/>
      <c r="R822" s="76"/>
      <c r="S822" s="76"/>
      <c r="T822" s="76"/>
      <c r="U822" s="76">
        <v>1</v>
      </c>
      <c r="V822" s="76">
        <v>1</v>
      </c>
      <c r="W822" s="76">
        <v>1</v>
      </c>
      <c r="X822" s="76">
        <v>1</v>
      </c>
      <c r="Y822" s="76">
        <v>1</v>
      </c>
      <c r="Z822" s="76">
        <v>1</v>
      </c>
      <c r="AA822" s="76">
        <v>1</v>
      </c>
      <c r="AB822" s="76">
        <v>1</v>
      </c>
      <c r="AC822" s="76"/>
      <c r="AD822" s="264" t="s">
        <v>1538</v>
      </c>
      <c r="AE822" s="76"/>
      <c r="AF822" s="97">
        <v>1</v>
      </c>
      <c r="AG822" s="97">
        <v>1</v>
      </c>
      <c r="AH822" s="73"/>
      <c r="AI822" s="57"/>
      <c r="AJ822" s="45"/>
      <c r="AK822" s="45"/>
      <c r="AL822" s="45"/>
    </row>
    <row r="823" spans="1:38" outlineLevel="2" x14ac:dyDescent="0.25">
      <c r="A823" s="45"/>
      <c r="B823" s="54"/>
      <c r="C823" s="47">
        <f t="shared" si="135"/>
        <v>3</v>
      </c>
      <c r="D823" s="73"/>
      <c r="E823" s="70"/>
      <c r="F823" s="70" t="s">
        <v>1541</v>
      </c>
      <c r="G823" s="73"/>
      <c r="H823" s="76" t="s">
        <v>1542</v>
      </c>
      <c r="I823" s="96" t="s">
        <v>1543</v>
      </c>
      <c r="J823" s="96"/>
      <c r="K823" s="76"/>
      <c r="L823" s="76"/>
      <c r="M823" s="76"/>
      <c r="N823" s="76"/>
      <c r="O823" s="76"/>
      <c r="P823" s="76"/>
      <c r="Q823" s="76"/>
      <c r="R823" s="76"/>
      <c r="S823" s="76"/>
      <c r="T823" s="76"/>
      <c r="U823" s="97">
        <f>0.2-(0.2944/2)</f>
        <v>5.2800000000000014E-2</v>
      </c>
      <c r="V823" s="97">
        <f t="shared" ref="V823:AB824" si="139">0.2-(0.2944/2)</f>
        <v>5.2800000000000014E-2</v>
      </c>
      <c r="W823" s="97">
        <f t="shared" si="139"/>
        <v>5.2800000000000014E-2</v>
      </c>
      <c r="X823" s="97">
        <f t="shared" si="139"/>
        <v>5.2800000000000014E-2</v>
      </c>
      <c r="Y823" s="97">
        <f t="shared" si="139"/>
        <v>5.2800000000000014E-2</v>
      </c>
      <c r="Z823" s="97">
        <f t="shared" si="139"/>
        <v>5.2800000000000014E-2</v>
      </c>
      <c r="AA823" s="97">
        <f t="shared" si="139"/>
        <v>5.2800000000000014E-2</v>
      </c>
      <c r="AB823" s="97">
        <f t="shared" si="139"/>
        <v>5.2800000000000014E-2</v>
      </c>
      <c r="AC823" s="76"/>
      <c r="AD823" s="97" t="s">
        <v>1544</v>
      </c>
      <c r="AE823" s="76"/>
      <c r="AF823" s="97">
        <v>1</v>
      </c>
      <c r="AG823" s="97">
        <v>1</v>
      </c>
      <c r="AH823" s="73"/>
      <c r="AI823" s="57"/>
      <c r="AJ823" s="45"/>
      <c r="AK823" s="45"/>
      <c r="AL823" s="45"/>
    </row>
    <row r="824" spans="1:38" outlineLevel="2" x14ac:dyDescent="0.25">
      <c r="A824" s="45"/>
      <c r="B824" s="54"/>
      <c r="C824" s="47">
        <f t="shared" si="135"/>
        <v>3</v>
      </c>
      <c r="D824" s="73"/>
      <c r="E824" s="70"/>
      <c r="F824" s="70" t="s">
        <v>1545</v>
      </c>
      <c r="G824" s="73"/>
      <c r="H824" s="76" t="s">
        <v>1546</v>
      </c>
      <c r="I824" s="96" t="s">
        <v>1543</v>
      </c>
      <c r="J824" s="96"/>
      <c r="K824" s="76"/>
      <c r="L824" s="76"/>
      <c r="M824" s="76"/>
      <c r="N824" s="76"/>
      <c r="O824" s="76"/>
      <c r="P824" s="76"/>
      <c r="Q824" s="76"/>
      <c r="R824" s="76"/>
      <c r="S824" s="76"/>
      <c r="T824" s="76"/>
      <c r="U824" s="97">
        <f>0.2-(0.2944/2)</f>
        <v>5.2800000000000014E-2</v>
      </c>
      <c r="V824" s="97">
        <f t="shared" si="139"/>
        <v>5.2800000000000014E-2</v>
      </c>
      <c r="W824" s="97">
        <f t="shared" si="139"/>
        <v>5.2800000000000014E-2</v>
      </c>
      <c r="X824" s="97">
        <f t="shared" si="139"/>
        <v>5.2800000000000014E-2</v>
      </c>
      <c r="Y824" s="97">
        <f t="shared" si="139"/>
        <v>5.2800000000000014E-2</v>
      </c>
      <c r="Z824" s="97">
        <f t="shared" si="139"/>
        <v>5.2800000000000014E-2</v>
      </c>
      <c r="AA824" s="97">
        <f t="shared" si="139"/>
        <v>5.2800000000000014E-2</v>
      </c>
      <c r="AB824" s="97">
        <f t="shared" si="139"/>
        <v>5.2800000000000014E-2</v>
      </c>
      <c r="AC824" s="76"/>
      <c r="AD824" s="97" t="s">
        <v>1547</v>
      </c>
      <c r="AE824" s="76"/>
      <c r="AF824" s="97">
        <v>1</v>
      </c>
      <c r="AG824" s="97">
        <v>1</v>
      </c>
      <c r="AH824" s="73"/>
      <c r="AI824" s="57"/>
      <c r="AJ824" s="45"/>
      <c r="AK824" s="45"/>
      <c r="AL824" s="45"/>
    </row>
    <row r="825" spans="1:38" outlineLevel="2" x14ac:dyDescent="0.25">
      <c r="A825" s="45"/>
      <c r="B825" s="54"/>
      <c r="C825" s="47">
        <f t="shared" si="135"/>
        <v>3</v>
      </c>
      <c r="D825" s="73"/>
      <c r="E825" s="70" t="s">
        <v>1548</v>
      </c>
      <c r="F825" s="70" t="s">
        <v>1549</v>
      </c>
      <c r="G825" s="73"/>
      <c r="H825" s="76" t="s">
        <v>1550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76">
        <v>1</v>
      </c>
      <c r="AG825" s="76">
        <v>1</v>
      </c>
      <c r="AH825" s="73"/>
      <c r="AI825" s="57"/>
      <c r="AJ825" s="45"/>
      <c r="AK825" s="45"/>
      <c r="AL825" s="45"/>
    </row>
    <row r="826" spans="1:38" outlineLevel="2" x14ac:dyDescent="0.25">
      <c r="A826" s="45"/>
      <c r="B826" s="54"/>
      <c r="C826" s="47">
        <f t="shared" si="135"/>
        <v>3</v>
      </c>
      <c r="D826" s="73"/>
      <c r="E826" s="70"/>
      <c r="F826" s="70" t="s">
        <v>1551</v>
      </c>
      <c r="G826" s="73"/>
      <c r="H826" s="76" t="s">
        <v>1540</v>
      </c>
      <c r="I826" s="96"/>
      <c r="J826" s="96"/>
      <c r="K826" s="76"/>
      <c r="L826" s="76"/>
      <c r="M826" s="76"/>
      <c r="N826" s="76"/>
      <c r="O826" s="76"/>
      <c r="P826" s="76"/>
      <c r="Q826" s="76"/>
      <c r="R826" s="76"/>
      <c r="S826" s="76"/>
      <c r="T826" s="76"/>
      <c r="U826" s="76">
        <v>1.1000000000000001</v>
      </c>
      <c r="V826" s="76">
        <v>1.1000000000000001</v>
      </c>
      <c r="W826" s="76">
        <v>1.1000000000000001</v>
      </c>
      <c r="X826" s="76">
        <v>1.1000000000000001</v>
      </c>
      <c r="Y826" s="76">
        <v>1.1000000000000001</v>
      </c>
      <c r="Z826" s="76">
        <v>1.1000000000000001</v>
      </c>
      <c r="AA826" s="76">
        <v>1.1000000000000001</v>
      </c>
      <c r="AB826" s="76">
        <v>1.1000000000000001</v>
      </c>
      <c r="AC826" s="76"/>
      <c r="AD826" s="264" t="s">
        <v>1538</v>
      </c>
      <c r="AE826" s="76"/>
      <c r="AF826" s="97">
        <v>1</v>
      </c>
      <c r="AG826" s="97">
        <v>1</v>
      </c>
      <c r="AH826" s="73"/>
      <c r="AI826" s="57"/>
      <c r="AJ826" s="45"/>
      <c r="AK826" s="45"/>
      <c r="AL826" s="45"/>
    </row>
    <row r="827" spans="1:38" outlineLevel="2" x14ac:dyDescent="0.25">
      <c r="A827" s="45"/>
      <c r="B827" s="54"/>
      <c r="C827" s="47">
        <f t="shared" si="135"/>
        <v>3</v>
      </c>
      <c r="D827" s="73"/>
      <c r="E827" s="70"/>
      <c r="F827" s="70" t="s">
        <v>1552</v>
      </c>
      <c r="G827" s="73"/>
      <c r="H827" s="76" t="s">
        <v>1542</v>
      </c>
      <c r="I827" s="96" t="s">
        <v>1543</v>
      </c>
      <c r="J827" s="96"/>
      <c r="K827" s="76"/>
      <c r="L827" s="76"/>
      <c r="M827" s="76"/>
      <c r="N827" s="76"/>
      <c r="O827" s="76"/>
      <c r="P827" s="76"/>
      <c r="Q827" s="76"/>
      <c r="R827" s="76"/>
      <c r="S827" s="76"/>
      <c r="T827" s="76"/>
      <c r="U827" s="97">
        <f>0.2+(0.2944/2)</f>
        <v>0.34720000000000001</v>
      </c>
      <c r="V827" s="97">
        <f t="shared" ref="V827:AB828" si="140">0.2+(0.2944/2)</f>
        <v>0.34720000000000001</v>
      </c>
      <c r="W827" s="97">
        <f t="shared" si="140"/>
        <v>0.34720000000000001</v>
      </c>
      <c r="X827" s="97">
        <f t="shared" si="140"/>
        <v>0.34720000000000001</v>
      </c>
      <c r="Y827" s="97">
        <f t="shared" si="140"/>
        <v>0.34720000000000001</v>
      </c>
      <c r="Z827" s="97">
        <f t="shared" si="140"/>
        <v>0.34720000000000001</v>
      </c>
      <c r="AA827" s="97">
        <f t="shared" si="140"/>
        <v>0.34720000000000001</v>
      </c>
      <c r="AB827" s="97">
        <f t="shared" si="140"/>
        <v>0.34720000000000001</v>
      </c>
      <c r="AC827" s="76"/>
      <c r="AD827" s="97" t="s">
        <v>2296</v>
      </c>
      <c r="AE827" s="76"/>
      <c r="AF827" s="97">
        <v>1</v>
      </c>
      <c r="AG827" s="97">
        <v>1</v>
      </c>
      <c r="AH827" s="73"/>
      <c r="AI827" s="57"/>
      <c r="AJ827" s="45"/>
      <c r="AK827" s="45"/>
      <c r="AL827" s="45"/>
    </row>
    <row r="828" spans="1:38" outlineLevel="2" x14ac:dyDescent="0.25">
      <c r="A828" s="45"/>
      <c r="B828" s="54"/>
      <c r="C828" s="47">
        <f t="shared" si="135"/>
        <v>3</v>
      </c>
      <c r="D828" s="73"/>
      <c r="E828" s="70"/>
      <c r="F828" s="70" t="s">
        <v>1553</v>
      </c>
      <c r="G828" s="73"/>
      <c r="H828" s="76" t="s">
        <v>1546</v>
      </c>
      <c r="I828" s="96" t="s">
        <v>1543</v>
      </c>
      <c r="J828" s="96"/>
      <c r="K828" s="76"/>
      <c r="L828" s="76"/>
      <c r="M828" s="76"/>
      <c r="N828" s="76"/>
      <c r="O828" s="76"/>
      <c r="P828" s="76"/>
      <c r="Q828" s="76"/>
      <c r="R828" s="76"/>
      <c r="S828" s="76"/>
      <c r="T828" s="76"/>
      <c r="U828" s="97">
        <f>0.2+(0.2944/2)</f>
        <v>0.34720000000000001</v>
      </c>
      <c r="V828" s="97">
        <f t="shared" si="140"/>
        <v>0.34720000000000001</v>
      </c>
      <c r="W828" s="97">
        <f t="shared" si="140"/>
        <v>0.34720000000000001</v>
      </c>
      <c r="X828" s="97">
        <f t="shared" si="140"/>
        <v>0.34720000000000001</v>
      </c>
      <c r="Y828" s="97">
        <f t="shared" si="140"/>
        <v>0.34720000000000001</v>
      </c>
      <c r="Z828" s="97">
        <f t="shared" si="140"/>
        <v>0.34720000000000001</v>
      </c>
      <c r="AA828" s="97">
        <f t="shared" si="140"/>
        <v>0.34720000000000001</v>
      </c>
      <c r="AB828" s="97">
        <f t="shared" si="140"/>
        <v>0.34720000000000001</v>
      </c>
      <c r="AC828" s="76"/>
      <c r="AD828" s="97" t="s">
        <v>2297</v>
      </c>
      <c r="AE828" s="76"/>
      <c r="AF828" s="97">
        <v>1</v>
      </c>
      <c r="AG828" s="97">
        <v>1</v>
      </c>
      <c r="AH828" s="73"/>
      <c r="AI828" s="57"/>
      <c r="AJ828" s="45"/>
      <c r="AK828" s="45"/>
      <c r="AL828" s="45"/>
    </row>
    <row r="829" spans="1:38" outlineLevel="2" x14ac:dyDescent="0.25">
      <c r="A829" s="45"/>
      <c r="B829" s="54"/>
      <c r="C829" s="47">
        <f t="shared" si="135"/>
        <v>3</v>
      </c>
      <c r="D829" s="73"/>
      <c r="E829" s="70" t="s">
        <v>1554</v>
      </c>
      <c r="F829" s="70" t="s">
        <v>1555</v>
      </c>
      <c r="G829" s="73"/>
      <c r="H829" s="76" t="s">
        <v>1556</v>
      </c>
      <c r="I829" s="96" t="s">
        <v>511</v>
      </c>
      <c r="J829" s="96"/>
      <c r="K829" s="76"/>
      <c r="L829" s="76"/>
      <c r="M829" s="76"/>
      <c r="N829" s="76"/>
      <c r="O829" s="76"/>
      <c r="P829" s="76"/>
      <c r="Q829" s="76"/>
      <c r="R829" s="76"/>
      <c r="S829" s="76"/>
      <c r="T829" s="76"/>
      <c r="U829" s="76">
        <v>10</v>
      </c>
      <c r="V829" s="76">
        <v>10</v>
      </c>
      <c r="W829" s="76">
        <v>10</v>
      </c>
      <c r="X829" s="76">
        <v>10</v>
      </c>
      <c r="Y829" s="76">
        <v>10</v>
      </c>
      <c r="Z829" s="76">
        <v>10</v>
      </c>
      <c r="AA829" s="76">
        <v>10</v>
      </c>
      <c r="AB829" s="76">
        <v>10</v>
      </c>
      <c r="AC829" s="76"/>
      <c r="AD829" s="264" t="s">
        <v>1538</v>
      </c>
      <c r="AE829" s="76"/>
      <c r="AF829" s="76">
        <v>1</v>
      </c>
      <c r="AG829" s="76">
        <v>1</v>
      </c>
      <c r="AH829" s="73"/>
      <c r="AI829" s="57"/>
      <c r="AJ829" s="45"/>
      <c r="AK829" s="45"/>
      <c r="AL829" s="45"/>
    </row>
    <row r="830" spans="1:38" outlineLevel="2" x14ac:dyDescent="0.25">
      <c r="A830" s="45"/>
      <c r="B830" s="54"/>
      <c r="C830" s="47">
        <f t="shared" si="135"/>
        <v>3</v>
      </c>
      <c r="D830" s="73"/>
      <c r="E830" s="70"/>
      <c r="F830" s="70" t="s">
        <v>1557</v>
      </c>
      <c r="G830" s="73"/>
      <c r="H830" s="76" t="s">
        <v>1540</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outlineLevel="2" x14ac:dyDescent="0.25">
      <c r="A831" s="45"/>
      <c r="B831" s="54"/>
      <c r="C831" s="47">
        <f t="shared" si="135"/>
        <v>3</v>
      </c>
      <c r="D831" s="73"/>
      <c r="E831" s="70"/>
      <c r="F831" s="70" t="s">
        <v>1558</v>
      </c>
      <c r="G831" s="73"/>
      <c r="H831" s="76" t="s">
        <v>1542</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outlineLevel="2" x14ac:dyDescent="0.25">
      <c r="A832" s="45"/>
      <c r="B832" s="54"/>
      <c r="C832" s="47">
        <f t="shared" si="135"/>
        <v>3</v>
      </c>
      <c r="D832" s="73"/>
      <c r="E832" s="70"/>
      <c r="F832" s="70" t="s">
        <v>1559</v>
      </c>
      <c r="G832" s="73"/>
      <c r="H832" s="76" t="s">
        <v>1546</v>
      </c>
      <c r="I832" s="96" t="s">
        <v>511</v>
      </c>
      <c r="J832" s="96"/>
      <c r="K832" s="76"/>
      <c r="L832" s="76"/>
      <c r="M832" s="76"/>
      <c r="N832" s="76"/>
      <c r="O832" s="76"/>
      <c r="P832" s="76"/>
      <c r="Q832" s="76"/>
      <c r="R832" s="76"/>
      <c r="S832" s="76"/>
      <c r="T832" s="76"/>
      <c r="U832" s="97">
        <v>1.1000000000000001</v>
      </c>
      <c r="V832" s="97">
        <v>1.1000000000000001</v>
      </c>
      <c r="W832" s="97">
        <v>1.1000000000000001</v>
      </c>
      <c r="X832" s="97">
        <v>1.1000000000000001</v>
      </c>
      <c r="Y832" s="97">
        <v>1.1000000000000001</v>
      </c>
      <c r="Z832" s="97">
        <v>1.1000000000000001</v>
      </c>
      <c r="AA832" s="97">
        <v>1.1000000000000001</v>
      </c>
      <c r="AB832" s="97">
        <v>1.1000000000000001</v>
      </c>
      <c r="AC832" s="76"/>
      <c r="AD832" s="97" t="s">
        <v>1513</v>
      </c>
      <c r="AE832" s="76"/>
      <c r="AF832" s="97">
        <v>1</v>
      </c>
      <c r="AG832" s="97">
        <v>1</v>
      </c>
      <c r="AH832" s="73"/>
      <c r="AI832" s="57"/>
      <c r="AJ832" s="45"/>
      <c r="AK832" s="45"/>
      <c r="AL832" s="45"/>
    </row>
    <row r="833" spans="1:38" outlineLevel="2" x14ac:dyDescent="0.25">
      <c r="A833" s="45"/>
      <c r="B833" s="54"/>
      <c r="C833" s="47">
        <f t="shared" si="135"/>
        <v>3</v>
      </c>
      <c r="D833" s="73"/>
      <c r="E833" s="70" t="s">
        <v>1560</v>
      </c>
      <c r="F833" s="70" t="s">
        <v>1561</v>
      </c>
      <c r="G833" s="73"/>
      <c r="H833" s="76" t="s">
        <v>1550</v>
      </c>
      <c r="I833" s="96" t="s">
        <v>511</v>
      </c>
      <c r="J833" s="96"/>
      <c r="K833" s="76"/>
      <c r="L833" s="76"/>
      <c r="M833" s="76"/>
      <c r="N833" s="76"/>
      <c r="O833" s="76"/>
      <c r="P833" s="76"/>
      <c r="Q833" s="76"/>
      <c r="R833" s="76"/>
      <c r="S833" s="76"/>
      <c r="T833" s="76"/>
      <c r="U833" s="76">
        <v>11</v>
      </c>
      <c r="V833" s="76">
        <v>11</v>
      </c>
      <c r="W833" s="76">
        <v>11</v>
      </c>
      <c r="X833" s="76">
        <v>11</v>
      </c>
      <c r="Y833" s="76">
        <v>11</v>
      </c>
      <c r="Z833" s="76">
        <v>11</v>
      </c>
      <c r="AA833" s="76">
        <v>11</v>
      </c>
      <c r="AB833" s="76">
        <v>11</v>
      </c>
      <c r="AC833" s="76"/>
      <c r="AD833" s="264" t="s">
        <v>1538</v>
      </c>
      <c r="AE833" s="76"/>
      <c r="AF833" s="76">
        <v>1</v>
      </c>
      <c r="AG833" s="76">
        <v>1</v>
      </c>
      <c r="AH833" s="73"/>
      <c r="AI833" s="57"/>
      <c r="AJ833" s="45"/>
      <c r="AK833" s="45"/>
      <c r="AL833" s="45"/>
    </row>
    <row r="834" spans="1:38" outlineLevel="2" x14ac:dyDescent="0.25">
      <c r="A834" s="45"/>
      <c r="B834" s="54"/>
      <c r="C834" s="47">
        <f t="shared" si="135"/>
        <v>3</v>
      </c>
      <c r="D834" s="73"/>
      <c r="E834" s="70"/>
      <c r="F834" s="70" t="s">
        <v>1562</v>
      </c>
      <c r="G834" s="73"/>
      <c r="H834" s="76" t="s">
        <v>1540</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outlineLevel="2" x14ac:dyDescent="0.25">
      <c r="A835" s="45"/>
      <c r="B835" s="54"/>
      <c r="C835" s="47">
        <f t="shared" si="135"/>
        <v>3</v>
      </c>
      <c r="D835" s="73"/>
      <c r="E835" s="70"/>
      <c r="F835" s="70" t="s">
        <v>1563</v>
      </c>
      <c r="G835" s="73"/>
      <c r="H835" s="76" t="s">
        <v>1542</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outlineLevel="2" x14ac:dyDescent="0.25">
      <c r="A836" s="45"/>
      <c r="B836" s="54"/>
      <c r="C836" s="47">
        <f t="shared" si="135"/>
        <v>3</v>
      </c>
      <c r="D836" s="73"/>
      <c r="E836" s="70"/>
      <c r="F836" s="70" t="s">
        <v>1564</v>
      </c>
      <c r="G836" s="73"/>
      <c r="H836" s="76" t="s">
        <v>1546</v>
      </c>
      <c r="I836" s="96" t="s">
        <v>511</v>
      </c>
      <c r="J836" s="96"/>
      <c r="K836" s="76"/>
      <c r="L836" s="76"/>
      <c r="M836" s="76"/>
      <c r="N836" s="76"/>
      <c r="O836" s="76"/>
      <c r="P836" s="76"/>
      <c r="Q836" s="76"/>
      <c r="R836" s="76"/>
      <c r="S836" s="76"/>
      <c r="T836" s="76"/>
      <c r="U836" s="97">
        <v>1.7</v>
      </c>
      <c r="V836" s="97">
        <v>1.7</v>
      </c>
      <c r="W836" s="97">
        <v>1.7</v>
      </c>
      <c r="X836" s="97">
        <v>1.7</v>
      </c>
      <c r="Y836" s="97">
        <v>1.7</v>
      </c>
      <c r="Z836" s="97">
        <v>1.7</v>
      </c>
      <c r="AA836" s="97">
        <v>1.7</v>
      </c>
      <c r="AB836" s="97">
        <v>1.7</v>
      </c>
      <c r="AC836" s="76"/>
      <c r="AD836" s="97" t="s">
        <v>1513</v>
      </c>
      <c r="AE836" s="76"/>
      <c r="AF836" s="97">
        <v>1</v>
      </c>
      <c r="AG836" s="97">
        <v>1</v>
      </c>
      <c r="AH836" s="73"/>
      <c r="AI836" s="57"/>
      <c r="AJ836" s="45"/>
      <c r="AK836" s="45"/>
      <c r="AL836" s="45"/>
    </row>
    <row r="837" spans="1:38" outlineLevel="2" x14ac:dyDescent="0.25">
      <c r="A837" s="45"/>
      <c r="B837" s="54"/>
      <c r="C837" s="47">
        <f t="shared" si="135"/>
        <v>3</v>
      </c>
      <c r="D837" s="73"/>
      <c r="E837" s="70"/>
      <c r="F837" s="70" t="s">
        <v>1565</v>
      </c>
      <c r="G837" s="73"/>
      <c r="H837" s="76" t="s">
        <v>1566</v>
      </c>
      <c r="I837" s="96" t="s">
        <v>511</v>
      </c>
      <c r="J837" s="96"/>
      <c r="K837" s="76"/>
      <c r="L837" s="76"/>
      <c r="M837" s="76"/>
      <c r="N837" s="76"/>
      <c r="O837" s="76"/>
      <c r="P837" s="76"/>
      <c r="Q837" s="76"/>
      <c r="R837" s="76"/>
      <c r="S837" s="76"/>
      <c r="T837" s="76"/>
      <c r="U837" s="76">
        <v>0</v>
      </c>
      <c r="V837" s="76">
        <v>0</v>
      </c>
      <c r="W837" s="76">
        <v>0</v>
      </c>
      <c r="X837" s="76"/>
      <c r="Y837" s="76">
        <v>0</v>
      </c>
      <c r="Z837" s="76">
        <v>0</v>
      </c>
      <c r="AA837" s="76">
        <v>0</v>
      </c>
      <c r="AB837" s="76">
        <v>0</v>
      </c>
      <c r="AC837" s="76"/>
      <c r="AD837" s="76"/>
      <c r="AE837" s="76"/>
      <c r="AF837" s="76">
        <v>1</v>
      </c>
      <c r="AG837" s="76">
        <v>1</v>
      </c>
      <c r="AH837" s="73"/>
      <c r="AI837" s="57"/>
      <c r="AJ837" s="45"/>
      <c r="AK837" s="45"/>
      <c r="AL837" s="45"/>
    </row>
    <row r="838" spans="1:38" outlineLevel="2" x14ac:dyDescent="0.25">
      <c r="A838" s="45"/>
      <c r="B838" s="54"/>
      <c r="C838" s="47">
        <f t="shared" si="135"/>
        <v>3</v>
      </c>
      <c r="D838" s="73"/>
      <c r="E838" s="70"/>
      <c r="F838" s="70" t="s">
        <v>1567</v>
      </c>
      <c r="G838" s="73"/>
      <c r="H838" s="76" t="s">
        <v>1568</v>
      </c>
      <c r="I838" s="96" t="s">
        <v>511</v>
      </c>
      <c r="J838" s="96"/>
      <c r="K838" s="76"/>
      <c r="L838" s="76"/>
      <c r="M838" s="76"/>
      <c r="N838" s="76"/>
      <c r="O838" s="76"/>
      <c r="P838" s="76"/>
      <c r="Q838" s="76"/>
      <c r="R838" s="76"/>
      <c r="S838" s="76"/>
      <c r="T838" s="76"/>
      <c r="U838" s="97">
        <v>0</v>
      </c>
      <c r="V838" s="255">
        <f t="shared" ref="V838:W840" si="141">U838</f>
        <v>0</v>
      </c>
      <c r="W838" s="255">
        <f t="shared" si="141"/>
        <v>0</v>
      </c>
      <c r="X838" s="255">
        <f>Y838</f>
        <v>0</v>
      </c>
      <c r="Y838" s="97">
        <v>0</v>
      </c>
      <c r="Z838" s="255">
        <f t="shared" ref="Z838:AB839" si="142">Y838</f>
        <v>0</v>
      </c>
      <c r="AA838" s="255">
        <f t="shared" si="142"/>
        <v>0</v>
      </c>
      <c r="AB838" s="255">
        <f t="shared" si="142"/>
        <v>0</v>
      </c>
      <c r="AC838" s="76"/>
      <c r="AD838" s="97" t="s">
        <v>2601</v>
      </c>
      <c r="AE838" s="76"/>
      <c r="AF838" s="97">
        <v>1</v>
      </c>
      <c r="AG838" s="97">
        <v>1</v>
      </c>
      <c r="AH838" s="73"/>
      <c r="AI838" s="57"/>
      <c r="AJ838" s="45"/>
      <c r="AK838" s="45"/>
      <c r="AL838" s="45"/>
    </row>
    <row r="839" spans="1:38" outlineLevel="2" x14ac:dyDescent="0.25">
      <c r="A839" s="45"/>
      <c r="B839" s="54"/>
      <c r="C839" s="47">
        <f t="shared" si="135"/>
        <v>3</v>
      </c>
      <c r="D839" s="73"/>
      <c r="E839" s="70"/>
      <c r="F839" s="70" t="s">
        <v>1569</v>
      </c>
      <c r="G839" s="73"/>
      <c r="H839" s="76" t="s">
        <v>1570</v>
      </c>
      <c r="I839" s="96" t="s">
        <v>511</v>
      </c>
      <c r="J839" s="96"/>
      <c r="K839" s="76"/>
      <c r="L839" s="76"/>
      <c r="M839" s="76"/>
      <c r="N839" s="76"/>
      <c r="O839" s="76"/>
      <c r="P839" s="76"/>
      <c r="Q839" s="76"/>
      <c r="R839" s="76"/>
      <c r="S839" s="76"/>
      <c r="T839" s="76"/>
      <c r="U839" s="97">
        <v>-0.71226</v>
      </c>
      <c r="V839" s="255">
        <f t="shared" si="141"/>
        <v>-0.71226</v>
      </c>
      <c r="W839" s="255">
        <f t="shared" si="141"/>
        <v>-0.71226</v>
      </c>
      <c r="X839" s="255">
        <f>Y839</f>
        <v>-0.21895000000000001</v>
      </c>
      <c r="Y839" s="97">
        <v>-0.21895000000000001</v>
      </c>
      <c r="Z839" s="255">
        <f t="shared" si="142"/>
        <v>-0.21895000000000001</v>
      </c>
      <c r="AA839" s="255">
        <f t="shared" si="142"/>
        <v>-0.21895000000000001</v>
      </c>
      <c r="AB839" s="255">
        <f t="shared" si="142"/>
        <v>-0.21895000000000001</v>
      </c>
      <c r="AC839" s="76"/>
      <c r="AD839" s="76"/>
      <c r="AE839" s="76"/>
      <c r="AF839" s="97">
        <v>1</v>
      </c>
      <c r="AG839" s="97">
        <v>1</v>
      </c>
      <c r="AH839" s="73"/>
      <c r="AI839" s="57"/>
      <c r="AJ839" s="45"/>
      <c r="AK839" s="45"/>
      <c r="AL839" s="45"/>
    </row>
    <row r="840" spans="1:38" outlineLevel="2" x14ac:dyDescent="0.25">
      <c r="A840" s="45"/>
      <c r="B840" s="54"/>
      <c r="C840" s="47">
        <f t="shared" si="135"/>
        <v>3</v>
      </c>
      <c r="D840" s="73"/>
      <c r="E840" s="70"/>
      <c r="F840" s="70" t="s">
        <v>1571</v>
      </c>
      <c r="G840" s="73"/>
      <c r="H840" s="76" t="s">
        <v>1572</v>
      </c>
      <c r="I840" s="96" t="s">
        <v>511</v>
      </c>
      <c r="J840" s="96"/>
      <c r="K840" s="76"/>
      <c r="L840" s="76"/>
      <c r="M840" s="76"/>
      <c r="N840" s="76"/>
      <c r="O840" s="76"/>
      <c r="P840" s="76"/>
      <c r="Q840" s="76"/>
      <c r="R840" s="76"/>
      <c r="S840" s="76"/>
      <c r="T840" s="76"/>
      <c r="U840" s="97">
        <v>-0.90173999999999999</v>
      </c>
      <c r="V840" s="255">
        <f t="shared" si="141"/>
        <v>-0.90173999999999999</v>
      </c>
      <c r="W840" s="255">
        <f t="shared" si="141"/>
        <v>-0.90173999999999999</v>
      </c>
      <c r="X840" s="255">
        <f>Y840</f>
        <v>-0.37940000000000002</v>
      </c>
      <c r="Y840" s="97">
        <v>-0.37940000000000002</v>
      </c>
      <c r="Z840" s="255">
        <f>Y840</f>
        <v>-0.37940000000000002</v>
      </c>
      <c r="AA840" s="255">
        <f>Z840</f>
        <v>-0.37940000000000002</v>
      </c>
      <c r="AB840" s="255">
        <f>AA840</f>
        <v>-0.37940000000000002</v>
      </c>
      <c r="AC840" s="76"/>
      <c r="AD840" s="76"/>
      <c r="AE840" s="76"/>
      <c r="AF840" s="97">
        <v>1</v>
      </c>
      <c r="AG840" s="97">
        <v>1</v>
      </c>
      <c r="AH840" s="73"/>
      <c r="AI840" s="57"/>
      <c r="AJ840" s="45"/>
      <c r="AK840" s="45"/>
      <c r="AL840" s="45"/>
    </row>
    <row r="841" spans="1:38" outlineLevel="2" x14ac:dyDescent="0.25">
      <c r="A841" s="45"/>
      <c r="B841" s="54"/>
      <c r="C841" s="47">
        <f t="shared" si="135"/>
        <v>3</v>
      </c>
      <c r="D841" s="73"/>
      <c r="E841" s="70"/>
      <c r="F841" s="70" t="s">
        <v>1573</v>
      </c>
      <c r="G841" s="73"/>
      <c r="H841" s="76" t="s">
        <v>2756</v>
      </c>
      <c r="I841" s="96" t="s">
        <v>511</v>
      </c>
      <c r="J841" s="96"/>
      <c r="K841" s="76"/>
      <c r="L841" s="76"/>
      <c r="M841" s="76"/>
      <c r="N841" s="76"/>
      <c r="O841" s="76"/>
      <c r="P841" s="76"/>
      <c r="Q841" s="76"/>
      <c r="R841" s="76"/>
      <c r="S841" s="76"/>
      <c r="T841" s="76"/>
      <c r="U841" s="76">
        <v>0</v>
      </c>
      <c r="V841" s="76">
        <v>0</v>
      </c>
      <c r="W841" s="76">
        <v>0</v>
      </c>
      <c r="X841" s="76"/>
      <c r="Y841" s="76">
        <v>0</v>
      </c>
      <c r="Z841" s="76">
        <v>0</v>
      </c>
      <c r="AA841" s="76">
        <v>0</v>
      </c>
      <c r="AB841" s="76">
        <v>0</v>
      </c>
      <c r="AC841" s="76"/>
      <c r="AD841" s="76"/>
      <c r="AE841" s="76"/>
      <c r="AF841" s="76">
        <v>1</v>
      </c>
      <c r="AG841" s="76">
        <v>1</v>
      </c>
      <c r="AH841" s="73"/>
      <c r="AI841" s="57"/>
      <c r="AJ841" s="45"/>
      <c r="AK841" s="45"/>
      <c r="AL841" s="45"/>
    </row>
    <row r="842" spans="1:38" outlineLevel="2" x14ac:dyDescent="0.25">
      <c r="A842" s="45"/>
      <c r="B842" s="54"/>
      <c r="C842" s="47">
        <f t="shared" si="135"/>
        <v>3</v>
      </c>
      <c r="D842" s="73"/>
      <c r="E842" s="70"/>
      <c r="F842" s="70" t="s">
        <v>1574</v>
      </c>
      <c r="G842" s="73"/>
      <c r="H842" s="76" t="s">
        <v>2188</v>
      </c>
      <c r="I842" s="96" t="s">
        <v>511</v>
      </c>
      <c r="J842" s="96"/>
      <c r="K842" s="76"/>
      <c r="L842" s="76"/>
      <c r="M842" s="76"/>
      <c r="N842" s="76"/>
      <c r="O842" s="76"/>
      <c r="P842" s="76"/>
      <c r="Q842" s="76"/>
      <c r="R842" s="76"/>
      <c r="S842" s="76"/>
      <c r="T842" s="76"/>
      <c r="U842" s="97">
        <v>-1.1100000000000001E-3</v>
      </c>
      <c r="V842" s="255">
        <f t="shared" ref="V842:W844" si="143">U842</f>
        <v>-1.1100000000000001E-3</v>
      </c>
      <c r="W842" s="255">
        <f t="shared" si="143"/>
        <v>-1.1100000000000001E-3</v>
      </c>
      <c r="X842" s="255">
        <f>Y842</f>
        <v>-1.5499999999999999E-3</v>
      </c>
      <c r="Y842" s="97">
        <v>-1.5499999999999999E-3</v>
      </c>
      <c r="Z842" s="255">
        <f t="shared" ref="Z842:AB844" si="144">Y842</f>
        <v>-1.5499999999999999E-3</v>
      </c>
      <c r="AA842" s="255">
        <f t="shared" si="144"/>
        <v>-1.5499999999999999E-3</v>
      </c>
      <c r="AB842" s="255">
        <f t="shared" si="144"/>
        <v>-1.5499999999999999E-3</v>
      </c>
      <c r="AC842" s="76"/>
      <c r="AD842" s="97" t="s">
        <v>2753</v>
      </c>
      <c r="AE842" s="76"/>
      <c r="AF842" s="76">
        <v>1</v>
      </c>
      <c r="AG842" s="76">
        <v>1</v>
      </c>
      <c r="AH842" s="73"/>
      <c r="AI842" s="57"/>
      <c r="AJ842" s="45"/>
      <c r="AK842" s="45"/>
      <c r="AL842" s="45"/>
    </row>
    <row r="843" spans="1:38" outlineLevel="2" x14ac:dyDescent="0.25">
      <c r="A843" s="45"/>
      <c r="B843" s="54"/>
      <c r="C843" s="47">
        <f t="shared" si="135"/>
        <v>3</v>
      </c>
      <c r="D843" s="73"/>
      <c r="E843" s="70"/>
      <c r="F843" s="70" t="s">
        <v>1575</v>
      </c>
      <c r="G843" s="73"/>
      <c r="H843" s="76" t="s">
        <v>2189</v>
      </c>
      <c r="I843" s="96" t="s">
        <v>511</v>
      </c>
      <c r="J843" s="96"/>
      <c r="K843" s="76"/>
      <c r="L843" s="76"/>
      <c r="M843" s="76"/>
      <c r="N843" s="76"/>
      <c r="O843" s="76"/>
      <c r="P843" s="76"/>
      <c r="Q843" s="76"/>
      <c r="R843" s="76"/>
      <c r="S843" s="76"/>
      <c r="T843" s="76"/>
      <c r="U843" s="97">
        <v>-1.5E-3</v>
      </c>
      <c r="V843" s="255">
        <f t="shared" si="143"/>
        <v>-1.5E-3</v>
      </c>
      <c r="W843" s="255">
        <f t="shared" si="143"/>
        <v>-1.5E-3</v>
      </c>
      <c r="X843" s="255">
        <f>Y843</f>
        <v>-2.1250000000000002E-3</v>
      </c>
      <c r="Y843" s="97">
        <v>-2.1250000000000002E-3</v>
      </c>
      <c r="Z843" s="255">
        <f t="shared" si="144"/>
        <v>-2.1250000000000002E-3</v>
      </c>
      <c r="AA843" s="255">
        <f t="shared" si="144"/>
        <v>-2.1250000000000002E-3</v>
      </c>
      <c r="AB843" s="255">
        <f t="shared" si="144"/>
        <v>-2.1250000000000002E-3</v>
      </c>
      <c r="AC843" s="76"/>
      <c r="AD843" s="97"/>
      <c r="AE843" s="76"/>
      <c r="AF843" s="76">
        <v>1</v>
      </c>
      <c r="AG843" s="76">
        <v>1</v>
      </c>
      <c r="AH843" s="73"/>
      <c r="AI843" s="57"/>
      <c r="AJ843" s="45"/>
      <c r="AK843" s="45"/>
      <c r="AL843" s="45"/>
    </row>
    <row r="844" spans="1:38" outlineLevel="2" x14ac:dyDescent="0.25">
      <c r="A844" s="45"/>
      <c r="B844" s="54"/>
      <c r="C844" s="47">
        <f>INT($C$29)+3</f>
        <v>4</v>
      </c>
      <c r="D844" s="73"/>
      <c r="E844" s="70"/>
      <c r="F844" s="70" t="s">
        <v>1576</v>
      </c>
      <c r="G844" s="73"/>
      <c r="H844" s="76" t="s">
        <v>2190</v>
      </c>
      <c r="I844" s="96" t="s">
        <v>511</v>
      </c>
      <c r="J844" s="96"/>
      <c r="K844" s="76"/>
      <c r="L844" s="76"/>
      <c r="M844" s="76"/>
      <c r="N844" s="76"/>
      <c r="O844" s="76"/>
      <c r="P844" s="76"/>
      <c r="Q844" s="76"/>
      <c r="R844" s="76"/>
      <c r="S844" s="76"/>
      <c r="T844" s="76"/>
      <c r="U844" s="97">
        <v>-6.8500000000000002E-3</v>
      </c>
      <c r="V844" s="255">
        <f t="shared" si="143"/>
        <v>-6.8500000000000002E-3</v>
      </c>
      <c r="W844" s="255">
        <f t="shared" si="143"/>
        <v>-6.8500000000000002E-3</v>
      </c>
      <c r="X844" s="255">
        <f>Y844</f>
        <v>-8.0300000000000007E-3</v>
      </c>
      <c r="Y844" s="97">
        <v>-8.0300000000000007E-3</v>
      </c>
      <c r="Z844" s="255">
        <f t="shared" si="144"/>
        <v>-8.0300000000000007E-3</v>
      </c>
      <c r="AA844" s="255">
        <f t="shared" si="144"/>
        <v>-8.0300000000000007E-3</v>
      </c>
      <c r="AB844" s="255">
        <f t="shared" si="144"/>
        <v>-8.0300000000000007E-3</v>
      </c>
      <c r="AC844" s="76"/>
      <c r="AD844" s="76"/>
      <c r="AE844" s="76"/>
      <c r="AF844" s="76">
        <v>1</v>
      </c>
      <c r="AG844" s="76">
        <v>1</v>
      </c>
      <c r="AH844" s="73"/>
      <c r="AI844" s="57"/>
      <c r="AJ844" s="45"/>
      <c r="AK844" s="45"/>
      <c r="AL844" s="45"/>
    </row>
    <row r="845" spans="1:38" outlineLevel="2" x14ac:dyDescent="0.25">
      <c r="A845" s="45"/>
      <c r="B845" s="54"/>
      <c r="C845" s="47">
        <f>INT($C$29)+3</f>
        <v>4</v>
      </c>
      <c r="D845" s="73"/>
      <c r="E845" s="70" t="s">
        <v>1581</v>
      </c>
      <c r="F845" s="70" t="s">
        <v>1577</v>
      </c>
      <c r="G845" s="73"/>
      <c r="H845" s="76" t="s">
        <v>1583</v>
      </c>
      <c r="I845" s="96" t="s">
        <v>511</v>
      </c>
      <c r="J845" s="96"/>
      <c r="K845" s="76"/>
      <c r="L845" s="76"/>
      <c r="M845" s="76"/>
      <c r="N845" s="76"/>
      <c r="O845" s="76"/>
      <c r="P845" s="76"/>
      <c r="Q845" s="76"/>
      <c r="R845" s="76"/>
      <c r="S845" s="76"/>
      <c r="T845" s="76"/>
      <c r="U845" s="76">
        <v>-100</v>
      </c>
      <c r="V845" s="76">
        <v>-100</v>
      </c>
      <c r="W845" s="76">
        <v>-100</v>
      </c>
      <c r="X845" s="76">
        <v>-100</v>
      </c>
      <c r="Y845" s="76">
        <v>-100</v>
      </c>
      <c r="Z845" s="76">
        <v>-100</v>
      </c>
      <c r="AA845" s="76">
        <v>-100</v>
      </c>
      <c r="AB845" s="76">
        <v>-100</v>
      </c>
      <c r="AC845" s="76"/>
      <c r="AD845" s="264" t="s">
        <v>1538</v>
      </c>
      <c r="AE845" s="76"/>
      <c r="AF845" s="76">
        <v>1</v>
      </c>
      <c r="AG845" s="76">
        <v>1</v>
      </c>
      <c r="AH845" s="73"/>
      <c r="AI845" s="57"/>
      <c r="AJ845" s="45"/>
      <c r="AK845" s="45"/>
      <c r="AL845" s="45"/>
    </row>
    <row r="846" spans="1:38" outlineLevel="2" x14ac:dyDescent="0.25">
      <c r="A846" s="45"/>
      <c r="B846" s="54"/>
      <c r="C846" s="47">
        <f>INT($C$29)+3</f>
        <v>4</v>
      </c>
      <c r="D846" s="73"/>
      <c r="E846" s="70"/>
      <c r="F846" s="70" t="s">
        <v>1578</v>
      </c>
      <c r="G846" s="73"/>
      <c r="H846" s="76" t="s">
        <v>1502</v>
      </c>
      <c r="I846" s="96" t="s">
        <v>511</v>
      </c>
      <c r="J846" s="96"/>
      <c r="K846" s="76"/>
      <c r="L846" s="76"/>
      <c r="M846" s="76"/>
      <c r="N846" s="76"/>
      <c r="O846" s="76"/>
      <c r="P846" s="76"/>
      <c r="Q846" s="76"/>
      <c r="R846" s="76"/>
      <c r="S846" s="76"/>
      <c r="T846" s="76"/>
      <c r="U846" s="97">
        <v>0</v>
      </c>
      <c r="V846" s="97">
        <v>0</v>
      </c>
      <c r="W846" s="97">
        <v>0</v>
      </c>
      <c r="X846" s="97">
        <v>0</v>
      </c>
      <c r="Y846" s="97">
        <v>0</v>
      </c>
      <c r="Z846" s="97">
        <v>0</v>
      </c>
      <c r="AA846" s="97">
        <v>0</v>
      </c>
      <c r="AB846" s="97">
        <v>0</v>
      </c>
      <c r="AC846" s="76"/>
      <c r="AD846" s="97" t="s">
        <v>1026</v>
      </c>
      <c r="AE846" s="76"/>
      <c r="AF846" s="97">
        <v>1</v>
      </c>
      <c r="AG846" s="97">
        <v>1</v>
      </c>
      <c r="AH846" s="73"/>
      <c r="AI846" s="57"/>
      <c r="AJ846" s="45"/>
      <c r="AK846" s="45"/>
      <c r="AL846" s="45"/>
    </row>
    <row r="847" spans="1:38" outlineLevel="2" x14ac:dyDescent="0.25">
      <c r="A847" s="45"/>
      <c r="B847" s="54"/>
      <c r="C847" s="47">
        <f>INT($C$29)+3</f>
        <v>4</v>
      </c>
      <c r="D847" s="73"/>
      <c r="E847" s="70"/>
      <c r="F847" s="70" t="s">
        <v>1579</v>
      </c>
      <c r="G847" s="73"/>
      <c r="H847" s="76" t="s">
        <v>1504</v>
      </c>
      <c r="I847" s="96" t="s">
        <v>511</v>
      </c>
      <c r="J847" s="96"/>
      <c r="K847" s="76"/>
      <c r="L847" s="76"/>
      <c r="M847" s="76"/>
      <c r="N847" s="76"/>
      <c r="O847" s="76"/>
      <c r="P847" s="76"/>
      <c r="Q847" s="76"/>
      <c r="R847" s="76"/>
      <c r="S847" s="76"/>
      <c r="T847" s="76"/>
      <c r="U847" s="97">
        <v>1.1000000000000001</v>
      </c>
      <c r="V847" s="97">
        <v>1.1000000000000001</v>
      </c>
      <c r="W847" s="97">
        <v>1.1000000000000001</v>
      </c>
      <c r="X847" s="97">
        <v>0.82</v>
      </c>
      <c r="Y847" s="97">
        <v>0.82</v>
      </c>
      <c r="Z847" s="97">
        <v>0.82</v>
      </c>
      <c r="AA847" s="97">
        <v>0.82</v>
      </c>
      <c r="AB847" s="97">
        <v>0.82</v>
      </c>
      <c r="AC847" s="76"/>
      <c r="AD847" s="97" t="s">
        <v>1026</v>
      </c>
      <c r="AE847" s="76"/>
      <c r="AF847" s="97">
        <v>1</v>
      </c>
      <c r="AG847" s="97">
        <v>1</v>
      </c>
      <c r="AH847" s="73"/>
      <c r="AI847" s="57"/>
      <c r="AJ847" s="45"/>
      <c r="AK847" s="45"/>
      <c r="AL847" s="45"/>
    </row>
    <row r="848" spans="1:38" outlineLevel="2" x14ac:dyDescent="0.25">
      <c r="A848" s="45"/>
      <c r="B848" s="54"/>
      <c r="C848" s="47">
        <f>INT($C$29)+3</f>
        <v>4</v>
      </c>
      <c r="D848" s="73"/>
      <c r="E848" s="70"/>
      <c r="F848" s="70" t="s">
        <v>1580</v>
      </c>
      <c r="G848" s="73"/>
      <c r="H848" s="76" t="s">
        <v>1506</v>
      </c>
      <c r="I848" s="96" t="s">
        <v>511</v>
      </c>
      <c r="J848" s="96"/>
      <c r="K848" s="76"/>
      <c r="L848" s="76"/>
      <c r="M848" s="76"/>
      <c r="N848" s="76"/>
      <c r="O848" s="76"/>
      <c r="P848" s="76"/>
      <c r="Q848" s="76"/>
      <c r="R848" s="76"/>
      <c r="S848" s="76"/>
      <c r="T848" s="76"/>
      <c r="U848" s="97">
        <f t="shared" ref="U848:AB848" si="145">U847+($Y835-$Y836)</f>
        <v>1.1000000000000001</v>
      </c>
      <c r="V848" s="97">
        <f t="shared" si="145"/>
        <v>1.1000000000000001</v>
      </c>
      <c r="W848" s="97">
        <f t="shared" si="145"/>
        <v>1.1000000000000001</v>
      </c>
      <c r="X848" s="97">
        <f t="shared" si="145"/>
        <v>0.82</v>
      </c>
      <c r="Y848" s="97">
        <f t="shared" si="145"/>
        <v>0.82</v>
      </c>
      <c r="Z848" s="97">
        <f t="shared" si="145"/>
        <v>0.82</v>
      </c>
      <c r="AA848" s="97">
        <f t="shared" si="145"/>
        <v>0.82</v>
      </c>
      <c r="AB848" s="97">
        <f t="shared" si="145"/>
        <v>0.82</v>
      </c>
      <c r="AC848" s="76"/>
      <c r="AD848" s="97" t="s">
        <v>2738</v>
      </c>
      <c r="AE848" s="76"/>
      <c r="AF848" s="97">
        <v>1</v>
      </c>
      <c r="AG848" s="97">
        <v>1</v>
      </c>
      <c r="AH848" s="73"/>
      <c r="AI848" s="57"/>
      <c r="AJ848" s="45"/>
      <c r="AK848" s="45"/>
      <c r="AL848" s="45"/>
    </row>
    <row r="849" spans="1:38" outlineLevel="3" x14ac:dyDescent="0.25">
      <c r="A849" s="45"/>
      <c r="B849" s="54"/>
      <c r="C849" s="47">
        <f>INT($C$29)+2</f>
        <v>3</v>
      </c>
      <c r="D849" s="73"/>
      <c r="E849" s="70"/>
      <c r="F849" s="70" t="s">
        <v>1582</v>
      </c>
      <c r="G849" s="73"/>
      <c r="H849" s="76" t="s">
        <v>1500</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outlineLevel="3" x14ac:dyDescent="0.25">
      <c r="A850" s="45"/>
      <c r="B850" s="54"/>
      <c r="C850" s="47">
        <f>INT($C$29)+2</f>
        <v>3</v>
      </c>
      <c r="D850" s="73"/>
      <c r="E850" s="70"/>
      <c r="F850" s="70" t="s">
        <v>1584</v>
      </c>
      <c r="G850" s="73"/>
      <c r="H850" s="76" t="s">
        <v>1502</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outlineLevel="3" x14ac:dyDescent="0.25">
      <c r="A851" s="45"/>
      <c r="B851" s="54"/>
      <c r="C851" s="47">
        <f>INT($C$29)+2</f>
        <v>3</v>
      </c>
      <c r="D851" s="73"/>
      <c r="E851" s="70"/>
      <c r="F851" s="70" t="s">
        <v>1585</v>
      </c>
      <c r="G851" s="73"/>
      <c r="H851" s="76" t="s">
        <v>1504</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outlineLevel="3" x14ac:dyDescent="0.25">
      <c r="A852" s="45"/>
      <c r="B852" s="54"/>
      <c r="C852" s="47">
        <f>INT($C$29)+2</f>
        <v>3</v>
      </c>
      <c r="D852" s="73"/>
      <c r="E852" s="70"/>
      <c r="F852" s="70" t="s">
        <v>1586</v>
      </c>
      <c r="G852" s="73"/>
      <c r="H852" s="76" t="s">
        <v>1506</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outlineLevel="3" x14ac:dyDescent="0.25">
      <c r="A853" s="45"/>
      <c r="B853" s="54"/>
      <c r="C853" s="47">
        <f t="shared" ref="C853:C860" si="146">INT($C$29)+3</f>
        <v>4</v>
      </c>
      <c r="D853" s="73"/>
      <c r="E853" s="70"/>
      <c r="F853" s="70" t="s">
        <v>1587</v>
      </c>
      <c r="G853" s="73"/>
      <c r="H853" s="76" t="s">
        <v>1588</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outlineLevel="3" x14ac:dyDescent="0.25">
      <c r="A854" s="45"/>
      <c r="B854" s="54"/>
      <c r="C854" s="47">
        <f t="shared" si="146"/>
        <v>4</v>
      </c>
      <c r="D854" s="73"/>
      <c r="E854" s="70"/>
      <c r="F854" s="70" t="s">
        <v>1589</v>
      </c>
      <c r="G854" s="73"/>
      <c r="H854" s="76" t="s">
        <v>1502</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3" x14ac:dyDescent="0.25">
      <c r="A855" s="45"/>
      <c r="B855" s="54"/>
      <c r="C855" s="47">
        <f t="shared" si="146"/>
        <v>4</v>
      </c>
      <c r="D855" s="73"/>
      <c r="E855" s="70"/>
      <c r="F855" s="70" t="s">
        <v>1590</v>
      </c>
      <c r="G855" s="73"/>
      <c r="H855" s="76" t="s">
        <v>1504</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outlineLevel="3" x14ac:dyDescent="0.25">
      <c r="A856" s="45"/>
      <c r="B856" s="54"/>
      <c r="C856" s="47">
        <f t="shared" si="146"/>
        <v>4</v>
      </c>
      <c r="D856" s="73"/>
      <c r="E856" s="70"/>
      <c r="F856" s="70" t="s">
        <v>1591</v>
      </c>
      <c r="G856" s="73"/>
      <c r="H856" s="76" t="s">
        <v>1506</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outlineLevel="3" x14ac:dyDescent="0.25">
      <c r="A857" s="45"/>
      <c r="B857" s="54"/>
      <c r="C857" s="47">
        <f t="shared" si="146"/>
        <v>4</v>
      </c>
      <c r="D857" s="73"/>
      <c r="E857" s="70"/>
      <c r="F857" s="70" t="s">
        <v>1592</v>
      </c>
      <c r="G857" s="73"/>
      <c r="H857" s="76" t="s">
        <v>1593</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outlineLevel="3" x14ac:dyDescent="0.25">
      <c r="A858" s="45"/>
      <c r="B858" s="54"/>
      <c r="C858" s="47">
        <f t="shared" si="146"/>
        <v>4</v>
      </c>
      <c r="D858" s="73"/>
      <c r="E858" s="70"/>
      <c r="F858" s="70" t="s">
        <v>1594</v>
      </c>
      <c r="G858" s="73"/>
      <c r="H858" s="76" t="s">
        <v>1502</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 t="shared" si="146"/>
        <v>4</v>
      </c>
      <c r="D859" s="73"/>
      <c r="E859" s="70"/>
      <c r="F859" s="70" t="s">
        <v>1595</v>
      </c>
      <c r="G859" s="73"/>
      <c r="H859" s="76" t="s">
        <v>1504</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 t="shared" si="146"/>
        <v>4</v>
      </c>
      <c r="D860" s="73"/>
      <c r="E860" s="70"/>
      <c r="F860" s="70" t="s">
        <v>1596</v>
      </c>
      <c r="G860" s="73"/>
      <c r="H860" s="76" t="s">
        <v>1506</v>
      </c>
      <c r="I860" s="96" t="s">
        <v>511</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2" x14ac:dyDescent="0.25">
      <c r="A861" s="45"/>
      <c r="B861" s="54"/>
      <c r="C861" s="47">
        <f t="shared" ref="C861:C908" si="147">INT($C$29)+2</f>
        <v>3</v>
      </c>
      <c r="D861" s="73"/>
      <c r="E861" s="70" t="s">
        <v>794</v>
      </c>
      <c r="F861" s="70" t="s">
        <v>1597</v>
      </c>
      <c r="G861" s="73"/>
      <c r="H861" s="76" t="s">
        <v>1598</v>
      </c>
      <c r="I861" s="96" t="s">
        <v>511</v>
      </c>
      <c r="J861" s="96"/>
      <c r="K861" s="76"/>
      <c r="L861" s="76"/>
      <c r="M861" s="76"/>
      <c r="N861" s="76"/>
      <c r="O861" s="76"/>
      <c r="P861" s="76"/>
      <c r="Q861" s="76"/>
      <c r="R861" s="76"/>
      <c r="S861" s="76"/>
      <c r="T861" s="76"/>
      <c r="U861" s="76">
        <v>0</v>
      </c>
      <c r="V861" s="76">
        <v>0</v>
      </c>
      <c r="W861" s="76">
        <v>0</v>
      </c>
      <c r="X861" s="76">
        <v>0</v>
      </c>
      <c r="Y861" s="76">
        <v>0</v>
      </c>
      <c r="Z861" s="76">
        <v>0</v>
      </c>
      <c r="AA861" s="76">
        <v>0</v>
      </c>
      <c r="AB861" s="76">
        <v>0</v>
      </c>
      <c r="AC861" s="76"/>
      <c r="AD861" s="264"/>
      <c r="AE861" s="76"/>
      <c r="AF861" s="76">
        <v>1</v>
      </c>
      <c r="AG861" s="76">
        <v>1</v>
      </c>
      <c r="AH861" s="73"/>
      <c r="AI861" s="57"/>
      <c r="AJ861" s="45"/>
      <c r="AK861" s="45"/>
      <c r="AL861" s="45"/>
    </row>
    <row r="862" spans="1:38" outlineLevel="2" x14ac:dyDescent="0.25">
      <c r="A862" s="45"/>
      <c r="B862" s="54"/>
      <c r="C862" s="47">
        <f t="shared" si="147"/>
        <v>3</v>
      </c>
      <c r="D862" s="73"/>
      <c r="E862" s="70"/>
      <c r="F862" s="70" t="s">
        <v>1599</v>
      </c>
      <c r="G862" s="73"/>
      <c r="H862" s="76" t="s">
        <v>1600</v>
      </c>
      <c r="I862" s="96" t="s">
        <v>511</v>
      </c>
      <c r="J862" s="96"/>
      <c r="K862" s="97">
        <v>1.5</v>
      </c>
      <c r="L862" s="97">
        <v>1.5</v>
      </c>
      <c r="M862" s="97">
        <v>1</v>
      </c>
      <c r="N862" s="97">
        <v>1</v>
      </c>
      <c r="O862" s="97">
        <v>1</v>
      </c>
      <c r="P862" s="97">
        <v>1</v>
      </c>
      <c r="Q862" s="76"/>
      <c r="R862" s="76" t="s">
        <v>559</v>
      </c>
      <c r="S862" s="76" t="s">
        <v>559</v>
      </c>
      <c r="T862" s="76"/>
      <c r="U862" s="253">
        <f t="shared" ref="U862:AB864" si="148">INDEX($K862:$Q862,1,U$43)</f>
        <v>1.5</v>
      </c>
      <c r="V862" s="253">
        <f t="shared" si="148"/>
        <v>1.5</v>
      </c>
      <c r="W862" s="253">
        <f t="shared" si="148"/>
        <v>1.5</v>
      </c>
      <c r="X862" s="253">
        <f t="shared" si="148"/>
        <v>1.5</v>
      </c>
      <c r="Y862" s="253">
        <f t="shared" si="148"/>
        <v>1.5</v>
      </c>
      <c r="Z862" s="253">
        <f t="shared" si="148"/>
        <v>1.5</v>
      </c>
      <c r="AA862" s="253">
        <f t="shared" si="148"/>
        <v>1.5</v>
      </c>
      <c r="AB862" s="253">
        <f t="shared" si="148"/>
        <v>1.5</v>
      </c>
      <c r="AC862" s="76"/>
      <c r="AD862" s="76"/>
      <c r="AE862" s="76"/>
      <c r="AF862" s="97">
        <v>1</v>
      </c>
      <c r="AG862" s="97">
        <v>1</v>
      </c>
      <c r="AH862" s="73"/>
      <c r="AI862" s="57"/>
      <c r="AJ862" s="45"/>
      <c r="AK862" s="45"/>
      <c r="AL862" s="45"/>
    </row>
    <row r="863" spans="1:38" outlineLevel="2" x14ac:dyDescent="0.25">
      <c r="A863" s="45"/>
      <c r="B863" s="54"/>
      <c r="C863" s="47">
        <f t="shared" si="147"/>
        <v>3</v>
      </c>
      <c r="D863" s="73"/>
      <c r="E863" s="70"/>
      <c r="F863" s="70" t="s">
        <v>1601</v>
      </c>
      <c r="G863" s="73"/>
      <c r="H863" s="76" t="s">
        <v>1602</v>
      </c>
      <c r="I863" s="96" t="s">
        <v>511</v>
      </c>
      <c r="J863" s="96"/>
      <c r="K863" s="97">
        <v>1.75</v>
      </c>
      <c r="L863" s="97">
        <v>1.75</v>
      </c>
      <c r="M863" s="76"/>
      <c r="N863" s="76"/>
      <c r="O863" s="76"/>
      <c r="P863" s="76"/>
      <c r="Q863" s="76"/>
      <c r="R863" s="76" t="s">
        <v>559</v>
      </c>
      <c r="S863" s="76"/>
      <c r="T863" s="76"/>
      <c r="U863" s="253">
        <f t="shared" si="148"/>
        <v>1.75</v>
      </c>
      <c r="V863" s="253">
        <f t="shared" si="148"/>
        <v>1.75</v>
      </c>
      <c r="W863" s="253">
        <f t="shared" si="148"/>
        <v>1.75</v>
      </c>
      <c r="X863" s="253">
        <f t="shared" si="148"/>
        <v>1.75</v>
      </c>
      <c r="Y863" s="253">
        <f t="shared" si="148"/>
        <v>1.75</v>
      </c>
      <c r="Z863" s="253">
        <f t="shared" si="148"/>
        <v>1.75</v>
      </c>
      <c r="AA863" s="253">
        <f t="shared" si="148"/>
        <v>1.75</v>
      </c>
      <c r="AB863" s="253">
        <f t="shared" si="148"/>
        <v>1.75</v>
      </c>
      <c r="AC863" s="76"/>
      <c r="AD863" s="76"/>
      <c r="AE863" s="76"/>
      <c r="AF863" s="97">
        <v>1</v>
      </c>
      <c r="AG863" s="97">
        <v>1</v>
      </c>
      <c r="AH863" s="73"/>
      <c r="AI863" s="57"/>
      <c r="AJ863" s="45"/>
      <c r="AK863" s="45"/>
      <c r="AL863" s="45"/>
    </row>
    <row r="864" spans="1:38" outlineLevel="2" x14ac:dyDescent="0.25">
      <c r="A864" s="45"/>
      <c r="B864" s="54"/>
      <c r="C864" s="47">
        <f t="shared" si="147"/>
        <v>3</v>
      </c>
      <c r="D864" s="73"/>
      <c r="E864" s="70"/>
      <c r="F864" s="70" t="s">
        <v>1603</v>
      </c>
      <c r="G864" s="73"/>
      <c r="H864" s="76" t="s">
        <v>1604</v>
      </c>
      <c r="I864" s="96" t="s">
        <v>511</v>
      </c>
      <c r="J864" s="96"/>
      <c r="K864" s="97">
        <v>2</v>
      </c>
      <c r="L864" s="97">
        <v>2</v>
      </c>
      <c r="M864" s="76"/>
      <c r="N864" s="76"/>
      <c r="O864" s="76"/>
      <c r="P864" s="76"/>
      <c r="Q864" s="76"/>
      <c r="R864" s="76" t="s">
        <v>559</v>
      </c>
      <c r="S864" s="76"/>
      <c r="T864" s="76"/>
      <c r="U864" s="253">
        <f t="shared" si="148"/>
        <v>2</v>
      </c>
      <c r="V864" s="253">
        <f t="shared" si="148"/>
        <v>2</v>
      </c>
      <c r="W864" s="253">
        <f t="shared" si="148"/>
        <v>2</v>
      </c>
      <c r="X864" s="253">
        <f t="shared" si="148"/>
        <v>2</v>
      </c>
      <c r="Y864" s="253">
        <f t="shared" si="148"/>
        <v>2</v>
      </c>
      <c r="Z864" s="253">
        <f t="shared" si="148"/>
        <v>2</v>
      </c>
      <c r="AA864" s="253">
        <f t="shared" si="148"/>
        <v>2</v>
      </c>
      <c r="AB864" s="253">
        <f t="shared" si="148"/>
        <v>2</v>
      </c>
      <c r="AC864" s="76"/>
      <c r="AD864" s="76"/>
      <c r="AE864" s="76"/>
      <c r="AF864" s="97">
        <v>1</v>
      </c>
      <c r="AG864" s="97">
        <v>1</v>
      </c>
      <c r="AH864" s="73"/>
      <c r="AI864" s="57"/>
      <c r="AJ864" s="45"/>
      <c r="AK864" s="45"/>
      <c r="AL864" s="45"/>
    </row>
    <row r="865" spans="1:38" outlineLevel="2" x14ac:dyDescent="0.25">
      <c r="A865" s="45"/>
      <c r="B865" s="54"/>
      <c r="C865" s="47">
        <f t="shared" si="147"/>
        <v>3</v>
      </c>
      <c r="D865" s="73"/>
      <c r="E865" s="70" t="s">
        <v>797</v>
      </c>
      <c r="F865" s="70" t="s">
        <v>1605</v>
      </c>
      <c r="G865" s="73"/>
      <c r="H865" s="76" t="s">
        <v>1606</v>
      </c>
      <c r="I865" s="96" t="s">
        <v>511</v>
      </c>
      <c r="J865" s="96" t="s">
        <v>1184</v>
      </c>
      <c r="K865" s="76"/>
      <c r="L865" s="76"/>
      <c r="M865" s="76"/>
      <c r="N865" s="76"/>
      <c r="O865" s="76"/>
      <c r="P865" s="76"/>
      <c r="Q865" s="76"/>
      <c r="R865" s="76"/>
      <c r="S865" s="76"/>
      <c r="T865" s="76"/>
      <c r="U865" s="76">
        <v>0</v>
      </c>
      <c r="V865" s="76">
        <v>0</v>
      </c>
      <c r="W865" s="76">
        <v>0</v>
      </c>
      <c r="X865" s="76">
        <v>0</v>
      </c>
      <c r="Y865" s="76">
        <v>0</v>
      </c>
      <c r="Z865" s="76">
        <v>0</v>
      </c>
      <c r="AA865" s="76">
        <v>0</v>
      </c>
      <c r="AB865" s="76">
        <v>0</v>
      </c>
      <c r="AC865" s="76"/>
      <c r="AD865" s="76"/>
      <c r="AE865" s="76"/>
      <c r="AF865" s="76">
        <v>1</v>
      </c>
      <c r="AG865" s="76">
        <v>1</v>
      </c>
      <c r="AH865" s="73"/>
      <c r="AI865" s="57"/>
      <c r="AJ865" s="45"/>
      <c r="AK865" s="45"/>
      <c r="AL865" s="45"/>
    </row>
    <row r="866" spans="1:38" outlineLevel="2" x14ac:dyDescent="0.25">
      <c r="A866" s="45"/>
      <c r="B866" s="54"/>
      <c r="C866" s="47">
        <f t="shared" si="147"/>
        <v>3</v>
      </c>
      <c r="D866" s="73"/>
      <c r="E866" s="70"/>
      <c r="F866" s="70" t="s">
        <v>1607</v>
      </c>
      <c r="G866" s="73"/>
      <c r="H866" s="76" t="s">
        <v>1608</v>
      </c>
      <c r="I866" s="96" t="s">
        <v>97</v>
      </c>
      <c r="J866" s="96" t="s">
        <v>1184</v>
      </c>
      <c r="K866" s="97">
        <v>0.1</v>
      </c>
      <c r="L866" s="97">
        <v>0.1</v>
      </c>
      <c r="M866" s="97">
        <v>7.0000000000000007E-2</v>
      </c>
      <c r="N866" s="97">
        <v>7.0000000000000007E-2</v>
      </c>
      <c r="O866" s="97">
        <v>7.0000000000000007E-2</v>
      </c>
      <c r="P866" s="97">
        <v>7.0000000000000007E-2</v>
      </c>
      <c r="Q866" s="76"/>
      <c r="R866" s="76" t="s">
        <v>559</v>
      </c>
      <c r="S866" s="76" t="s">
        <v>559</v>
      </c>
      <c r="T866" s="76"/>
      <c r="U866" s="253">
        <f t="shared" ref="U866:AB868" si="149">INDEX($K866:$Q866,1,U$43)</f>
        <v>0.1</v>
      </c>
      <c r="V866" s="253">
        <f t="shared" si="149"/>
        <v>0.1</v>
      </c>
      <c r="W866" s="253">
        <f t="shared" si="149"/>
        <v>0.1</v>
      </c>
      <c r="X866" s="253">
        <f t="shared" si="149"/>
        <v>0.1</v>
      </c>
      <c r="Y866" s="253">
        <f t="shared" si="149"/>
        <v>0.1</v>
      </c>
      <c r="Z866" s="253">
        <f t="shared" si="149"/>
        <v>0.1</v>
      </c>
      <c r="AA866" s="253">
        <f t="shared" si="149"/>
        <v>0.1</v>
      </c>
      <c r="AB866" s="253">
        <f t="shared" si="149"/>
        <v>0.1</v>
      </c>
      <c r="AC866" s="76"/>
      <c r="AD866" s="76"/>
      <c r="AE866" s="76"/>
      <c r="AF866" s="97">
        <v>1</v>
      </c>
      <c r="AG866" s="97">
        <v>1</v>
      </c>
      <c r="AH866" s="73"/>
      <c r="AI866" s="57"/>
      <c r="AJ866" s="45"/>
      <c r="AK866" s="45"/>
      <c r="AL866" s="45"/>
    </row>
    <row r="867" spans="1:38" outlineLevel="2" x14ac:dyDescent="0.25">
      <c r="A867" s="45"/>
      <c r="B867" s="54"/>
      <c r="C867" s="47">
        <f t="shared" si="147"/>
        <v>3</v>
      </c>
      <c r="D867" s="73"/>
      <c r="E867" s="70"/>
      <c r="F867" s="70" t="s">
        <v>1609</v>
      </c>
      <c r="G867" s="73"/>
      <c r="H867" s="76" t="s">
        <v>1610</v>
      </c>
      <c r="I867" s="96" t="s">
        <v>97</v>
      </c>
      <c r="J867" s="96" t="s">
        <v>1184</v>
      </c>
      <c r="K867" s="97">
        <v>8.5000000000000006E-2</v>
      </c>
      <c r="L867" s="97">
        <v>8.5000000000000006E-2</v>
      </c>
      <c r="M867" s="76"/>
      <c r="N867" s="76"/>
      <c r="O867" s="76"/>
      <c r="P867" s="76"/>
      <c r="Q867" s="76"/>
      <c r="R867" s="76" t="s">
        <v>559</v>
      </c>
      <c r="S867" s="76"/>
      <c r="T867" s="76"/>
      <c r="U867" s="253">
        <f t="shared" si="149"/>
        <v>8.5000000000000006E-2</v>
      </c>
      <c r="V867" s="253">
        <f t="shared" si="149"/>
        <v>8.5000000000000006E-2</v>
      </c>
      <c r="W867" s="253">
        <f t="shared" si="149"/>
        <v>8.5000000000000006E-2</v>
      </c>
      <c r="X867" s="253">
        <f t="shared" si="149"/>
        <v>8.5000000000000006E-2</v>
      </c>
      <c r="Y867" s="253">
        <f t="shared" si="149"/>
        <v>8.5000000000000006E-2</v>
      </c>
      <c r="Z867" s="253">
        <f t="shared" si="149"/>
        <v>8.5000000000000006E-2</v>
      </c>
      <c r="AA867" s="253">
        <f t="shared" si="149"/>
        <v>8.5000000000000006E-2</v>
      </c>
      <c r="AB867" s="253">
        <f t="shared" si="149"/>
        <v>8.5000000000000006E-2</v>
      </c>
      <c r="AC867" s="76"/>
      <c r="AD867" s="76"/>
      <c r="AE867" s="76"/>
      <c r="AF867" s="97">
        <v>1</v>
      </c>
      <c r="AG867" s="97">
        <v>1</v>
      </c>
      <c r="AH867" s="73"/>
      <c r="AI867" s="57"/>
      <c r="AJ867" s="45"/>
      <c r="AK867" s="45"/>
      <c r="AL867" s="45"/>
    </row>
    <row r="868" spans="1:38" outlineLevel="2" x14ac:dyDescent="0.25">
      <c r="A868" s="45"/>
      <c r="B868" s="54"/>
      <c r="C868" s="47">
        <f t="shared" si="147"/>
        <v>3</v>
      </c>
      <c r="D868" s="73"/>
      <c r="E868" s="70"/>
      <c r="F868" s="70" t="s">
        <v>1611</v>
      </c>
      <c r="G868" s="73"/>
      <c r="H868" s="76" t="s">
        <v>1612</v>
      </c>
      <c r="I868" s="96" t="s">
        <v>97</v>
      </c>
      <c r="J868" s="96" t="s">
        <v>1184</v>
      </c>
      <c r="K868" s="97">
        <v>7.0000000000000007E-2</v>
      </c>
      <c r="L868" s="97">
        <v>7.0000000000000007E-2</v>
      </c>
      <c r="M868" s="76"/>
      <c r="N868" s="76"/>
      <c r="O868" s="76"/>
      <c r="P868" s="76"/>
      <c r="Q868" s="76"/>
      <c r="R868" s="76" t="s">
        <v>559</v>
      </c>
      <c r="S868" s="76"/>
      <c r="T868" s="76"/>
      <c r="U868" s="253">
        <f t="shared" si="149"/>
        <v>7.0000000000000007E-2</v>
      </c>
      <c r="V868" s="253">
        <f t="shared" si="149"/>
        <v>7.0000000000000007E-2</v>
      </c>
      <c r="W868" s="253">
        <f t="shared" si="149"/>
        <v>7.0000000000000007E-2</v>
      </c>
      <c r="X868" s="253">
        <f t="shared" si="149"/>
        <v>7.0000000000000007E-2</v>
      </c>
      <c r="Y868" s="253">
        <f t="shared" si="149"/>
        <v>7.0000000000000007E-2</v>
      </c>
      <c r="Z868" s="253">
        <f t="shared" si="149"/>
        <v>7.0000000000000007E-2</v>
      </c>
      <c r="AA868" s="253">
        <f t="shared" si="149"/>
        <v>7.0000000000000007E-2</v>
      </c>
      <c r="AB868" s="253">
        <f t="shared" si="149"/>
        <v>7.0000000000000007E-2</v>
      </c>
      <c r="AC868" s="76"/>
      <c r="AD868" s="76"/>
      <c r="AE868" s="76"/>
      <c r="AF868" s="97">
        <v>1</v>
      </c>
      <c r="AG868" s="97">
        <v>1</v>
      </c>
      <c r="AH868" s="73"/>
      <c r="AI868" s="57"/>
      <c r="AJ868" s="45"/>
      <c r="AK868" s="45"/>
      <c r="AL868" s="45"/>
    </row>
    <row r="869" spans="1:38" outlineLevel="2" x14ac:dyDescent="0.25">
      <c r="A869" s="45"/>
      <c r="B869" s="54"/>
      <c r="C869" s="47">
        <f t="shared" si="147"/>
        <v>3</v>
      </c>
      <c r="D869" s="73"/>
      <c r="E869" s="70"/>
      <c r="F869" s="70" t="s">
        <v>1613</v>
      </c>
      <c r="G869" s="73"/>
      <c r="H869" s="76" t="s">
        <v>1614</v>
      </c>
      <c r="I869" s="96" t="s">
        <v>511</v>
      </c>
      <c r="J869" s="96" t="s">
        <v>1156</v>
      </c>
      <c r="K869" s="76"/>
      <c r="L869" s="76"/>
      <c r="M869" s="76"/>
      <c r="N869" s="76"/>
      <c r="O869" s="76"/>
      <c r="P869" s="76"/>
      <c r="Q869" s="76"/>
      <c r="R869" s="76"/>
      <c r="S869" s="76"/>
      <c r="T869" s="76"/>
      <c r="U869" s="76">
        <v>0</v>
      </c>
      <c r="V869" s="76">
        <v>0</v>
      </c>
      <c r="W869" s="76">
        <v>0</v>
      </c>
      <c r="X869" s="76">
        <v>0</v>
      </c>
      <c r="Y869" s="76">
        <v>0</v>
      </c>
      <c r="Z869" s="76">
        <v>0</v>
      </c>
      <c r="AA869" s="76">
        <v>0</v>
      </c>
      <c r="AB869" s="76">
        <v>0</v>
      </c>
      <c r="AC869" s="76"/>
      <c r="AD869" s="76"/>
      <c r="AE869" s="76"/>
      <c r="AF869" s="76">
        <v>1</v>
      </c>
      <c r="AG869" s="76">
        <v>1</v>
      </c>
      <c r="AH869" s="73"/>
      <c r="AI869" s="57"/>
      <c r="AJ869" s="45"/>
      <c r="AK869" s="45"/>
      <c r="AL869" s="45"/>
    </row>
    <row r="870" spans="1:38" outlineLevel="2" x14ac:dyDescent="0.25">
      <c r="A870" s="45"/>
      <c r="B870" s="54"/>
      <c r="C870" s="47">
        <f t="shared" si="147"/>
        <v>3</v>
      </c>
      <c r="D870" s="73"/>
      <c r="E870" s="70"/>
      <c r="F870" s="70" t="s">
        <v>1615</v>
      </c>
      <c r="G870" s="73"/>
      <c r="H870" s="76" t="s">
        <v>1616</v>
      </c>
      <c r="I870" s="96" t="s">
        <v>702</v>
      </c>
      <c r="J870" s="96" t="s">
        <v>1156</v>
      </c>
      <c r="K870" s="76"/>
      <c r="L870" s="76"/>
      <c r="M870" s="76"/>
      <c r="N870" s="76"/>
      <c r="O870" s="76"/>
      <c r="P870" s="76"/>
      <c r="Q870" s="76"/>
      <c r="R870" s="76"/>
      <c r="S870" s="76"/>
      <c r="T870" s="76"/>
      <c r="U870" s="97">
        <v>0</v>
      </c>
      <c r="V870" s="255">
        <f t="shared" ref="V870:AB872" si="150">U870</f>
        <v>0</v>
      </c>
      <c r="W870" s="255">
        <f t="shared" si="150"/>
        <v>0</v>
      </c>
      <c r="X870" s="255">
        <f t="shared" si="150"/>
        <v>0</v>
      </c>
      <c r="Y870" s="97">
        <v>0</v>
      </c>
      <c r="Z870" s="255">
        <f t="shared" si="150"/>
        <v>0</v>
      </c>
      <c r="AA870" s="255">
        <f t="shared" si="150"/>
        <v>0</v>
      </c>
      <c r="AB870" s="255">
        <f t="shared" si="150"/>
        <v>0</v>
      </c>
      <c r="AC870" s="76"/>
      <c r="AD870" s="97" t="s">
        <v>2192</v>
      </c>
      <c r="AE870" s="76"/>
      <c r="AF870" s="97">
        <v>1</v>
      </c>
      <c r="AG870" s="97">
        <v>1</v>
      </c>
      <c r="AH870" s="73"/>
      <c r="AI870" s="57"/>
      <c r="AJ870" s="45"/>
      <c r="AK870" s="45"/>
      <c r="AL870" s="45"/>
    </row>
    <row r="871" spans="1:38" outlineLevel="2" x14ac:dyDescent="0.25">
      <c r="A871" s="45"/>
      <c r="B871" s="54"/>
      <c r="C871" s="47">
        <f t="shared" si="147"/>
        <v>3</v>
      </c>
      <c r="D871" s="73"/>
      <c r="E871" s="70"/>
      <c r="F871" s="70" t="s">
        <v>1617</v>
      </c>
      <c r="G871" s="73"/>
      <c r="H871" s="76" t="s">
        <v>1618</v>
      </c>
      <c r="I871" s="96" t="s">
        <v>702</v>
      </c>
      <c r="J871" s="96" t="s">
        <v>1156</v>
      </c>
      <c r="K871" s="76"/>
      <c r="L871" s="76"/>
      <c r="M871" s="76"/>
      <c r="N871" s="76"/>
      <c r="O871" s="76"/>
      <c r="P871" s="76"/>
      <c r="Q871" s="76"/>
      <c r="R871" s="76"/>
      <c r="S871" s="76"/>
      <c r="T871" s="76"/>
      <c r="U871" s="97">
        <v>-0.95650000000000002</v>
      </c>
      <c r="V871" s="255">
        <f t="shared" si="150"/>
        <v>-0.95650000000000002</v>
      </c>
      <c r="W871" s="255">
        <f t="shared" si="150"/>
        <v>-0.95650000000000002</v>
      </c>
      <c r="X871" s="255">
        <f t="shared" si="150"/>
        <v>-0.95650000000000002</v>
      </c>
      <c r="Y871" s="97">
        <v>-1.0820000000000001</v>
      </c>
      <c r="Z871" s="255">
        <f t="shared" si="150"/>
        <v>-1.0820000000000001</v>
      </c>
      <c r="AA871" s="255">
        <f t="shared" si="150"/>
        <v>-1.0820000000000001</v>
      </c>
      <c r="AB871" s="255">
        <f t="shared" si="150"/>
        <v>-1.0820000000000001</v>
      </c>
      <c r="AC871" s="76"/>
      <c r="AD871" s="97"/>
      <c r="AE871" s="76"/>
      <c r="AF871" s="97">
        <v>1</v>
      </c>
      <c r="AG871" s="97">
        <v>1</v>
      </c>
      <c r="AH871" s="73"/>
      <c r="AI871" s="57"/>
      <c r="AJ871" s="45"/>
      <c r="AK871" s="45"/>
      <c r="AL871" s="45"/>
    </row>
    <row r="872" spans="1:38" outlineLevel="2" collapsed="1" x14ac:dyDescent="0.25">
      <c r="A872" s="45"/>
      <c r="B872" s="54"/>
      <c r="C872" s="47">
        <f t="shared" si="147"/>
        <v>3</v>
      </c>
      <c r="D872" s="73"/>
      <c r="E872" s="70"/>
      <c r="F872" s="70" t="s">
        <v>1619</v>
      </c>
      <c r="G872" s="73"/>
      <c r="H872" s="76" t="s">
        <v>1620</v>
      </c>
      <c r="I872" s="96" t="s">
        <v>702</v>
      </c>
      <c r="J872" s="96" t="s">
        <v>1156</v>
      </c>
      <c r="K872" s="76"/>
      <c r="L872" s="76"/>
      <c r="M872" s="76"/>
      <c r="N872" s="76"/>
      <c r="O872" s="76"/>
      <c r="P872" s="76"/>
      <c r="Q872" s="76"/>
      <c r="R872" s="76"/>
      <c r="S872" s="76"/>
      <c r="T872" s="76"/>
      <c r="U872" s="97">
        <v>-1.7614000000000001</v>
      </c>
      <c r="V872" s="255">
        <f t="shared" si="150"/>
        <v>-1.7614000000000001</v>
      </c>
      <c r="W872" s="255">
        <f t="shared" si="150"/>
        <v>-1.7614000000000001</v>
      </c>
      <c r="X872" s="255">
        <f t="shared" si="150"/>
        <v>-1.7614000000000001</v>
      </c>
      <c r="Y872" s="97">
        <v>-2.0059999999999998</v>
      </c>
      <c r="Z872" s="255">
        <f t="shared" si="150"/>
        <v>-2.0059999999999998</v>
      </c>
      <c r="AA872" s="255">
        <f t="shared" si="150"/>
        <v>-2.0059999999999998</v>
      </c>
      <c r="AB872" s="255">
        <f t="shared" si="150"/>
        <v>-2.0059999999999998</v>
      </c>
      <c r="AC872" s="76"/>
      <c r="AD872" s="97"/>
      <c r="AE872" s="76"/>
      <c r="AF872" s="97">
        <v>1</v>
      </c>
      <c r="AG872" s="97">
        <v>1</v>
      </c>
      <c r="AH872" s="73"/>
      <c r="AI872" s="57"/>
      <c r="AJ872" s="45"/>
      <c r="AK872" s="45"/>
      <c r="AL872" s="45"/>
    </row>
    <row r="873" spans="1:38" hidden="1" outlineLevel="3" x14ac:dyDescent="0.25">
      <c r="A873" s="45"/>
      <c r="B873" s="54"/>
      <c r="C873" s="47">
        <f t="shared" si="147"/>
        <v>3</v>
      </c>
      <c r="D873" s="73"/>
      <c r="E873" s="70"/>
      <c r="F873" s="70" t="s">
        <v>1621</v>
      </c>
      <c r="G873" s="73"/>
      <c r="H873" s="76" t="s">
        <v>2194</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7"/>
        <v>3</v>
      </c>
      <c r="D874" s="73"/>
      <c r="E874" s="70"/>
      <c r="F874" s="70" t="s">
        <v>1623</v>
      </c>
      <c r="G874" s="73"/>
      <c r="H874" s="76" t="s">
        <v>1502</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7"/>
        <v>3</v>
      </c>
      <c r="D875" s="73"/>
      <c r="E875" s="70"/>
      <c r="F875" s="70" t="s">
        <v>1624</v>
      </c>
      <c r="G875" s="73"/>
      <c r="H875" s="76" t="s">
        <v>1504</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7"/>
        <v>3</v>
      </c>
      <c r="D876" s="73"/>
      <c r="E876" s="70"/>
      <c r="F876" s="70" t="s">
        <v>1625</v>
      </c>
      <c r="G876" s="73"/>
      <c r="H876" s="76" t="s">
        <v>1506</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7"/>
        <v>3</v>
      </c>
      <c r="D877" s="73"/>
      <c r="E877" s="70"/>
      <c r="F877" s="70" t="s">
        <v>1626</v>
      </c>
      <c r="G877" s="73"/>
      <c r="H877" s="76" t="s">
        <v>1627</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7"/>
        <v>3</v>
      </c>
      <c r="D878" s="73"/>
      <c r="E878" s="70"/>
      <c r="F878" s="70" t="s">
        <v>1628</v>
      </c>
      <c r="G878" s="73"/>
      <c r="H878" s="76" t="s">
        <v>1629</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7"/>
        <v>3</v>
      </c>
      <c r="D879" s="73"/>
      <c r="E879" s="70"/>
      <c r="F879" s="70" t="s">
        <v>1630</v>
      </c>
      <c r="G879" s="73"/>
      <c r="H879" s="76" t="s">
        <v>1631</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7"/>
        <v>3</v>
      </c>
      <c r="D880" s="73"/>
      <c r="E880" s="70"/>
      <c r="F880" s="70" t="s">
        <v>1632</v>
      </c>
      <c r="G880" s="73"/>
      <c r="H880" s="76" t="s">
        <v>1633</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7"/>
        <v>3</v>
      </c>
      <c r="D881" s="73"/>
      <c r="E881" s="70"/>
      <c r="F881" s="70" t="s">
        <v>1634</v>
      </c>
      <c r="G881" s="73"/>
      <c r="H881" s="76" t="s">
        <v>1500</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7"/>
        <v>3</v>
      </c>
      <c r="D882" s="73"/>
      <c r="E882" s="70"/>
      <c r="F882" s="70" t="s">
        <v>1635</v>
      </c>
      <c r="G882" s="73"/>
      <c r="H882" s="76" t="s">
        <v>1502</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7"/>
        <v>3</v>
      </c>
      <c r="D883" s="73"/>
      <c r="E883" s="70"/>
      <c r="F883" s="70" t="s">
        <v>1636</v>
      </c>
      <c r="G883" s="73"/>
      <c r="H883" s="76" t="s">
        <v>1504</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7"/>
        <v>3</v>
      </c>
      <c r="D884" s="73"/>
      <c r="E884" s="70"/>
      <c r="F884" s="70" t="s">
        <v>1637</v>
      </c>
      <c r="G884" s="73"/>
      <c r="H884" s="76" t="s">
        <v>1506</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7"/>
        <v>3</v>
      </c>
      <c r="D885" s="73"/>
      <c r="E885" s="70"/>
      <c r="F885" s="70" t="s">
        <v>2524</v>
      </c>
      <c r="G885" s="73"/>
      <c r="H885" s="76" t="s">
        <v>1500</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7"/>
        <v>3</v>
      </c>
      <c r="D886" s="73"/>
      <c r="E886" s="70"/>
      <c r="F886" s="70" t="s">
        <v>2525</v>
      </c>
      <c r="G886" s="73"/>
      <c r="H886" s="76" t="s">
        <v>1502</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7"/>
        <v>3</v>
      </c>
      <c r="D887" s="73"/>
      <c r="E887" s="70"/>
      <c r="F887" s="70" t="s">
        <v>2526</v>
      </c>
      <c r="G887" s="73"/>
      <c r="H887" s="76" t="s">
        <v>1504</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7"/>
        <v>3</v>
      </c>
      <c r="D888" s="73"/>
      <c r="E888" s="70"/>
      <c r="F888" s="70" t="s">
        <v>2527</v>
      </c>
      <c r="G888" s="73"/>
      <c r="H888" s="76" t="s">
        <v>1506</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7"/>
        <v>3</v>
      </c>
      <c r="D889" s="73"/>
      <c r="E889" s="70"/>
      <c r="F889" s="70" t="s">
        <v>2528</v>
      </c>
      <c r="G889" s="73"/>
      <c r="H889" s="76" t="s">
        <v>1500</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7"/>
        <v>3</v>
      </c>
      <c r="D890" s="73"/>
      <c r="E890" s="70"/>
      <c r="F890" s="70" t="s">
        <v>2529</v>
      </c>
      <c r="G890" s="73"/>
      <c r="H890" s="76" t="s">
        <v>1502</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47"/>
        <v>3</v>
      </c>
      <c r="D891" s="73"/>
      <c r="E891" s="70"/>
      <c r="F891" s="70" t="s">
        <v>2530</v>
      </c>
      <c r="G891" s="73"/>
      <c r="H891" s="76" t="s">
        <v>1504</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47"/>
        <v>3</v>
      </c>
      <c r="D892" s="73"/>
      <c r="E892" s="70"/>
      <c r="F892" s="70" t="s">
        <v>2531</v>
      </c>
      <c r="G892" s="73"/>
      <c r="H892" s="76" t="s">
        <v>1506</v>
      </c>
      <c r="I892" s="96" t="s">
        <v>511</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outlineLevel="2" x14ac:dyDescent="0.25">
      <c r="A893" s="45"/>
      <c r="B893" s="54"/>
      <c r="C893" s="47">
        <f t="shared" si="147"/>
        <v>3</v>
      </c>
      <c r="D893" s="73"/>
      <c r="E893" s="70"/>
      <c r="F893" s="70" t="s">
        <v>2532</v>
      </c>
      <c r="G893" s="73"/>
      <c r="H893" s="76" t="s">
        <v>2734</v>
      </c>
      <c r="I893" s="96" t="s">
        <v>511</v>
      </c>
      <c r="J893" s="96"/>
      <c r="K893" s="76"/>
      <c r="L893" s="76"/>
      <c r="M893" s="76"/>
      <c r="N893" s="76"/>
      <c r="O893" s="76"/>
      <c r="P893" s="76"/>
      <c r="Q893" s="76"/>
      <c r="R893" s="76"/>
      <c r="S893" s="76"/>
      <c r="T893" s="76"/>
      <c r="U893" s="76">
        <v>0</v>
      </c>
      <c r="V893" s="76">
        <v>0</v>
      </c>
      <c r="W893" s="76">
        <v>0</v>
      </c>
      <c r="X893" s="76">
        <v>0</v>
      </c>
      <c r="Y893" s="76">
        <v>0</v>
      </c>
      <c r="Z893" s="76">
        <v>0</v>
      </c>
      <c r="AA893" s="76">
        <v>0</v>
      </c>
      <c r="AB893" s="76">
        <v>0</v>
      </c>
      <c r="AC893" s="76"/>
      <c r="AD893" s="76"/>
      <c r="AE893" s="76"/>
      <c r="AF893" s="76">
        <v>1</v>
      </c>
      <c r="AG893" s="76">
        <v>1</v>
      </c>
      <c r="AH893" s="73"/>
      <c r="AI893" s="57"/>
      <c r="AJ893" s="45"/>
      <c r="AK893" s="45"/>
      <c r="AL893" s="45"/>
    </row>
    <row r="894" spans="1:38" outlineLevel="2" x14ac:dyDescent="0.25">
      <c r="A894" s="45"/>
      <c r="B894" s="54"/>
      <c r="C894" s="47">
        <f t="shared" si="147"/>
        <v>3</v>
      </c>
      <c r="D894" s="73"/>
      <c r="E894" s="70"/>
      <c r="F894" s="70" t="s">
        <v>2533</v>
      </c>
      <c r="G894" s="73"/>
      <c r="H894" s="76" t="s">
        <v>2736</v>
      </c>
      <c r="I894" s="96" t="s">
        <v>511</v>
      </c>
      <c r="J894" s="96"/>
      <c r="K894" s="76"/>
      <c r="L894" s="76"/>
      <c r="M894" s="76"/>
      <c r="N894" s="76"/>
      <c r="O894" s="76"/>
      <c r="P894" s="76"/>
      <c r="Q894" s="76"/>
      <c r="R894" s="76"/>
      <c r="S894" s="76"/>
      <c r="T894" s="76"/>
      <c r="U894" s="97">
        <v>0</v>
      </c>
      <c r="V894" s="97">
        <v>0</v>
      </c>
      <c r="W894" s="97">
        <v>0</v>
      </c>
      <c r="X894" s="255">
        <f t="shared" ref="X894:AB896" si="151">W894</f>
        <v>0</v>
      </c>
      <c r="Y894" s="255">
        <f t="shared" si="151"/>
        <v>0</v>
      </c>
      <c r="Z894" s="255">
        <f t="shared" si="151"/>
        <v>0</v>
      </c>
      <c r="AA894" s="255">
        <f t="shared" si="151"/>
        <v>0</v>
      </c>
      <c r="AB894" s="255">
        <f t="shared" si="151"/>
        <v>0</v>
      </c>
      <c r="AC894" s="76"/>
      <c r="AD894" s="76"/>
      <c r="AE894" s="76"/>
      <c r="AF894" s="76">
        <v>1</v>
      </c>
      <c r="AG894" s="76">
        <v>1</v>
      </c>
      <c r="AH894" s="73"/>
      <c r="AI894" s="57"/>
      <c r="AJ894" s="45"/>
      <c r="AK894" s="45"/>
      <c r="AL894" s="45"/>
    </row>
    <row r="895" spans="1:38" outlineLevel="2" x14ac:dyDescent="0.25">
      <c r="A895" s="45"/>
      <c r="B895" s="54"/>
      <c r="C895" s="47">
        <f t="shared" si="147"/>
        <v>3</v>
      </c>
      <c r="D895" s="73"/>
      <c r="E895" s="70"/>
      <c r="F895" s="70" t="s">
        <v>2534</v>
      </c>
      <c r="G895" s="73"/>
      <c r="H895" s="76" t="s">
        <v>2735</v>
      </c>
      <c r="I895" s="96" t="s">
        <v>511</v>
      </c>
      <c r="J895" s="96"/>
      <c r="K895" s="76"/>
      <c r="L895" s="76"/>
      <c r="M895" s="76"/>
      <c r="N895" s="76"/>
      <c r="O895" s="76"/>
      <c r="P895" s="76"/>
      <c r="Q895" s="76"/>
      <c r="R895" s="76"/>
      <c r="S895" s="76"/>
      <c r="T895" s="76"/>
      <c r="U895" s="97">
        <v>0</v>
      </c>
      <c r="V895" s="97">
        <v>0</v>
      </c>
      <c r="W895" s="97">
        <v>0</v>
      </c>
      <c r="X895" s="255">
        <f t="shared" si="151"/>
        <v>0</v>
      </c>
      <c r="Y895" s="255">
        <f t="shared" si="151"/>
        <v>0</v>
      </c>
      <c r="Z895" s="255">
        <f t="shared" si="151"/>
        <v>0</v>
      </c>
      <c r="AA895" s="255">
        <f t="shared" si="151"/>
        <v>0</v>
      </c>
      <c r="AB895" s="255">
        <f t="shared" si="151"/>
        <v>0</v>
      </c>
      <c r="AC895" s="76"/>
      <c r="AD895" s="76"/>
      <c r="AE895" s="76"/>
      <c r="AF895" s="76">
        <v>1</v>
      </c>
      <c r="AG895" s="76">
        <v>1</v>
      </c>
      <c r="AH895" s="73"/>
      <c r="AI895" s="57"/>
      <c r="AJ895" s="45"/>
      <c r="AK895" s="45"/>
      <c r="AL895" s="45"/>
    </row>
    <row r="896" spans="1:38" outlineLevel="2" x14ac:dyDescent="0.25">
      <c r="A896" s="45"/>
      <c r="B896" s="54"/>
      <c r="C896" s="47">
        <f t="shared" si="147"/>
        <v>3</v>
      </c>
      <c r="D896" s="73"/>
      <c r="E896" s="70"/>
      <c r="F896" s="70" t="s">
        <v>2535</v>
      </c>
      <c r="G896" s="73"/>
      <c r="H896" s="76" t="s">
        <v>2737</v>
      </c>
      <c r="I896" s="96" t="s">
        <v>511</v>
      </c>
      <c r="J896" s="96"/>
      <c r="K896" s="76"/>
      <c r="L896" s="76"/>
      <c r="M896" s="76"/>
      <c r="N896" s="76"/>
      <c r="O896" s="76"/>
      <c r="P896" s="76"/>
      <c r="Q896" s="76"/>
      <c r="R896" s="76"/>
      <c r="S896" s="76"/>
      <c r="T896" s="76"/>
      <c r="U896" s="97">
        <v>0</v>
      </c>
      <c r="V896" s="97">
        <v>0</v>
      </c>
      <c r="W896" s="97">
        <v>0</v>
      </c>
      <c r="X896" s="255">
        <f t="shared" si="151"/>
        <v>0</v>
      </c>
      <c r="Y896" s="255">
        <f t="shared" si="151"/>
        <v>0</v>
      </c>
      <c r="Z896" s="255">
        <f t="shared" si="151"/>
        <v>0</v>
      </c>
      <c r="AA896" s="255">
        <f t="shared" si="151"/>
        <v>0</v>
      </c>
      <c r="AB896" s="255">
        <f t="shared" si="151"/>
        <v>0</v>
      </c>
      <c r="AC896" s="76"/>
      <c r="AD896" s="76"/>
      <c r="AE896" s="76"/>
      <c r="AF896" s="76">
        <v>1</v>
      </c>
      <c r="AG896" s="76">
        <v>1</v>
      </c>
      <c r="AH896" s="73"/>
      <c r="AI896" s="57"/>
      <c r="AJ896" s="45"/>
      <c r="AK896" s="45"/>
      <c r="AL896" s="45"/>
    </row>
    <row r="897" spans="1:38" outlineLevel="2" x14ac:dyDescent="0.25">
      <c r="A897" s="45"/>
      <c r="B897" s="54"/>
      <c r="C897" s="47">
        <f t="shared" si="147"/>
        <v>3</v>
      </c>
      <c r="D897" s="73"/>
      <c r="E897" s="70"/>
      <c r="F897" s="70" t="s">
        <v>2536</v>
      </c>
      <c r="G897" s="73"/>
      <c r="H897" s="76" t="s">
        <v>2788</v>
      </c>
      <c r="I897" s="96" t="s">
        <v>511</v>
      </c>
      <c r="J897" s="96"/>
      <c r="K897" s="76"/>
      <c r="L897" s="76"/>
      <c r="M897" s="76"/>
      <c r="N897" s="76"/>
      <c r="O897" s="76"/>
      <c r="P897" s="76"/>
      <c r="Q897" s="76"/>
      <c r="R897" s="76"/>
      <c r="S897" s="76"/>
      <c r="T897" s="76"/>
      <c r="U897" s="76">
        <v>-100</v>
      </c>
      <c r="V897" s="76">
        <v>-100</v>
      </c>
      <c r="W897" s="76">
        <v>-100</v>
      </c>
      <c r="X897" s="76">
        <v>-100</v>
      </c>
      <c r="Y897" s="76">
        <v>-100</v>
      </c>
      <c r="Z897" s="76">
        <v>-100</v>
      </c>
      <c r="AA897" s="76">
        <v>-100</v>
      </c>
      <c r="AB897" s="76">
        <v>-100</v>
      </c>
      <c r="AC897" s="76"/>
      <c r="AD897" s="76" t="s">
        <v>2799</v>
      </c>
      <c r="AE897" s="76"/>
      <c r="AF897" s="76">
        <v>1</v>
      </c>
      <c r="AG897" s="76">
        <v>1</v>
      </c>
      <c r="AH897" s="73"/>
      <c r="AI897" s="57"/>
      <c r="AJ897" s="45"/>
      <c r="AK897" s="45"/>
      <c r="AL897" s="45"/>
    </row>
    <row r="898" spans="1:38" outlineLevel="2" x14ac:dyDescent="0.25">
      <c r="A898" s="45"/>
      <c r="B898" s="54"/>
      <c r="C898" s="47">
        <f t="shared" si="147"/>
        <v>3</v>
      </c>
      <c r="D898" s="73"/>
      <c r="E898" s="70"/>
      <c r="F898" s="70" t="s">
        <v>2537</v>
      </c>
      <c r="G898" s="73"/>
      <c r="H898" s="76" t="s">
        <v>2736</v>
      </c>
      <c r="I898" s="96" t="s">
        <v>511</v>
      </c>
      <c r="J898" s="96"/>
      <c r="K898" s="76"/>
      <c r="L898" s="76"/>
      <c r="M898" s="76"/>
      <c r="N898" s="76"/>
      <c r="O898" s="76"/>
      <c r="P898" s="76"/>
      <c r="Q898" s="76"/>
      <c r="R898" s="76"/>
      <c r="S898" s="76"/>
      <c r="T898" s="76"/>
      <c r="U898" s="97">
        <f>Y898-(-0.4)</f>
        <v>0</v>
      </c>
      <c r="V898" s="255">
        <f t="shared" ref="V898:W900" si="152">U898</f>
        <v>0</v>
      </c>
      <c r="W898" s="255">
        <f t="shared" si="152"/>
        <v>0</v>
      </c>
      <c r="X898" s="255">
        <f>Y898</f>
        <v>-0.4</v>
      </c>
      <c r="Y898" s="97">
        <f>-(0.4)</f>
        <v>-0.4</v>
      </c>
      <c r="Z898" s="255">
        <f t="shared" ref="Z898:AB900" si="153">Y898</f>
        <v>-0.4</v>
      </c>
      <c r="AA898" s="255">
        <f t="shared" si="153"/>
        <v>-0.4</v>
      </c>
      <c r="AB898" s="255">
        <f t="shared" si="153"/>
        <v>-0.4</v>
      </c>
      <c r="AC898" s="76"/>
      <c r="AD898" s="97" t="s">
        <v>2839</v>
      </c>
      <c r="AE898" s="76"/>
      <c r="AF898" s="97">
        <v>1</v>
      </c>
      <c r="AG898" s="97">
        <v>1</v>
      </c>
      <c r="AH898" s="73"/>
      <c r="AI898" s="57"/>
      <c r="AJ898" s="45"/>
      <c r="AK898" s="45"/>
      <c r="AL898" s="45"/>
    </row>
    <row r="899" spans="1:38" outlineLevel="2" x14ac:dyDescent="0.25">
      <c r="A899" s="45"/>
      <c r="B899" s="54"/>
      <c r="C899" s="47">
        <f t="shared" si="147"/>
        <v>3</v>
      </c>
      <c r="D899" s="73"/>
      <c r="E899" s="70"/>
      <c r="F899" s="70" t="s">
        <v>2538</v>
      </c>
      <c r="G899" s="73"/>
      <c r="H899" s="76" t="s">
        <v>2735</v>
      </c>
      <c r="I899" s="96" t="s">
        <v>511</v>
      </c>
      <c r="J899" s="96"/>
      <c r="K899" s="76"/>
      <c r="L899" s="76"/>
      <c r="M899" s="76"/>
      <c r="N899" s="76"/>
      <c r="O899" s="76"/>
      <c r="P899" s="76"/>
      <c r="Q899" s="76"/>
      <c r="R899" s="76"/>
      <c r="S899" s="76"/>
      <c r="T899" s="76"/>
      <c r="U899" s="97">
        <f>Y899-(-0.55)</f>
        <v>0.55000000000000004</v>
      </c>
      <c r="V899" s="255">
        <f t="shared" si="152"/>
        <v>0.55000000000000004</v>
      </c>
      <c r="W899" s="255">
        <f t="shared" si="152"/>
        <v>0.55000000000000004</v>
      </c>
      <c r="X899" s="255">
        <f>Y899</f>
        <v>0</v>
      </c>
      <c r="Y899" s="97">
        <v>0</v>
      </c>
      <c r="Z899" s="255">
        <f t="shared" si="153"/>
        <v>0</v>
      </c>
      <c r="AA899" s="255">
        <f t="shared" si="153"/>
        <v>0</v>
      </c>
      <c r="AB899" s="255">
        <f t="shared" si="153"/>
        <v>0</v>
      </c>
      <c r="AC899" s="76"/>
      <c r="AD899" s="76"/>
      <c r="AE899" s="76"/>
      <c r="AF899" s="97">
        <v>1</v>
      </c>
      <c r="AG899" s="97">
        <v>1</v>
      </c>
      <c r="AH899" s="73"/>
      <c r="AI899" s="57"/>
      <c r="AJ899" s="45"/>
      <c r="AK899" s="45"/>
      <c r="AL899" s="45"/>
    </row>
    <row r="900" spans="1:38" outlineLevel="2" x14ac:dyDescent="0.25">
      <c r="A900" s="45"/>
      <c r="B900" s="54"/>
      <c r="C900" s="47">
        <f t="shared" si="147"/>
        <v>3</v>
      </c>
      <c r="D900" s="73"/>
      <c r="E900" s="70"/>
      <c r="F900" s="70" t="s">
        <v>2539</v>
      </c>
      <c r="G900" s="73"/>
      <c r="H900" s="76" t="s">
        <v>2737</v>
      </c>
      <c r="I900" s="96" t="s">
        <v>511</v>
      </c>
      <c r="J900" s="96"/>
      <c r="K900" s="76"/>
      <c r="L900" s="76"/>
      <c r="M900" s="76"/>
      <c r="N900" s="76"/>
      <c r="O900" s="76"/>
      <c r="P900" s="76"/>
      <c r="Q900" s="76"/>
      <c r="R900" s="76"/>
      <c r="S900" s="76"/>
      <c r="T900" s="76"/>
      <c r="U900" s="97">
        <f>Y900-(-1.1573)</f>
        <v>1.8119000000000001</v>
      </c>
      <c r="V900" s="255">
        <f t="shared" si="152"/>
        <v>1.8119000000000001</v>
      </c>
      <c r="W900" s="255">
        <f t="shared" si="152"/>
        <v>1.8119000000000001</v>
      </c>
      <c r="X900" s="255">
        <f>Y900</f>
        <v>0.65459999999999996</v>
      </c>
      <c r="Y900" s="97">
        <f>-(-0.6546)</f>
        <v>0.65459999999999996</v>
      </c>
      <c r="Z900" s="255">
        <f t="shared" si="153"/>
        <v>0.65459999999999996</v>
      </c>
      <c r="AA900" s="255">
        <f t="shared" si="153"/>
        <v>0.65459999999999996</v>
      </c>
      <c r="AB900" s="255">
        <f t="shared" si="153"/>
        <v>0.65459999999999996</v>
      </c>
      <c r="AC900" s="76"/>
      <c r="AD900" s="76"/>
      <c r="AE900" s="76"/>
      <c r="AF900" s="97">
        <v>1</v>
      </c>
      <c r="AG900" s="97">
        <v>1</v>
      </c>
      <c r="AH900" s="73"/>
      <c r="AI900" s="57"/>
      <c r="AJ900" s="45"/>
      <c r="AK900" s="45"/>
      <c r="AL900" s="45"/>
    </row>
    <row r="901" spans="1:38" outlineLevel="2" x14ac:dyDescent="0.25">
      <c r="A901" s="45"/>
      <c r="B901" s="54"/>
      <c r="C901" s="47">
        <f t="shared" si="147"/>
        <v>3</v>
      </c>
      <c r="D901" s="73"/>
      <c r="E901" s="70"/>
      <c r="F901" s="70" t="s">
        <v>2540</v>
      </c>
      <c r="G901" s="73"/>
      <c r="H901" s="76" t="s">
        <v>2548</v>
      </c>
      <c r="I901" s="96" t="s">
        <v>511</v>
      </c>
      <c r="J901" s="96"/>
      <c r="K901" s="76"/>
      <c r="L901" s="76"/>
      <c r="M901" s="76"/>
      <c r="N901" s="76"/>
      <c r="O901" s="76"/>
      <c r="P901" s="76"/>
      <c r="Q901" s="76"/>
      <c r="R901" s="76"/>
      <c r="S901" s="76"/>
      <c r="T901" s="76"/>
      <c r="U901" s="76">
        <v>0</v>
      </c>
      <c r="V901" s="76">
        <v>0</v>
      </c>
      <c r="W901" s="76">
        <v>0</v>
      </c>
      <c r="X901" s="76">
        <v>0</v>
      </c>
      <c r="Y901" s="76">
        <v>0</v>
      </c>
      <c r="Z901" s="76">
        <v>0</v>
      </c>
      <c r="AA901" s="76">
        <v>0</v>
      </c>
      <c r="AB901" s="76">
        <v>0</v>
      </c>
      <c r="AC901" s="76"/>
      <c r="AD901" s="264" t="s">
        <v>2556</v>
      </c>
      <c r="AE901" s="76"/>
      <c r="AF901" s="76">
        <v>1</v>
      </c>
      <c r="AG901" s="76">
        <v>1</v>
      </c>
      <c r="AH901" s="73"/>
      <c r="AI901" s="57"/>
      <c r="AJ901" s="45"/>
      <c r="AK901" s="45"/>
      <c r="AL901" s="45"/>
    </row>
    <row r="902" spans="1:38" outlineLevel="2" x14ac:dyDescent="0.25">
      <c r="A902" s="45"/>
      <c r="B902" s="54"/>
      <c r="C902" s="47">
        <f t="shared" si="147"/>
        <v>3</v>
      </c>
      <c r="D902" s="73"/>
      <c r="E902" s="70"/>
      <c r="F902" s="70" t="s">
        <v>2541</v>
      </c>
      <c r="G902" s="73"/>
      <c r="H902" s="76" t="s">
        <v>1511</v>
      </c>
      <c r="I902" s="96" t="s">
        <v>511</v>
      </c>
      <c r="J902" s="96"/>
      <c r="K902" s="76"/>
      <c r="L902" s="76"/>
      <c r="M902" s="76"/>
      <c r="N902" s="76"/>
      <c r="O902" s="76"/>
      <c r="P902" s="76"/>
      <c r="Q902" s="76"/>
      <c r="R902" s="76"/>
      <c r="S902" s="76"/>
      <c r="T902" s="76"/>
      <c r="U902" s="97">
        <v>2.2589999999999999</v>
      </c>
      <c r="V902" s="255">
        <f>U902</f>
        <v>2.2589999999999999</v>
      </c>
      <c r="W902" s="255">
        <f t="shared" ref="V902:W905" si="154">V902</f>
        <v>2.2589999999999999</v>
      </c>
      <c r="X902" s="255">
        <f t="shared" ref="X902:X908" si="155">Y902</f>
        <v>1.962</v>
      </c>
      <c r="Y902" s="97">
        <v>1.962</v>
      </c>
      <c r="Z902" s="255">
        <f t="shared" ref="Z902:AB908" si="156">Y902</f>
        <v>1.962</v>
      </c>
      <c r="AA902" s="255">
        <f t="shared" si="156"/>
        <v>1.962</v>
      </c>
      <c r="AB902" s="255">
        <f t="shared" si="156"/>
        <v>1.962</v>
      </c>
      <c r="AC902" s="76"/>
      <c r="AD902" s="97" t="s">
        <v>2552</v>
      </c>
      <c r="AE902" s="76"/>
      <c r="AF902" s="97">
        <v>1</v>
      </c>
      <c r="AG902" s="97">
        <v>1</v>
      </c>
      <c r="AH902" s="73"/>
      <c r="AI902" s="57"/>
      <c r="AJ902" s="45"/>
      <c r="AK902" s="45"/>
      <c r="AL902" s="45"/>
    </row>
    <row r="903" spans="1:38" outlineLevel="2" x14ac:dyDescent="0.25">
      <c r="A903" s="45"/>
      <c r="B903" s="54"/>
      <c r="C903" s="47">
        <f t="shared" si="147"/>
        <v>3</v>
      </c>
      <c r="D903" s="73"/>
      <c r="E903" s="70"/>
      <c r="F903" s="70" t="s">
        <v>2542</v>
      </c>
      <c r="G903" s="73"/>
      <c r="H903" s="76" t="s">
        <v>1515</v>
      </c>
      <c r="I903" s="96" t="s">
        <v>511</v>
      </c>
      <c r="J903" s="96"/>
      <c r="K903" s="76"/>
      <c r="L903" s="76"/>
      <c r="M903" s="76"/>
      <c r="N903" s="76"/>
      <c r="O903" s="76"/>
      <c r="P903" s="76"/>
      <c r="Q903" s="76"/>
      <c r="R903" s="76"/>
      <c r="S903" s="76"/>
      <c r="T903" s="76"/>
      <c r="U903" s="97">
        <v>6</v>
      </c>
      <c r="V903" s="255">
        <f>U903</f>
        <v>6</v>
      </c>
      <c r="W903" s="255">
        <f t="shared" si="154"/>
        <v>6</v>
      </c>
      <c r="X903" s="255">
        <f t="shared" si="155"/>
        <v>5.6980000000000004</v>
      </c>
      <c r="Y903" s="97">
        <v>5.6980000000000004</v>
      </c>
      <c r="Z903" s="255">
        <f t="shared" si="156"/>
        <v>5.6980000000000004</v>
      </c>
      <c r="AA903" s="255">
        <f t="shared" si="156"/>
        <v>5.6980000000000004</v>
      </c>
      <c r="AB903" s="255">
        <f t="shared" si="156"/>
        <v>5.6980000000000004</v>
      </c>
      <c r="AC903" s="76"/>
      <c r="AD903" s="76"/>
      <c r="AE903" s="76"/>
      <c r="AF903" s="97">
        <v>1</v>
      </c>
      <c r="AG903" s="97">
        <v>1</v>
      </c>
      <c r="AH903" s="73"/>
      <c r="AI903" s="57"/>
      <c r="AJ903" s="45"/>
      <c r="AK903" s="45"/>
      <c r="AL903" s="45"/>
    </row>
    <row r="904" spans="1:38" outlineLevel="2" x14ac:dyDescent="0.25">
      <c r="A904" s="45"/>
      <c r="B904" s="54"/>
      <c r="C904" s="47">
        <f t="shared" si="147"/>
        <v>3</v>
      </c>
      <c r="D904" s="73"/>
      <c r="E904" s="70"/>
      <c r="F904" s="70" t="s">
        <v>2543</v>
      </c>
      <c r="G904" s="73"/>
      <c r="H904" s="76" t="s">
        <v>1517</v>
      </c>
      <c r="I904" s="96" t="s">
        <v>511</v>
      </c>
      <c r="J904" s="96"/>
      <c r="K904" s="76"/>
      <c r="L904" s="76"/>
      <c r="M904" s="76"/>
      <c r="N904" s="76"/>
      <c r="O904" s="76"/>
      <c r="P904" s="76"/>
      <c r="Q904" s="76"/>
      <c r="R904" s="76"/>
      <c r="S904" s="76"/>
      <c r="T904" s="76"/>
      <c r="U904" s="76">
        <v>100</v>
      </c>
      <c r="V904" s="76">
        <f>U904</f>
        <v>100</v>
      </c>
      <c r="W904" s="76">
        <f t="shared" si="154"/>
        <v>100</v>
      </c>
      <c r="X904" s="76">
        <f t="shared" si="155"/>
        <v>100</v>
      </c>
      <c r="Y904" s="76">
        <v>100</v>
      </c>
      <c r="Z904" s="76">
        <f t="shared" si="156"/>
        <v>100</v>
      </c>
      <c r="AA904" s="76">
        <f t="shared" si="156"/>
        <v>100</v>
      </c>
      <c r="AB904" s="76">
        <f t="shared" si="156"/>
        <v>100</v>
      </c>
      <c r="AC904" s="76"/>
      <c r="AD904" s="264" t="s">
        <v>2555</v>
      </c>
      <c r="AE904" s="76"/>
      <c r="AF904" s="76">
        <v>1</v>
      </c>
      <c r="AG904" s="76">
        <v>1</v>
      </c>
      <c r="AH904" s="73"/>
      <c r="AI904" s="57"/>
      <c r="AJ904" s="45"/>
      <c r="AK904" s="45"/>
      <c r="AL904" s="45"/>
    </row>
    <row r="905" spans="1:38" outlineLevel="2" x14ac:dyDescent="0.25">
      <c r="A905" s="45"/>
      <c r="B905" s="54"/>
      <c r="C905" s="47">
        <f t="shared" si="147"/>
        <v>3</v>
      </c>
      <c r="D905" s="73"/>
      <c r="E905" s="70"/>
      <c r="F905" s="70" t="s">
        <v>2544</v>
      </c>
      <c r="G905" s="73"/>
      <c r="H905" s="76" t="s">
        <v>2609</v>
      </c>
      <c r="I905" s="96" t="s">
        <v>511</v>
      </c>
      <c r="J905" s="96"/>
      <c r="K905" s="76"/>
      <c r="L905" s="76"/>
      <c r="M905" s="76"/>
      <c r="N905" s="76"/>
      <c r="O905" s="76"/>
      <c r="P905" s="76"/>
      <c r="Q905" s="76"/>
      <c r="R905" s="76"/>
      <c r="S905" s="76"/>
      <c r="T905" s="76"/>
      <c r="U905" s="97">
        <v>1.302</v>
      </c>
      <c r="V905" s="255">
        <f t="shared" si="154"/>
        <v>1.302</v>
      </c>
      <c r="W905" s="97">
        <v>1.7747839999999999</v>
      </c>
      <c r="X905" s="255">
        <f t="shared" si="155"/>
        <v>0.64400000000000002</v>
      </c>
      <c r="Y905" s="97">
        <v>0.64400000000000002</v>
      </c>
      <c r="Z905" s="255">
        <f t="shared" si="156"/>
        <v>0.64400000000000002</v>
      </c>
      <c r="AA905" s="255">
        <f t="shared" si="156"/>
        <v>0.64400000000000002</v>
      </c>
      <c r="AB905" s="255">
        <f t="shared" si="156"/>
        <v>0.64400000000000002</v>
      </c>
      <c r="AC905" s="76"/>
      <c r="AD905" s="97" t="s">
        <v>2769</v>
      </c>
      <c r="AE905" s="76"/>
      <c r="AF905" s="76">
        <v>1</v>
      </c>
      <c r="AG905" s="76">
        <v>1</v>
      </c>
      <c r="AH905" s="73"/>
      <c r="AI905" s="57"/>
      <c r="AJ905" s="45"/>
      <c r="AK905" s="45"/>
      <c r="AL905" s="45"/>
    </row>
    <row r="906" spans="1:38" outlineLevel="2" x14ac:dyDescent="0.25">
      <c r="A906" s="45"/>
      <c r="B906" s="54"/>
      <c r="C906" s="47">
        <f t="shared" si="147"/>
        <v>3</v>
      </c>
      <c r="D906" s="73"/>
      <c r="E906" s="70"/>
      <c r="F906" s="70" t="s">
        <v>2545</v>
      </c>
      <c r="G906" s="73"/>
      <c r="H906" s="76" t="s">
        <v>2549</v>
      </c>
      <c r="I906" s="96" t="s">
        <v>511</v>
      </c>
      <c r="J906" s="96"/>
      <c r="K906" s="76"/>
      <c r="L906" s="76"/>
      <c r="M906" s="76"/>
      <c r="N906" s="76"/>
      <c r="O906" s="76"/>
      <c r="P906" s="76"/>
      <c r="Q906" s="76"/>
      <c r="R906" s="76"/>
      <c r="S906" s="76"/>
      <c r="T906" s="76"/>
      <c r="U906" s="97">
        <v>4.9800000000000004</v>
      </c>
      <c r="V906" s="255">
        <f t="shared" ref="V906:W908" si="157">U906</f>
        <v>4.9800000000000004</v>
      </c>
      <c r="W906" s="97">
        <v>5.2835130000000001</v>
      </c>
      <c r="X906" s="255">
        <f t="shared" si="155"/>
        <v>3.1459999999999999</v>
      </c>
      <c r="Y906" s="97">
        <v>3.1459999999999999</v>
      </c>
      <c r="Z906" s="255">
        <f t="shared" si="156"/>
        <v>3.1459999999999999</v>
      </c>
      <c r="AA906" s="255">
        <f t="shared" si="156"/>
        <v>3.1459999999999999</v>
      </c>
      <c r="AB906" s="255">
        <f t="shared" si="156"/>
        <v>3.1459999999999999</v>
      </c>
      <c r="AC906" s="76"/>
      <c r="AD906" s="76"/>
      <c r="AE906" s="76"/>
      <c r="AF906" s="97">
        <v>1</v>
      </c>
      <c r="AG906" s="97">
        <v>1</v>
      </c>
      <c r="AH906" s="73"/>
      <c r="AI906" s="57"/>
      <c r="AJ906" s="45"/>
      <c r="AK906" s="45"/>
      <c r="AL906" s="45"/>
    </row>
    <row r="907" spans="1:38" outlineLevel="2" x14ac:dyDescent="0.25">
      <c r="A907" s="45"/>
      <c r="B907" s="54"/>
      <c r="C907" s="47">
        <f t="shared" si="147"/>
        <v>3</v>
      </c>
      <c r="D907" s="73"/>
      <c r="E907" s="70"/>
      <c r="F907" s="70" t="s">
        <v>2546</v>
      </c>
      <c r="G907" s="73"/>
      <c r="H907" s="76" t="s">
        <v>2550</v>
      </c>
      <c r="I907" s="96" t="s">
        <v>511</v>
      </c>
      <c r="J907" s="96"/>
      <c r="K907" s="76"/>
      <c r="L907" s="76"/>
      <c r="M907" s="76"/>
      <c r="N907" s="76"/>
      <c r="O907" s="76"/>
      <c r="P907" s="76"/>
      <c r="Q907" s="76"/>
      <c r="R907" s="76"/>
      <c r="S907" s="76"/>
      <c r="T907" s="76"/>
      <c r="U907" s="97">
        <v>7.9349999999999996</v>
      </c>
      <c r="V907" s="255">
        <f t="shared" si="157"/>
        <v>7.9349999999999996</v>
      </c>
      <c r="W907" s="255">
        <f t="shared" si="157"/>
        <v>7.9349999999999996</v>
      </c>
      <c r="X907" s="255">
        <f t="shared" si="155"/>
        <v>6.0309999999999997</v>
      </c>
      <c r="Y907" s="97">
        <v>6.0309999999999997</v>
      </c>
      <c r="Z907" s="255">
        <f t="shared" si="156"/>
        <v>6.0309999999999997</v>
      </c>
      <c r="AA907" s="255">
        <f t="shared" si="156"/>
        <v>6.0309999999999997</v>
      </c>
      <c r="AB907" s="255">
        <f t="shared" si="156"/>
        <v>6.0309999999999997</v>
      </c>
      <c r="AC907" s="76"/>
      <c r="AD907" s="97" t="s">
        <v>2802</v>
      </c>
      <c r="AE907" s="76"/>
      <c r="AF907" s="97">
        <v>1</v>
      </c>
      <c r="AG907" s="97">
        <v>1</v>
      </c>
      <c r="AH907" s="73"/>
      <c r="AI907" s="57"/>
      <c r="AJ907" s="45"/>
      <c r="AK907" s="45"/>
      <c r="AL907" s="45"/>
    </row>
    <row r="908" spans="1:38" outlineLevel="2" x14ac:dyDescent="0.25">
      <c r="A908" s="45"/>
      <c r="B908" s="54"/>
      <c r="C908" s="47">
        <f t="shared" si="147"/>
        <v>3</v>
      </c>
      <c r="D908" s="73"/>
      <c r="E908" s="70"/>
      <c r="F908" s="70" t="s">
        <v>2547</v>
      </c>
      <c r="G908" s="73"/>
      <c r="H908" s="76" t="s">
        <v>2551</v>
      </c>
      <c r="I908" s="96" t="s">
        <v>511</v>
      </c>
      <c r="J908" s="96"/>
      <c r="K908" s="76"/>
      <c r="L908" s="76"/>
      <c r="M908" s="76"/>
      <c r="N908" s="76"/>
      <c r="O908" s="76"/>
      <c r="P908" s="76"/>
      <c r="Q908" s="76"/>
      <c r="R908" s="76"/>
      <c r="S908" s="76"/>
      <c r="T908" s="76"/>
      <c r="U908" s="76">
        <v>100</v>
      </c>
      <c r="V908" s="76">
        <f t="shared" si="157"/>
        <v>100</v>
      </c>
      <c r="W908" s="76">
        <f t="shared" si="157"/>
        <v>100</v>
      </c>
      <c r="X908" s="76">
        <f t="shared" si="155"/>
        <v>100</v>
      </c>
      <c r="Y908" s="76">
        <v>100</v>
      </c>
      <c r="Z908" s="76">
        <f t="shared" si="156"/>
        <v>100</v>
      </c>
      <c r="AA908" s="76">
        <f t="shared" si="156"/>
        <v>100</v>
      </c>
      <c r="AB908" s="76">
        <f t="shared" si="156"/>
        <v>100</v>
      </c>
      <c r="AC908" s="76"/>
      <c r="AD908" s="264" t="s">
        <v>2555</v>
      </c>
      <c r="AE908" s="76"/>
      <c r="AF908" s="76">
        <v>1</v>
      </c>
      <c r="AG908" s="76">
        <v>1</v>
      </c>
      <c r="AH908" s="73"/>
      <c r="AI908" s="57"/>
      <c r="AJ908" s="45"/>
      <c r="AK908" s="45"/>
      <c r="AL908" s="45"/>
    </row>
    <row r="909" spans="1:38" outlineLevel="1" x14ac:dyDescent="0.25">
      <c r="A909" s="45"/>
      <c r="B909" s="54"/>
      <c r="C909" s="47">
        <f>INT($C$29)+1</f>
        <v>2</v>
      </c>
      <c r="D909" s="73"/>
      <c r="E909" s="70"/>
      <c r="F909" s="265" t="s">
        <v>1638</v>
      </c>
      <c r="G909" s="73"/>
      <c r="H909" s="246" t="s">
        <v>1639</v>
      </c>
      <c r="I909" s="129"/>
      <c r="J909" s="129" t="s">
        <v>1056</v>
      </c>
      <c r="K909" s="76"/>
      <c r="L909" s="76"/>
      <c r="M909" s="76"/>
      <c r="N909" s="76"/>
      <c r="O909" s="76"/>
      <c r="P909" s="76"/>
      <c r="Q909" s="76"/>
      <c r="R909" s="76"/>
      <c r="S909" s="76"/>
      <c r="T909" s="76"/>
      <c r="U909" s="79">
        <v>26</v>
      </c>
      <c r="V909" s="79">
        <v>4</v>
      </c>
      <c r="W909" s="79">
        <v>-12</v>
      </c>
      <c r="X909" s="76"/>
      <c r="Y909" s="76"/>
      <c r="Z909" s="76"/>
      <c r="AA909" s="76"/>
      <c r="AB909" s="76"/>
      <c r="AC909" s="76"/>
      <c r="AD909" s="76"/>
      <c r="AE909" s="76"/>
      <c r="AF909" s="76"/>
      <c r="AG909" s="76"/>
      <c r="AH909" s="73"/>
      <c r="AI909" s="57"/>
      <c r="AJ909" s="45"/>
      <c r="AK909" s="45"/>
      <c r="AL909" s="45"/>
    </row>
    <row r="910" spans="1:38" outlineLevel="2" x14ac:dyDescent="0.25">
      <c r="A910" s="45"/>
      <c r="B910" s="54"/>
      <c r="C910" s="47">
        <f>INT($C$29)+2</f>
        <v>3</v>
      </c>
      <c r="D910" s="73"/>
      <c r="E910" s="70" t="s">
        <v>801</v>
      </c>
      <c r="F910" s="70" t="s">
        <v>1640</v>
      </c>
      <c r="G910" s="73"/>
      <c r="H910" s="76" t="s">
        <v>1641</v>
      </c>
      <c r="I910" s="96" t="s">
        <v>675</v>
      </c>
      <c r="J910" s="96"/>
      <c r="K910" s="76"/>
      <c r="L910" s="76"/>
      <c r="M910" s="76"/>
      <c r="N910" s="76"/>
      <c r="O910" s="76"/>
      <c r="P910" s="76"/>
      <c r="Q910" s="76"/>
      <c r="R910" s="76" t="s">
        <v>682</v>
      </c>
      <c r="S910" s="76" t="s">
        <v>805</v>
      </c>
      <c r="T910" s="76"/>
      <c r="U910" s="76">
        <v>0</v>
      </c>
      <c r="V910" s="76">
        <v>0</v>
      </c>
      <c r="W910" s="76">
        <v>0</v>
      </c>
      <c r="X910" s="76">
        <v>0</v>
      </c>
      <c r="Y910" s="76">
        <v>0</v>
      </c>
      <c r="Z910" s="76">
        <v>0</v>
      </c>
      <c r="AA910" s="76">
        <v>0</v>
      </c>
      <c r="AB910" s="76">
        <v>0</v>
      </c>
      <c r="AC910" s="76"/>
      <c r="AD910" s="264" t="s">
        <v>1642</v>
      </c>
      <c r="AE910" s="76"/>
      <c r="AF910" s="76">
        <v>1</v>
      </c>
      <c r="AG910" s="76">
        <v>1</v>
      </c>
      <c r="AH910" s="73"/>
      <c r="AI910" s="57"/>
      <c r="AJ910" s="45"/>
      <c r="AK910" s="45"/>
      <c r="AL910" s="45"/>
    </row>
    <row r="911" spans="1:38" outlineLevel="2" x14ac:dyDescent="0.25">
      <c r="A911" s="45"/>
      <c r="B911" s="54"/>
      <c r="C911" s="47">
        <f>INT($C$29)+2</f>
        <v>3</v>
      </c>
      <c r="D911" s="73"/>
      <c r="E911" s="70"/>
      <c r="F911" s="70" t="s">
        <v>1643</v>
      </c>
      <c r="G911" s="73"/>
      <c r="H911" s="76" t="s">
        <v>1644</v>
      </c>
      <c r="I911" s="96" t="s">
        <v>675</v>
      </c>
      <c r="J911" s="96"/>
      <c r="K911" s="97">
        <v>0.38900000000000001</v>
      </c>
      <c r="L911" s="97">
        <v>0.48599999999999999</v>
      </c>
      <c r="M911" s="97">
        <v>0.375</v>
      </c>
      <c r="N911" s="97">
        <v>0.375</v>
      </c>
      <c r="O911" s="97">
        <v>0.375</v>
      </c>
      <c r="P911" s="97">
        <v>0.5</v>
      </c>
      <c r="Q911" s="76"/>
      <c r="R911" s="76" t="s">
        <v>682</v>
      </c>
      <c r="S911" s="76" t="s">
        <v>805</v>
      </c>
      <c r="T911" s="76"/>
      <c r="U911" s="253">
        <f t="shared" ref="U911:AB913" si="158">INDEX($K911:$Q911,1,U$43)</f>
        <v>0.38900000000000001</v>
      </c>
      <c r="V911" s="253">
        <f t="shared" si="158"/>
        <v>0.38900000000000001</v>
      </c>
      <c r="W911" s="253">
        <f t="shared" si="158"/>
        <v>0.38900000000000001</v>
      </c>
      <c r="X911" s="253">
        <f t="shared" si="158"/>
        <v>0.48599999999999999</v>
      </c>
      <c r="Y911" s="253">
        <f t="shared" si="158"/>
        <v>0.48599999999999999</v>
      </c>
      <c r="Z911" s="253">
        <f t="shared" si="158"/>
        <v>0.48599999999999999</v>
      </c>
      <c r="AA911" s="253">
        <f t="shared" si="158"/>
        <v>0.48599999999999999</v>
      </c>
      <c r="AB911" s="253">
        <f t="shared" si="158"/>
        <v>0.48599999999999999</v>
      </c>
      <c r="AC911" s="76"/>
      <c r="AD911" s="76"/>
      <c r="AE911" s="76"/>
      <c r="AF911" s="97">
        <v>1</v>
      </c>
      <c r="AG911" s="97">
        <v>1</v>
      </c>
      <c r="AH911" s="73"/>
      <c r="AI911" s="57"/>
      <c r="AJ911" s="45"/>
      <c r="AK911" s="45"/>
      <c r="AL911" s="45"/>
    </row>
    <row r="912" spans="1:38" outlineLevel="2" x14ac:dyDescent="0.25">
      <c r="A912" s="45"/>
      <c r="B912" s="54"/>
      <c r="C912" s="47">
        <f>INT($C$29)+2</f>
        <v>3</v>
      </c>
      <c r="D912" s="73"/>
      <c r="E912" s="70"/>
      <c r="F912" s="70" t="s">
        <v>1640</v>
      </c>
      <c r="G912" s="73"/>
      <c r="H912" s="76" t="s">
        <v>1645</v>
      </c>
      <c r="I912" s="96" t="s">
        <v>675</v>
      </c>
      <c r="J912" s="96"/>
      <c r="K912" s="97">
        <v>0.622</v>
      </c>
      <c r="L912" s="97">
        <v>0.77800000000000002</v>
      </c>
      <c r="M912" s="76"/>
      <c r="N912" s="76"/>
      <c r="O912" s="76"/>
      <c r="P912" s="76"/>
      <c r="Q912" s="76"/>
      <c r="R912" s="76" t="s">
        <v>682</v>
      </c>
      <c r="S912" s="76" t="s">
        <v>805</v>
      </c>
      <c r="T912" s="76"/>
      <c r="U912" s="253">
        <f t="shared" si="158"/>
        <v>0.622</v>
      </c>
      <c r="V912" s="253">
        <f t="shared" si="158"/>
        <v>0.622</v>
      </c>
      <c r="W912" s="253">
        <f t="shared" si="158"/>
        <v>0.622</v>
      </c>
      <c r="X912" s="253">
        <f t="shared" si="158"/>
        <v>0.77800000000000002</v>
      </c>
      <c r="Y912" s="253">
        <f t="shared" si="158"/>
        <v>0.77800000000000002</v>
      </c>
      <c r="Z912" s="253">
        <f t="shared" si="158"/>
        <v>0.77800000000000002</v>
      </c>
      <c r="AA912" s="253">
        <f t="shared" si="158"/>
        <v>0.77800000000000002</v>
      </c>
      <c r="AB912" s="253">
        <f t="shared" si="158"/>
        <v>0.77800000000000002</v>
      </c>
      <c r="AC912" s="76"/>
      <c r="AD912" s="76"/>
      <c r="AE912" s="76"/>
      <c r="AF912" s="97">
        <v>1</v>
      </c>
      <c r="AG912" s="97">
        <v>1</v>
      </c>
      <c r="AH912" s="73"/>
      <c r="AI912" s="57"/>
      <c r="AJ912" s="45"/>
      <c r="AK912" s="45"/>
      <c r="AL912" s="45"/>
    </row>
    <row r="913" spans="1:38" outlineLevel="2" collapsed="1" x14ac:dyDescent="0.25">
      <c r="A913" s="45"/>
      <c r="B913" s="54"/>
      <c r="C913" s="47">
        <f>INT($C$29)+2</f>
        <v>3</v>
      </c>
      <c r="D913" s="73"/>
      <c r="E913" s="70"/>
      <c r="F913" s="70" t="s">
        <v>1646</v>
      </c>
      <c r="G913" s="73"/>
      <c r="H913" s="76" t="s">
        <v>1647</v>
      </c>
      <c r="I913" s="96" t="s">
        <v>675</v>
      </c>
      <c r="J913" s="96"/>
      <c r="K913" s="97">
        <v>0.746</v>
      </c>
      <c r="L913" s="97">
        <v>0.93400000000000005</v>
      </c>
      <c r="M913" s="76"/>
      <c r="N913" s="76"/>
      <c r="O913" s="76"/>
      <c r="P913" s="76"/>
      <c r="Q913" s="76"/>
      <c r="R913" s="76" t="s">
        <v>682</v>
      </c>
      <c r="S913" s="76" t="s">
        <v>805</v>
      </c>
      <c r="T913" s="76"/>
      <c r="U913" s="253">
        <f t="shared" si="158"/>
        <v>0.746</v>
      </c>
      <c r="V913" s="253">
        <f t="shared" si="158"/>
        <v>0.746</v>
      </c>
      <c r="W913" s="253">
        <f t="shared" si="158"/>
        <v>0.746</v>
      </c>
      <c r="X913" s="253">
        <f t="shared" si="158"/>
        <v>0.93400000000000005</v>
      </c>
      <c r="Y913" s="253">
        <f t="shared" si="158"/>
        <v>0.93400000000000005</v>
      </c>
      <c r="Z913" s="253">
        <f t="shared" si="158"/>
        <v>0.93400000000000005</v>
      </c>
      <c r="AA913" s="253">
        <f t="shared" si="158"/>
        <v>0.93400000000000005</v>
      </c>
      <c r="AB913" s="253">
        <f t="shared" si="158"/>
        <v>0.93400000000000005</v>
      </c>
      <c r="AC913" s="76"/>
      <c r="AD913" s="76"/>
      <c r="AE913" s="76"/>
      <c r="AF913" s="97">
        <v>1</v>
      </c>
      <c r="AG913" s="97">
        <v>1</v>
      </c>
      <c r="AH913" s="73"/>
      <c r="AI913" s="57"/>
      <c r="AJ913" s="45"/>
      <c r="AK913" s="45"/>
      <c r="AL913" s="45"/>
    </row>
    <row r="914" spans="1:38" hidden="1" outlineLevel="3" x14ac:dyDescent="0.25">
      <c r="A914" s="45"/>
      <c r="B914" s="54"/>
      <c r="C914" s="47">
        <f t="shared" ref="C914:C977" si="159">INT($C$29)+3</f>
        <v>4</v>
      </c>
      <c r="D914" s="73"/>
      <c r="E914" s="70"/>
      <c r="F914" s="70" t="s">
        <v>1648</v>
      </c>
      <c r="G914" s="73"/>
      <c r="H914" s="76" t="s">
        <v>1500</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9"/>
        <v>4</v>
      </c>
      <c r="D915" s="73"/>
      <c r="E915" s="70"/>
      <c r="F915" s="70" t="s">
        <v>1649</v>
      </c>
      <c r="G915" s="73"/>
      <c r="H915" s="76" t="s">
        <v>1502</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9"/>
        <v>4</v>
      </c>
      <c r="D916" s="73"/>
      <c r="E916" s="70"/>
      <c r="F916" s="70" t="s">
        <v>1650</v>
      </c>
      <c r="G916" s="73"/>
      <c r="H916" s="76" t="s">
        <v>1504</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9"/>
        <v>4</v>
      </c>
      <c r="D917" s="73"/>
      <c r="E917" s="70"/>
      <c r="F917" s="70" t="s">
        <v>1651</v>
      </c>
      <c r="G917" s="73"/>
      <c r="H917" s="76" t="s">
        <v>1506</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9"/>
        <v>4</v>
      </c>
      <c r="D918" s="73"/>
      <c r="E918" s="70"/>
      <c r="F918" s="70" t="s">
        <v>1652</v>
      </c>
      <c r="G918" s="73"/>
      <c r="H918" s="76" t="s">
        <v>1500</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9"/>
        <v>4</v>
      </c>
      <c r="D919" s="73"/>
      <c r="E919" s="70"/>
      <c r="F919" s="70" t="s">
        <v>1653</v>
      </c>
      <c r="G919" s="73"/>
      <c r="H919" s="76" t="s">
        <v>1502</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9"/>
        <v>4</v>
      </c>
      <c r="D920" s="73"/>
      <c r="E920" s="70"/>
      <c r="F920" s="70" t="s">
        <v>1654</v>
      </c>
      <c r="G920" s="73"/>
      <c r="H920" s="76" t="s">
        <v>1504</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9"/>
        <v>4</v>
      </c>
      <c r="D921" s="73"/>
      <c r="E921" s="70"/>
      <c r="F921" s="70" t="s">
        <v>1655</v>
      </c>
      <c r="G921" s="73"/>
      <c r="H921" s="76" t="s">
        <v>1506</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9"/>
        <v>4</v>
      </c>
      <c r="D922" s="73"/>
      <c r="E922" s="70"/>
      <c r="F922" s="70" t="s">
        <v>1656</v>
      </c>
      <c r="G922" s="73"/>
      <c r="H922" s="76" t="s">
        <v>1500</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9"/>
        <v>4</v>
      </c>
      <c r="D923" s="73"/>
      <c r="E923" s="70"/>
      <c r="F923" s="70" t="s">
        <v>1657</v>
      </c>
      <c r="G923" s="73"/>
      <c r="H923" s="76" t="s">
        <v>1502</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9"/>
        <v>4</v>
      </c>
      <c r="D924" s="73"/>
      <c r="E924" s="70"/>
      <c r="F924" s="70" t="s">
        <v>1658</v>
      </c>
      <c r="G924" s="73"/>
      <c r="H924" s="76" t="s">
        <v>1504</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9"/>
        <v>4</v>
      </c>
      <c r="D925" s="73"/>
      <c r="E925" s="70"/>
      <c r="F925" s="70" t="s">
        <v>1659</v>
      </c>
      <c r="G925" s="73"/>
      <c r="H925" s="76" t="s">
        <v>1506</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9"/>
        <v>4</v>
      </c>
      <c r="D926" s="73"/>
      <c r="E926" s="70"/>
      <c r="F926" s="70" t="s">
        <v>1660</v>
      </c>
      <c r="G926" s="73"/>
      <c r="H926" s="76" t="s">
        <v>1500</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9"/>
        <v>4</v>
      </c>
      <c r="D927" s="73"/>
      <c r="E927" s="70"/>
      <c r="F927" s="70" t="s">
        <v>1661</v>
      </c>
      <c r="G927" s="73"/>
      <c r="H927" s="76" t="s">
        <v>1502</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9"/>
        <v>4</v>
      </c>
      <c r="D928" s="73"/>
      <c r="E928" s="70"/>
      <c r="F928" s="70" t="s">
        <v>1662</v>
      </c>
      <c r="G928" s="73"/>
      <c r="H928" s="76" t="s">
        <v>1504</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9"/>
        <v>4</v>
      </c>
      <c r="D929" s="73"/>
      <c r="E929" s="70"/>
      <c r="F929" s="70" t="s">
        <v>1663</v>
      </c>
      <c r="G929" s="73"/>
      <c r="H929" s="76" t="s">
        <v>1506</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9"/>
        <v>4</v>
      </c>
      <c r="D930" s="73"/>
      <c r="E930" s="70"/>
      <c r="F930" s="70" t="s">
        <v>1664</v>
      </c>
      <c r="G930" s="73"/>
      <c r="H930" s="76" t="s">
        <v>1500</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9"/>
        <v>4</v>
      </c>
      <c r="D931" s="73"/>
      <c r="E931" s="70"/>
      <c r="F931" s="70" t="s">
        <v>1665</v>
      </c>
      <c r="G931" s="73"/>
      <c r="H931" s="76" t="s">
        <v>1502</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9"/>
        <v>4</v>
      </c>
      <c r="D932" s="73"/>
      <c r="E932" s="70"/>
      <c r="F932" s="70" t="s">
        <v>1666</v>
      </c>
      <c r="G932" s="73"/>
      <c r="H932" s="76" t="s">
        <v>1504</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9"/>
        <v>4</v>
      </c>
      <c r="D933" s="73"/>
      <c r="E933" s="70"/>
      <c r="F933" s="70" t="s">
        <v>1667</v>
      </c>
      <c r="G933" s="73"/>
      <c r="H933" s="76" t="s">
        <v>1506</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9"/>
        <v>4</v>
      </c>
      <c r="D934" s="73"/>
      <c r="E934" s="70"/>
      <c r="F934" s="70" t="s">
        <v>1668</v>
      </c>
      <c r="G934" s="73"/>
      <c r="H934" s="76" t="s">
        <v>1500</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9"/>
        <v>4</v>
      </c>
      <c r="D935" s="73"/>
      <c r="E935" s="70"/>
      <c r="F935" s="70" t="s">
        <v>1669</v>
      </c>
      <c r="G935" s="73"/>
      <c r="H935" s="76" t="s">
        <v>1502</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9"/>
        <v>4</v>
      </c>
      <c r="D936" s="73"/>
      <c r="E936" s="70"/>
      <c r="F936" s="70" t="s">
        <v>1670</v>
      </c>
      <c r="G936" s="73"/>
      <c r="H936" s="76" t="s">
        <v>1504</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9"/>
        <v>4</v>
      </c>
      <c r="D937" s="73"/>
      <c r="E937" s="70"/>
      <c r="F937" s="70" t="s">
        <v>1671</v>
      </c>
      <c r="G937" s="73"/>
      <c r="H937" s="76" t="s">
        <v>1506</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9"/>
        <v>4</v>
      </c>
      <c r="D938" s="73"/>
      <c r="E938" s="70"/>
      <c r="F938" s="70" t="s">
        <v>1672</v>
      </c>
      <c r="G938" s="73"/>
      <c r="H938" s="76" t="s">
        <v>1500</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9"/>
        <v>4</v>
      </c>
      <c r="D939" s="73"/>
      <c r="E939" s="70"/>
      <c r="F939" s="70" t="s">
        <v>1673</v>
      </c>
      <c r="G939" s="73"/>
      <c r="H939" s="76" t="s">
        <v>1502</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9"/>
        <v>4</v>
      </c>
      <c r="D940" s="73"/>
      <c r="E940" s="70"/>
      <c r="F940" s="70" t="s">
        <v>1674</v>
      </c>
      <c r="G940" s="73"/>
      <c r="H940" s="76" t="s">
        <v>1504</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9"/>
        <v>4</v>
      </c>
      <c r="D941" s="73"/>
      <c r="E941" s="70"/>
      <c r="F941" s="70" t="s">
        <v>1675</v>
      </c>
      <c r="G941" s="73"/>
      <c r="H941" s="76" t="s">
        <v>1506</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9"/>
        <v>4</v>
      </c>
      <c r="D942" s="73"/>
      <c r="E942" s="70"/>
      <c r="F942" s="70" t="s">
        <v>1676</v>
      </c>
      <c r="G942" s="73"/>
      <c r="H942" s="76" t="s">
        <v>1500</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9"/>
        <v>4</v>
      </c>
      <c r="D943" s="73"/>
      <c r="E943" s="70"/>
      <c r="F943" s="70" t="s">
        <v>1677</v>
      </c>
      <c r="G943" s="73"/>
      <c r="H943" s="76" t="s">
        <v>1502</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9"/>
        <v>4</v>
      </c>
      <c r="D944" s="73"/>
      <c r="E944" s="70"/>
      <c r="F944" s="70" t="s">
        <v>1678</v>
      </c>
      <c r="G944" s="73"/>
      <c r="H944" s="76" t="s">
        <v>1504</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9"/>
        <v>4</v>
      </c>
      <c r="D945" s="73"/>
      <c r="E945" s="70"/>
      <c r="F945" s="70" t="s">
        <v>1679</v>
      </c>
      <c r="G945" s="73"/>
      <c r="H945" s="76" t="s">
        <v>1506</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9"/>
        <v>4</v>
      </c>
      <c r="D946" s="73"/>
      <c r="E946" s="70"/>
      <c r="F946" s="70" t="s">
        <v>1680</v>
      </c>
      <c r="G946" s="73"/>
      <c r="H946" s="76" t="s">
        <v>1500</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9"/>
        <v>4</v>
      </c>
      <c r="D947" s="73"/>
      <c r="E947" s="70"/>
      <c r="F947" s="70" t="s">
        <v>1681</v>
      </c>
      <c r="G947" s="73"/>
      <c r="H947" s="76" t="s">
        <v>1502</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9"/>
        <v>4</v>
      </c>
      <c r="D948" s="73"/>
      <c r="E948" s="70"/>
      <c r="F948" s="70" t="s">
        <v>1682</v>
      </c>
      <c r="G948" s="73"/>
      <c r="H948" s="76" t="s">
        <v>1504</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9"/>
        <v>4</v>
      </c>
      <c r="D949" s="73"/>
      <c r="E949" s="70"/>
      <c r="F949" s="70" t="s">
        <v>1683</v>
      </c>
      <c r="G949" s="73"/>
      <c r="H949" s="76" t="s">
        <v>1506</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9"/>
        <v>4</v>
      </c>
      <c r="D950" s="73"/>
      <c r="E950" s="70"/>
      <c r="F950" s="70" t="s">
        <v>1684</v>
      </c>
      <c r="G950" s="73"/>
      <c r="H950" s="76" t="s">
        <v>1500</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9"/>
        <v>4</v>
      </c>
      <c r="D951" s="73"/>
      <c r="E951" s="70"/>
      <c r="F951" s="70" t="s">
        <v>1685</v>
      </c>
      <c r="G951" s="73"/>
      <c r="H951" s="76" t="s">
        <v>1502</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9"/>
        <v>4</v>
      </c>
      <c r="D952" s="73"/>
      <c r="E952" s="70"/>
      <c r="F952" s="70" t="s">
        <v>1686</v>
      </c>
      <c r="G952" s="73"/>
      <c r="H952" s="76" t="s">
        <v>1504</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9"/>
        <v>4</v>
      </c>
      <c r="D953" s="73"/>
      <c r="E953" s="70"/>
      <c r="F953" s="70" t="s">
        <v>1687</v>
      </c>
      <c r="G953" s="73"/>
      <c r="H953" s="76" t="s">
        <v>1506</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9"/>
        <v>4</v>
      </c>
      <c r="D954" s="73"/>
      <c r="E954" s="70"/>
      <c r="F954" s="70" t="s">
        <v>1688</v>
      </c>
      <c r="G954" s="73"/>
      <c r="H954" s="76" t="s">
        <v>1500</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9"/>
        <v>4</v>
      </c>
      <c r="D955" s="73"/>
      <c r="E955" s="70"/>
      <c r="F955" s="70" t="s">
        <v>1689</v>
      </c>
      <c r="G955" s="73"/>
      <c r="H955" s="76" t="s">
        <v>1502</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9"/>
        <v>4</v>
      </c>
      <c r="D956" s="73"/>
      <c r="E956" s="70"/>
      <c r="F956" s="70" t="s">
        <v>1690</v>
      </c>
      <c r="G956" s="73"/>
      <c r="H956" s="76" t="s">
        <v>1504</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9"/>
        <v>4</v>
      </c>
      <c r="D957" s="73"/>
      <c r="E957" s="70"/>
      <c r="F957" s="70" t="s">
        <v>1691</v>
      </c>
      <c r="G957" s="73"/>
      <c r="H957" s="76" t="s">
        <v>1506</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9"/>
        <v>4</v>
      </c>
      <c r="D958" s="73"/>
      <c r="E958" s="70"/>
      <c r="F958" s="70" t="s">
        <v>1692</v>
      </c>
      <c r="G958" s="73"/>
      <c r="H958" s="76" t="s">
        <v>1588</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9"/>
        <v>4</v>
      </c>
      <c r="D959" s="73"/>
      <c r="E959" s="70"/>
      <c r="F959" s="70" t="s">
        <v>1693</v>
      </c>
      <c r="G959" s="73"/>
      <c r="H959" s="76" t="s">
        <v>1502</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9"/>
        <v>4</v>
      </c>
      <c r="D960" s="73"/>
      <c r="E960" s="70"/>
      <c r="F960" s="70" t="s">
        <v>1694</v>
      </c>
      <c r="G960" s="73"/>
      <c r="H960" s="76" t="s">
        <v>1504</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9"/>
        <v>4</v>
      </c>
      <c r="D961" s="73"/>
      <c r="E961" s="70"/>
      <c r="F961" s="70" t="s">
        <v>1695</v>
      </c>
      <c r="G961" s="73"/>
      <c r="H961" s="76" t="s">
        <v>1506</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9"/>
        <v>4</v>
      </c>
      <c r="D962" s="73"/>
      <c r="E962" s="70"/>
      <c r="F962" s="70" t="s">
        <v>1696</v>
      </c>
      <c r="G962" s="73"/>
      <c r="H962" s="76" t="s">
        <v>1593</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9"/>
        <v>4</v>
      </c>
      <c r="D963" s="73"/>
      <c r="E963" s="70"/>
      <c r="F963" s="70" t="s">
        <v>1697</v>
      </c>
      <c r="G963" s="73"/>
      <c r="H963" s="76" t="s">
        <v>1502</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9"/>
        <v>4</v>
      </c>
      <c r="D964" s="73"/>
      <c r="E964" s="70"/>
      <c r="F964" s="70" t="s">
        <v>1698</v>
      </c>
      <c r="G964" s="73"/>
      <c r="H964" s="76" t="s">
        <v>1504</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9"/>
        <v>4</v>
      </c>
      <c r="D965" s="73"/>
      <c r="E965" s="70"/>
      <c r="F965" s="70" t="s">
        <v>1699</v>
      </c>
      <c r="G965" s="73"/>
      <c r="H965" s="76" t="s">
        <v>1506</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9"/>
        <v>4</v>
      </c>
      <c r="D966" s="73"/>
      <c r="E966" s="70"/>
      <c r="F966" s="70" t="s">
        <v>1700</v>
      </c>
      <c r="G966" s="73"/>
      <c r="H966" s="76" t="s">
        <v>1500</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9"/>
        <v>4</v>
      </c>
      <c r="D967" s="73"/>
      <c r="E967" s="70"/>
      <c r="F967" s="70" t="s">
        <v>1701</v>
      </c>
      <c r="G967" s="73"/>
      <c r="H967" s="76" t="s">
        <v>1502</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9"/>
        <v>4</v>
      </c>
      <c r="D968" s="73"/>
      <c r="E968" s="70"/>
      <c r="F968" s="70" t="s">
        <v>1702</v>
      </c>
      <c r="G968" s="73"/>
      <c r="H968" s="76" t="s">
        <v>1504</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9"/>
        <v>4</v>
      </c>
      <c r="D969" s="73"/>
      <c r="E969" s="70"/>
      <c r="F969" s="70" t="s">
        <v>1703</v>
      </c>
      <c r="G969" s="73"/>
      <c r="H969" s="76" t="s">
        <v>1506</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9"/>
        <v>4</v>
      </c>
      <c r="D970" s="73"/>
      <c r="E970" s="70"/>
      <c r="F970" s="70" t="s">
        <v>1704</v>
      </c>
      <c r="G970" s="73"/>
      <c r="H970" s="76" t="s">
        <v>1500</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9"/>
        <v>4</v>
      </c>
      <c r="D971" s="73"/>
      <c r="E971" s="70"/>
      <c r="F971" s="70" t="s">
        <v>1705</v>
      </c>
      <c r="G971" s="73"/>
      <c r="H971" s="76" t="s">
        <v>1502</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9"/>
        <v>4</v>
      </c>
      <c r="D972" s="73"/>
      <c r="E972" s="70"/>
      <c r="F972" s="70" t="s">
        <v>1706</v>
      </c>
      <c r="G972" s="73"/>
      <c r="H972" s="76" t="s">
        <v>1504</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9"/>
        <v>4</v>
      </c>
      <c r="D973" s="73"/>
      <c r="E973" s="70"/>
      <c r="F973" s="70" t="s">
        <v>1707</v>
      </c>
      <c r="G973" s="73"/>
      <c r="H973" s="76" t="s">
        <v>1506</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9"/>
        <v>4</v>
      </c>
      <c r="D974" s="73"/>
      <c r="E974" s="70"/>
      <c r="F974" s="70" t="s">
        <v>1708</v>
      </c>
      <c r="G974" s="73"/>
      <c r="H974" s="76" t="s">
        <v>1500</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9"/>
        <v>4</v>
      </c>
      <c r="D975" s="73"/>
      <c r="E975" s="70"/>
      <c r="F975" s="70" t="s">
        <v>1709</v>
      </c>
      <c r="G975" s="73"/>
      <c r="H975" s="76" t="s">
        <v>1502</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9"/>
        <v>4</v>
      </c>
      <c r="D976" s="73"/>
      <c r="E976" s="70"/>
      <c r="F976" s="70" t="s">
        <v>1710</v>
      </c>
      <c r="G976" s="73"/>
      <c r="H976" s="76" t="s">
        <v>1504</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59"/>
        <v>4</v>
      </c>
      <c r="D977" s="73"/>
      <c r="E977" s="70"/>
      <c r="F977" s="70" t="s">
        <v>1711</v>
      </c>
      <c r="G977" s="73"/>
      <c r="H977" s="76" t="s">
        <v>1506</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ref="C978:C985" si="160">INT($C$29)+3</f>
        <v>4</v>
      </c>
      <c r="D978" s="73"/>
      <c r="E978" s="70"/>
      <c r="F978" s="70" t="s">
        <v>1712</v>
      </c>
      <c r="G978" s="73"/>
      <c r="H978" s="76" t="s">
        <v>1622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0"/>
        <v>4</v>
      </c>
      <c r="D979" s="73"/>
      <c r="E979" s="70"/>
      <c r="F979" s="70" t="s">
        <v>1713</v>
      </c>
      <c r="G979" s="73"/>
      <c r="H979" s="76" t="s">
        <v>1502</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0"/>
        <v>4</v>
      </c>
      <c r="D980" s="73"/>
      <c r="E980" s="70"/>
      <c r="F980" s="70" t="s">
        <v>1714</v>
      </c>
      <c r="G980" s="73"/>
      <c r="H980" s="76" t="s">
        <v>1504</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0"/>
        <v>4</v>
      </c>
      <c r="D981" s="73"/>
      <c r="E981" s="70"/>
      <c r="F981" s="70" t="s">
        <v>1715</v>
      </c>
      <c r="G981" s="73"/>
      <c r="H981" s="76" t="s">
        <v>1506</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0"/>
        <v>4</v>
      </c>
      <c r="D982" s="73"/>
      <c r="E982" s="70"/>
      <c r="F982" s="70" t="s">
        <v>1716</v>
      </c>
      <c r="G982" s="73"/>
      <c r="H982" s="76" t="s">
        <v>1627</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0"/>
        <v>4</v>
      </c>
      <c r="D983" s="73"/>
      <c r="E983" s="70"/>
      <c r="F983" s="70" t="s">
        <v>1717</v>
      </c>
      <c r="G983" s="73"/>
      <c r="H983" s="76" t="s">
        <v>1629</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0"/>
        <v>4</v>
      </c>
      <c r="D984" s="73"/>
      <c r="E984" s="70"/>
      <c r="F984" s="70" t="s">
        <v>1718</v>
      </c>
      <c r="G984" s="73"/>
      <c r="H984" s="76" t="s">
        <v>1631</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0"/>
        <v>4</v>
      </c>
      <c r="D985" s="73"/>
      <c r="E985" s="70"/>
      <c r="F985" s="70" t="s">
        <v>1719</v>
      </c>
      <c r="G985" s="73"/>
      <c r="H985" s="76" t="s">
        <v>1633</v>
      </c>
      <c r="I985" s="96" t="s">
        <v>511</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outlineLevel="2" x14ac:dyDescent="0.25">
      <c r="A986" s="45"/>
      <c r="B986" s="54"/>
      <c r="C986" s="47">
        <f>INT($C$29)+2</f>
        <v>3</v>
      </c>
      <c r="D986" s="73"/>
      <c r="E986" s="70" t="s">
        <v>1720</v>
      </c>
      <c r="F986" s="70" t="s">
        <v>1721</v>
      </c>
      <c r="G986" s="73"/>
      <c r="H986" s="76" t="s">
        <v>1722</v>
      </c>
      <c r="I986" s="96" t="s">
        <v>511</v>
      </c>
      <c r="J986" s="96"/>
      <c r="K986" s="76"/>
      <c r="L986" s="76"/>
      <c r="M986" s="76"/>
      <c r="N986" s="76"/>
      <c r="O986" s="76"/>
      <c r="P986" s="76"/>
      <c r="Q986" s="76"/>
      <c r="R986" s="76"/>
      <c r="S986" s="76"/>
      <c r="T986" s="76"/>
      <c r="U986" s="76">
        <v>0</v>
      </c>
      <c r="V986" s="76">
        <v>0</v>
      </c>
      <c r="W986" s="76">
        <v>0</v>
      </c>
      <c r="X986" s="76">
        <v>0</v>
      </c>
      <c r="Y986" s="76">
        <v>0</v>
      </c>
      <c r="Z986" s="76">
        <v>0</v>
      </c>
      <c r="AA986" s="76">
        <v>0</v>
      </c>
      <c r="AB986" s="76">
        <v>0</v>
      </c>
      <c r="AC986" s="76"/>
      <c r="AD986" s="264" t="s">
        <v>1723</v>
      </c>
      <c r="AE986" s="76"/>
      <c r="AF986" s="76">
        <v>1</v>
      </c>
      <c r="AG986" s="76">
        <v>1</v>
      </c>
      <c r="AH986" s="73"/>
      <c r="AI986" s="57"/>
      <c r="AJ986" s="45"/>
      <c r="AK986" s="45"/>
      <c r="AL986" s="45"/>
    </row>
    <row r="987" spans="1:38" outlineLevel="2" x14ac:dyDescent="0.25">
      <c r="A987" s="45"/>
      <c r="B987" s="54"/>
      <c r="C987" s="47">
        <f>INT($C$29)+2</f>
        <v>3</v>
      </c>
      <c r="D987" s="73"/>
      <c r="E987" s="70"/>
      <c r="F987" s="70" t="s">
        <v>1724</v>
      </c>
      <c r="G987" s="73"/>
      <c r="H987" s="76" t="s">
        <v>1725</v>
      </c>
      <c r="I987" s="96" t="s">
        <v>511</v>
      </c>
      <c r="J987" s="96"/>
      <c r="K987" s="97">
        <v>0.52400000000000002</v>
      </c>
      <c r="L987" s="97">
        <v>0.65500000000000003</v>
      </c>
      <c r="M987" s="97">
        <v>0.41599999999999998</v>
      </c>
      <c r="N987" s="97">
        <v>0.41599999999999998</v>
      </c>
      <c r="O987" s="97">
        <v>0.41599999999999998</v>
      </c>
      <c r="P987" s="97">
        <v>0.57699999999999996</v>
      </c>
      <c r="Q987" s="76"/>
      <c r="R987" s="76" t="s">
        <v>559</v>
      </c>
      <c r="S987" s="76" t="s">
        <v>559</v>
      </c>
      <c r="T987" s="76"/>
      <c r="U987" s="253">
        <f t="shared" ref="U987:AB989" si="161">INDEX($K987:$Q987,1,U$43)</f>
        <v>0.52400000000000002</v>
      </c>
      <c r="V987" s="253">
        <f t="shared" si="161"/>
        <v>0.52400000000000002</v>
      </c>
      <c r="W987" s="253">
        <f t="shared" si="161"/>
        <v>0.52400000000000002</v>
      </c>
      <c r="X987" s="253">
        <f t="shared" si="161"/>
        <v>0.65500000000000003</v>
      </c>
      <c r="Y987" s="253">
        <f t="shared" si="161"/>
        <v>0.65500000000000003</v>
      </c>
      <c r="Z987" s="253">
        <f t="shared" si="161"/>
        <v>0.65500000000000003</v>
      </c>
      <c r="AA987" s="253">
        <f t="shared" si="161"/>
        <v>0.65500000000000003</v>
      </c>
      <c r="AB987" s="253">
        <f t="shared" si="161"/>
        <v>0.65500000000000003</v>
      </c>
      <c r="AC987" s="76"/>
      <c r="AD987" s="76"/>
      <c r="AE987" s="76"/>
      <c r="AF987" s="97">
        <v>1</v>
      </c>
      <c r="AG987" s="97">
        <v>1</v>
      </c>
      <c r="AH987" s="73"/>
      <c r="AI987" s="57"/>
      <c r="AJ987" s="45"/>
      <c r="AK987" s="45"/>
      <c r="AL987" s="45"/>
    </row>
    <row r="988" spans="1:38" outlineLevel="2" x14ac:dyDescent="0.25">
      <c r="A988" s="45"/>
      <c r="B988" s="54"/>
      <c r="C988" s="47">
        <f>INT($C$29)+2</f>
        <v>3</v>
      </c>
      <c r="D988" s="73"/>
      <c r="E988" s="70"/>
      <c r="F988" s="70" t="s">
        <v>1726</v>
      </c>
      <c r="G988" s="73"/>
      <c r="H988" s="76" t="s">
        <v>1727</v>
      </c>
      <c r="I988" s="96" t="s">
        <v>511</v>
      </c>
      <c r="J988" s="96"/>
      <c r="K988" s="97">
        <v>0.70699999999999996</v>
      </c>
      <c r="L988" s="97">
        <v>0.88400000000000001</v>
      </c>
      <c r="M988" s="76"/>
      <c r="N988" s="76"/>
      <c r="O988" s="76"/>
      <c r="P988" s="76"/>
      <c r="Q988" s="76"/>
      <c r="R988" s="76" t="s">
        <v>559</v>
      </c>
      <c r="S988" s="76"/>
      <c r="T988" s="76"/>
      <c r="U988" s="253">
        <f t="shared" si="161"/>
        <v>0.70699999999999996</v>
      </c>
      <c r="V988" s="253">
        <f t="shared" si="161"/>
        <v>0.70699999999999996</v>
      </c>
      <c r="W988" s="253">
        <f t="shared" si="161"/>
        <v>0.70699999999999996</v>
      </c>
      <c r="X988" s="253">
        <f t="shared" si="161"/>
        <v>0.88400000000000001</v>
      </c>
      <c r="Y988" s="253">
        <f t="shared" si="161"/>
        <v>0.88400000000000001</v>
      </c>
      <c r="Z988" s="253">
        <f t="shared" si="161"/>
        <v>0.88400000000000001</v>
      </c>
      <c r="AA988" s="253">
        <f t="shared" si="161"/>
        <v>0.88400000000000001</v>
      </c>
      <c r="AB988" s="253">
        <f t="shared" si="161"/>
        <v>0.88400000000000001</v>
      </c>
      <c r="AC988" s="76"/>
      <c r="AD988" s="76"/>
      <c r="AE988" s="76"/>
      <c r="AF988" s="97">
        <v>1</v>
      </c>
      <c r="AG988" s="97">
        <v>1</v>
      </c>
      <c r="AH988" s="73"/>
      <c r="AI988" s="57"/>
      <c r="AJ988" s="45"/>
      <c r="AK988" s="45"/>
      <c r="AL988" s="45"/>
    </row>
    <row r="989" spans="1:38" outlineLevel="2" collapsed="1" x14ac:dyDescent="0.25">
      <c r="A989" s="45"/>
      <c r="B989" s="54"/>
      <c r="C989" s="47">
        <f>INT($C$29)+2</f>
        <v>3</v>
      </c>
      <c r="D989" s="73"/>
      <c r="E989" s="70"/>
      <c r="F989" s="70" t="s">
        <v>1728</v>
      </c>
      <c r="G989" s="73"/>
      <c r="H989" s="76" t="s">
        <v>1729</v>
      </c>
      <c r="I989" s="96" t="s">
        <v>511</v>
      </c>
      <c r="J989" s="96"/>
      <c r="K989" s="97">
        <v>0.89100000000000001</v>
      </c>
      <c r="L989" s="97">
        <v>1.1140000000000001</v>
      </c>
      <c r="M989" s="76"/>
      <c r="N989" s="76"/>
      <c r="O989" s="76"/>
      <c r="P989" s="76"/>
      <c r="Q989" s="76"/>
      <c r="R989" s="76" t="s">
        <v>559</v>
      </c>
      <c r="S989" s="76"/>
      <c r="T989" s="76"/>
      <c r="U989" s="253">
        <f t="shared" si="161"/>
        <v>0.89100000000000001</v>
      </c>
      <c r="V989" s="253">
        <f t="shared" si="161"/>
        <v>0.89100000000000001</v>
      </c>
      <c r="W989" s="253">
        <f t="shared" si="161"/>
        <v>0.89100000000000001</v>
      </c>
      <c r="X989" s="253">
        <f t="shared" si="161"/>
        <v>1.1140000000000001</v>
      </c>
      <c r="Y989" s="253">
        <f t="shared" si="161"/>
        <v>1.1140000000000001</v>
      </c>
      <c r="Z989" s="253">
        <f t="shared" si="161"/>
        <v>1.1140000000000001</v>
      </c>
      <c r="AA989" s="253">
        <f t="shared" si="161"/>
        <v>1.1140000000000001</v>
      </c>
      <c r="AB989" s="253">
        <f t="shared" si="161"/>
        <v>1.1140000000000001</v>
      </c>
      <c r="AC989" s="76"/>
      <c r="AD989" s="76"/>
      <c r="AE989" s="76"/>
      <c r="AF989" s="97">
        <v>1</v>
      </c>
      <c r="AG989" s="97">
        <v>1</v>
      </c>
      <c r="AH989" s="73"/>
      <c r="AI989" s="57"/>
      <c r="AJ989" s="45"/>
      <c r="AK989" s="45"/>
      <c r="AL989" s="45"/>
    </row>
    <row r="990" spans="1:38" hidden="1" outlineLevel="3" x14ac:dyDescent="0.25">
      <c r="A990" s="45"/>
      <c r="B990" s="54"/>
      <c r="C990" s="47">
        <f t="shared" ref="C990:C1013" si="162">INT($C$29)+3</f>
        <v>4</v>
      </c>
      <c r="D990" s="73"/>
      <c r="E990" s="70"/>
      <c r="F990" s="70" t="s">
        <v>2558</v>
      </c>
      <c r="G990" s="73"/>
      <c r="H990" s="76" t="s">
        <v>1500</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2"/>
        <v>4</v>
      </c>
      <c r="D991" s="73"/>
      <c r="E991" s="70"/>
      <c r="F991" s="70" t="s">
        <v>2559</v>
      </c>
      <c r="G991" s="73"/>
      <c r="H991" s="76" t="s">
        <v>1502</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2"/>
        <v>4</v>
      </c>
      <c r="D992" s="73"/>
      <c r="E992" s="70"/>
      <c r="F992" s="70" t="s">
        <v>2560</v>
      </c>
      <c r="G992" s="73"/>
      <c r="H992" s="76" t="s">
        <v>1504</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2"/>
        <v>4</v>
      </c>
      <c r="D993" s="73"/>
      <c r="E993" s="70"/>
      <c r="F993" s="70" t="s">
        <v>2561</v>
      </c>
      <c r="G993" s="73"/>
      <c r="H993" s="76" t="s">
        <v>1506</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2"/>
        <v>4</v>
      </c>
      <c r="D994" s="73"/>
      <c r="E994" s="70"/>
      <c r="F994" s="70" t="s">
        <v>2562</v>
      </c>
      <c r="G994" s="73"/>
      <c r="H994" s="76" t="s">
        <v>1500</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2"/>
        <v>4</v>
      </c>
      <c r="D995" s="73"/>
      <c r="E995" s="70"/>
      <c r="F995" s="70" t="s">
        <v>2563</v>
      </c>
      <c r="G995" s="73"/>
      <c r="H995" s="76" t="s">
        <v>1502</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2"/>
        <v>4</v>
      </c>
      <c r="D996" s="73"/>
      <c r="E996" s="70"/>
      <c r="F996" s="70" t="s">
        <v>2564</v>
      </c>
      <c r="G996" s="73"/>
      <c r="H996" s="76" t="s">
        <v>1504</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2"/>
        <v>4</v>
      </c>
      <c r="D997" s="73"/>
      <c r="E997" s="70"/>
      <c r="F997" s="70" t="s">
        <v>2565</v>
      </c>
      <c r="G997" s="73"/>
      <c r="H997" s="76" t="s">
        <v>1506</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2"/>
        <v>4</v>
      </c>
      <c r="D998" s="73"/>
      <c r="E998" s="70"/>
      <c r="F998" s="70" t="s">
        <v>2566</v>
      </c>
      <c r="G998" s="73"/>
      <c r="H998" s="76" t="s">
        <v>1500</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2"/>
        <v>4</v>
      </c>
      <c r="D999" s="73"/>
      <c r="E999" s="70"/>
      <c r="F999" s="70" t="s">
        <v>2567</v>
      </c>
      <c r="G999" s="73"/>
      <c r="H999" s="76" t="s">
        <v>1502</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2"/>
        <v>4</v>
      </c>
      <c r="D1000" s="73"/>
      <c r="E1000" s="70"/>
      <c r="F1000" s="70" t="s">
        <v>2568</v>
      </c>
      <c r="G1000" s="73"/>
      <c r="H1000" s="76" t="s">
        <v>1504</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2"/>
        <v>4</v>
      </c>
      <c r="D1001" s="73"/>
      <c r="E1001" s="70"/>
      <c r="F1001" s="70" t="s">
        <v>2569</v>
      </c>
      <c r="G1001" s="73"/>
      <c r="H1001" s="76" t="s">
        <v>1506</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2"/>
        <v>4</v>
      </c>
      <c r="D1002" s="73"/>
      <c r="E1002" s="70"/>
      <c r="F1002" s="70" t="s">
        <v>2570</v>
      </c>
      <c r="G1002" s="73"/>
      <c r="H1002" s="76" t="s">
        <v>1500</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2"/>
        <v>4</v>
      </c>
      <c r="D1003" s="73"/>
      <c r="E1003" s="70"/>
      <c r="F1003" s="70" t="s">
        <v>2571</v>
      </c>
      <c r="G1003" s="73"/>
      <c r="H1003" s="76" t="s">
        <v>1502</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2"/>
        <v>4</v>
      </c>
      <c r="D1004" s="73"/>
      <c r="E1004" s="70"/>
      <c r="F1004" s="70" t="s">
        <v>2572</v>
      </c>
      <c r="G1004" s="73"/>
      <c r="H1004" s="76" t="s">
        <v>1504</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2"/>
        <v>4</v>
      </c>
      <c r="D1005" s="73"/>
      <c r="E1005" s="70"/>
      <c r="F1005" s="70" t="s">
        <v>2573</v>
      </c>
      <c r="G1005" s="73"/>
      <c r="H1005" s="76" t="s">
        <v>1506</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2"/>
        <v>4</v>
      </c>
      <c r="D1006" s="73"/>
      <c r="E1006" s="70"/>
      <c r="F1006" s="70" t="s">
        <v>2574</v>
      </c>
      <c r="G1006" s="73"/>
      <c r="H1006" s="76" t="s">
        <v>1500</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2"/>
        <v>4</v>
      </c>
      <c r="D1007" s="73"/>
      <c r="E1007" s="70"/>
      <c r="F1007" s="70" t="s">
        <v>2575</v>
      </c>
      <c r="G1007" s="73"/>
      <c r="H1007" s="76" t="s">
        <v>1502</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2"/>
        <v>4</v>
      </c>
      <c r="D1008" s="73"/>
      <c r="E1008" s="70"/>
      <c r="F1008" s="70" t="s">
        <v>2576</v>
      </c>
      <c r="G1008" s="73"/>
      <c r="H1008" s="76" t="s">
        <v>1504</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2"/>
        <v>4</v>
      </c>
      <c r="D1009" s="73"/>
      <c r="E1009" s="70"/>
      <c r="F1009" s="70" t="s">
        <v>2577</v>
      </c>
      <c r="G1009" s="73"/>
      <c r="H1009" s="76" t="s">
        <v>1506</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2"/>
        <v>4</v>
      </c>
      <c r="D1010" s="73"/>
      <c r="E1010" s="70"/>
      <c r="F1010" s="70" t="s">
        <v>2578</v>
      </c>
      <c r="G1010" s="73"/>
      <c r="H1010" s="76" t="s">
        <v>1500</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2"/>
        <v>4</v>
      </c>
      <c r="D1011" s="73"/>
      <c r="E1011" s="70"/>
      <c r="F1011" s="70" t="s">
        <v>2579</v>
      </c>
      <c r="G1011" s="73"/>
      <c r="H1011" s="76" t="s">
        <v>1502</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2"/>
        <v>4</v>
      </c>
      <c r="D1012" s="73"/>
      <c r="E1012" s="70"/>
      <c r="F1012" s="70" t="s">
        <v>2580</v>
      </c>
      <c r="G1012" s="73"/>
      <c r="H1012" s="76" t="s">
        <v>1504</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2"/>
        <v>4</v>
      </c>
      <c r="D1013" s="73"/>
      <c r="E1013" s="70"/>
      <c r="F1013" s="70" t="s">
        <v>2581</v>
      </c>
      <c r="G1013" s="73"/>
      <c r="H1013" s="76" t="s">
        <v>1506</v>
      </c>
      <c r="I1013" s="96" t="s">
        <v>511</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outlineLevel="1" collapsed="1" x14ac:dyDescent="0.25">
      <c r="A1014" s="45"/>
      <c r="B1014" s="54"/>
      <c r="C1014" s="47">
        <f>INT($C$29)+1</f>
        <v>2</v>
      </c>
      <c r="D1014" s="73"/>
      <c r="E1014" s="70"/>
      <c r="F1014" s="265" t="s">
        <v>1730</v>
      </c>
      <c r="G1014" s="73"/>
      <c r="H1014" s="246" t="s">
        <v>1731</v>
      </c>
      <c r="I1014" s="96"/>
      <c r="J1014" s="96" t="s">
        <v>528</v>
      </c>
      <c r="K1014" s="76"/>
      <c r="L1014" s="76"/>
      <c r="M1014" s="76"/>
      <c r="N1014" s="76"/>
      <c r="O1014" s="76"/>
      <c r="P1014" s="76"/>
      <c r="Q1014" s="76"/>
      <c r="R1014" s="76"/>
      <c r="S1014" s="76"/>
      <c r="T1014" s="76"/>
      <c r="U1014" s="79">
        <v>5</v>
      </c>
      <c r="V1014" s="76"/>
      <c r="W1014" s="79">
        <v>0</v>
      </c>
      <c r="X1014" s="76"/>
      <c r="Y1014" s="76"/>
      <c r="Z1014" s="76"/>
      <c r="AA1014" s="76"/>
      <c r="AB1014" s="76"/>
      <c r="AC1014" s="76"/>
      <c r="AD1014" s="76"/>
      <c r="AE1014" s="76"/>
      <c r="AF1014" s="76"/>
      <c r="AG1014" s="76"/>
      <c r="AH1014" s="73"/>
      <c r="AI1014" s="57"/>
      <c r="AJ1014" s="45"/>
      <c r="AK1014" s="45"/>
      <c r="AL1014" s="45"/>
    </row>
    <row r="1015" spans="1:38" hidden="1" outlineLevel="2" x14ac:dyDescent="0.25">
      <c r="A1015" s="45"/>
      <c r="B1015" s="54"/>
      <c r="C1015" s="47">
        <f>INT($C$29)+2</f>
        <v>3</v>
      </c>
      <c r="D1015" s="73"/>
      <c r="E1015" s="70" t="s">
        <v>1732</v>
      </c>
      <c r="F1015" s="70" t="s">
        <v>1733</v>
      </c>
      <c r="G1015" s="73"/>
      <c r="H1015" s="76" t="s">
        <v>1734</v>
      </c>
      <c r="I1015" s="76"/>
      <c r="J1015" s="76"/>
      <c r="K1015" s="97">
        <v>0.99704199999999998</v>
      </c>
      <c r="L1015" s="97">
        <v>0.99704199999999998</v>
      </c>
      <c r="M1015" s="76"/>
      <c r="N1015" s="76"/>
      <c r="O1015" s="76"/>
      <c r="P1015" s="76"/>
      <c r="Q1015" s="76"/>
      <c r="R1015" s="76"/>
      <c r="S1015" s="76"/>
      <c r="T1015" s="76"/>
      <c r="U1015" s="253">
        <f t="shared" ref="U1015:AB1015" si="163">INDEX($K1015:$Q1015,1,U$43)</f>
        <v>0.99704199999999998</v>
      </c>
      <c r="V1015" s="253">
        <f t="shared" si="163"/>
        <v>0.99704199999999998</v>
      </c>
      <c r="W1015" s="253">
        <f t="shared" si="163"/>
        <v>0.99704199999999998</v>
      </c>
      <c r="X1015" s="253">
        <f t="shared" si="163"/>
        <v>0.99704199999999998</v>
      </c>
      <c r="Y1015" s="253">
        <f t="shared" si="163"/>
        <v>0.99704199999999998</v>
      </c>
      <c r="Z1015" s="253">
        <f t="shared" si="163"/>
        <v>0.99704199999999998</v>
      </c>
      <c r="AA1015" s="253">
        <f t="shared" si="163"/>
        <v>0.99704199999999998</v>
      </c>
      <c r="AB1015" s="253">
        <f t="shared" si="163"/>
        <v>0.99704199999999998</v>
      </c>
      <c r="AC1015" s="76"/>
      <c r="AD1015" s="76"/>
      <c r="AE1015" s="76"/>
      <c r="AF1015" s="97">
        <v>1</v>
      </c>
      <c r="AG1015" s="97">
        <v>1</v>
      </c>
      <c r="AH1015" s="73"/>
      <c r="AI1015" s="57"/>
      <c r="AJ1015" s="45"/>
      <c r="AK1015" s="45"/>
      <c r="AL1015" s="45"/>
    </row>
    <row r="1016" spans="1:38" hidden="1" outlineLevel="2" x14ac:dyDescent="0.25">
      <c r="A1016" s="45"/>
      <c r="B1016" s="54"/>
      <c r="C1016" s="47">
        <f>INT($C$29)+2</f>
        <v>3</v>
      </c>
      <c r="D1016" s="73"/>
      <c r="E1016" s="70"/>
      <c r="F1016" s="70" t="s">
        <v>1735</v>
      </c>
      <c r="G1016" s="73"/>
      <c r="H1016" s="129" t="s">
        <v>2801</v>
      </c>
      <c r="I1016" s="96"/>
      <c r="J1016" s="96"/>
      <c r="K1016" s="76"/>
      <c r="L1016" s="76"/>
      <c r="M1016" s="76"/>
      <c r="N1016" s="76"/>
      <c r="O1016" s="76"/>
      <c r="P1016" s="76"/>
      <c r="Q1016" s="76"/>
      <c r="R1016" s="76"/>
      <c r="S1016" s="76"/>
      <c r="T1016" s="76"/>
      <c r="U1016" s="266">
        <v>0.19</v>
      </c>
      <c r="V1016" s="266">
        <v>0.19</v>
      </c>
      <c r="W1016" s="266">
        <v>0.19</v>
      </c>
      <c r="X1016" s="266">
        <v>0.25</v>
      </c>
      <c r="Y1016" s="266">
        <v>0.25</v>
      </c>
      <c r="Z1016" s="266">
        <v>0.25</v>
      </c>
      <c r="AA1016" s="266">
        <v>0.25</v>
      </c>
      <c r="AB1016" s="266">
        <v>0.25</v>
      </c>
      <c r="AC1016" s="76"/>
      <c r="AD1016" s="97" t="s">
        <v>1737</v>
      </c>
      <c r="AE1016" s="76"/>
      <c r="AF1016" s="97">
        <v>1</v>
      </c>
      <c r="AG1016" s="97">
        <v>1</v>
      </c>
      <c r="AH1016" s="73"/>
      <c r="AI1016" s="57"/>
      <c r="AJ1016" s="45"/>
      <c r="AK1016" s="45"/>
      <c r="AL1016" s="45"/>
    </row>
    <row r="1017" spans="1:38" hidden="1" outlineLevel="2" x14ac:dyDescent="0.25">
      <c r="A1017" s="45"/>
      <c r="B1017" s="54"/>
      <c r="C1017" s="47">
        <f>INT($C$29)+2</f>
        <v>3</v>
      </c>
      <c r="D1017" s="73"/>
      <c r="E1017" s="70"/>
      <c r="F1017" s="70" t="s">
        <v>1738</v>
      </c>
      <c r="G1017" s="73"/>
      <c r="H1017" s="76" t="s">
        <v>1739</v>
      </c>
      <c r="I1017" s="76"/>
      <c r="J1017" s="76"/>
      <c r="K1017" s="76"/>
      <c r="L1017" s="76"/>
      <c r="M1017" s="76"/>
      <c r="N1017" s="76"/>
      <c r="O1017" s="76"/>
      <c r="P1017" s="76"/>
      <c r="Q1017" s="76"/>
      <c r="R1017" s="76"/>
      <c r="S1017" s="76"/>
      <c r="T1017" s="76"/>
      <c r="U1017" s="97">
        <v>0.13739999999999999</v>
      </c>
      <c r="V1017" s="97">
        <v>0.13739999999999999</v>
      </c>
      <c r="W1017" s="97">
        <v>0.13739999999999999</v>
      </c>
      <c r="X1017" s="255">
        <f t="shared" ref="X1017:AB1019" si="164">W1017</f>
        <v>0.13739999999999999</v>
      </c>
      <c r="Y1017" s="255">
        <f t="shared" si="164"/>
        <v>0.13739999999999999</v>
      </c>
      <c r="Z1017" s="255">
        <f t="shared" si="164"/>
        <v>0.13739999999999999</v>
      </c>
      <c r="AA1017" s="255">
        <f t="shared" si="164"/>
        <v>0.13739999999999999</v>
      </c>
      <c r="AB1017" s="255">
        <f t="shared" si="164"/>
        <v>0.13739999999999999</v>
      </c>
      <c r="AC1017" s="76"/>
      <c r="AD1017" s="76"/>
      <c r="AE1017" s="76"/>
      <c r="AF1017" s="97">
        <v>1</v>
      </c>
      <c r="AG1017" s="97">
        <v>1</v>
      </c>
      <c r="AH1017" s="73"/>
      <c r="AI1017" s="57"/>
      <c r="AJ1017" s="45"/>
      <c r="AK1017" s="45"/>
      <c r="AL1017" s="45"/>
    </row>
    <row r="1018" spans="1:38" hidden="1" outlineLevel="2" x14ac:dyDescent="0.25">
      <c r="A1018" s="45"/>
      <c r="B1018" s="54"/>
      <c r="C1018" s="47">
        <f>INT($C$29)+2</f>
        <v>3</v>
      </c>
      <c r="D1018" s="73"/>
      <c r="E1018" s="70"/>
      <c r="F1018" s="70" t="s">
        <v>1740</v>
      </c>
      <c r="G1018" s="73"/>
      <c r="H1018" s="76" t="s">
        <v>1741</v>
      </c>
      <c r="I1018" s="76"/>
      <c r="J1018" s="76"/>
      <c r="K1018" s="76"/>
      <c r="L1018" s="76"/>
      <c r="M1018" s="76"/>
      <c r="N1018" s="76"/>
      <c r="O1018" s="76"/>
      <c r="P1018" s="76"/>
      <c r="Q1018" s="76"/>
      <c r="R1018" s="76"/>
      <c r="S1018" s="76"/>
      <c r="T1018" s="76"/>
      <c r="U1018" s="97">
        <v>0.16700000000000001</v>
      </c>
      <c r="V1018" s="97">
        <v>0.16700000000000001</v>
      </c>
      <c r="W1018" s="97">
        <v>0.16700000000000001</v>
      </c>
      <c r="X1018" s="255">
        <f t="shared" si="164"/>
        <v>0.16700000000000001</v>
      </c>
      <c r="Y1018" s="255">
        <f t="shared" si="164"/>
        <v>0.16700000000000001</v>
      </c>
      <c r="Z1018" s="255">
        <f t="shared" si="164"/>
        <v>0.16700000000000001</v>
      </c>
      <c r="AA1018" s="255">
        <f t="shared" si="164"/>
        <v>0.16700000000000001</v>
      </c>
      <c r="AB1018" s="255">
        <f t="shared" si="164"/>
        <v>0.16700000000000001</v>
      </c>
      <c r="AC1018" s="76"/>
      <c r="AD1018" s="76"/>
      <c r="AE1018" s="76"/>
      <c r="AF1018" s="97">
        <v>1</v>
      </c>
      <c r="AG1018" s="97">
        <v>1</v>
      </c>
      <c r="AH1018" s="73"/>
      <c r="AI1018" s="57"/>
      <c r="AJ1018" s="45"/>
      <c r="AK1018" s="45"/>
      <c r="AL1018" s="45"/>
    </row>
    <row r="1019" spans="1:38" hidden="1" outlineLevel="2" x14ac:dyDescent="0.25">
      <c r="A1019" s="45"/>
      <c r="B1019" s="54"/>
      <c r="C1019" s="47">
        <f>INT($C$29)+2</f>
        <v>3</v>
      </c>
      <c r="D1019" s="73"/>
      <c r="E1019" s="70"/>
      <c r="F1019" s="70" t="s">
        <v>1742</v>
      </c>
      <c r="G1019" s="73"/>
      <c r="H1019" s="76" t="s">
        <v>1743</v>
      </c>
      <c r="I1019" s="76"/>
      <c r="J1019" s="76"/>
      <c r="K1019" s="76"/>
      <c r="L1019" s="76"/>
      <c r="M1019" s="76"/>
      <c r="N1019" s="76"/>
      <c r="O1019" s="76"/>
      <c r="P1019" s="76"/>
      <c r="Q1019" s="76"/>
      <c r="R1019" s="76"/>
      <c r="S1019" s="76"/>
      <c r="T1019" s="76"/>
      <c r="U1019" s="97">
        <v>0.08</v>
      </c>
      <c r="V1019" s="97">
        <v>0.08</v>
      </c>
      <c r="W1019" s="97">
        <v>0.08</v>
      </c>
      <c r="X1019" s="255">
        <f t="shared" si="164"/>
        <v>0.08</v>
      </c>
      <c r="Y1019" s="255">
        <f t="shared" si="164"/>
        <v>0.08</v>
      </c>
      <c r="Z1019" s="255">
        <f t="shared" si="164"/>
        <v>0.08</v>
      </c>
      <c r="AA1019" s="255">
        <f t="shared" si="164"/>
        <v>0.08</v>
      </c>
      <c r="AB1019" s="255">
        <f t="shared" si="164"/>
        <v>0.08</v>
      </c>
      <c r="AC1019" s="76"/>
      <c r="AD1019" s="76"/>
      <c r="AE1019" s="76"/>
      <c r="AF1019" s="97">
        <v>1</v>
      </c>
      <c r="AG1019" s="97">
        <v>1</v>
      </c>
      <c r="AH1019" s="73"/>
      <c r="AI1019" s="57"/>
      <c r="AJ1019" s="45"/>
      <c r="AK1019" s="45"/>
      <c r="AL1019" s="45"/>
    </row>
    <row r="1020" spans="1:38" outlineLevel="1" collapsed="1" x14ac:dyDescent="0.25">
      <c r="A1020" s="45"/>
      <c r="B1020" s="54"/>
      <c r="C1020" s="47">
        <f>INT($C$29)+1</f>
        <v>2</v>
      </c>
      <c r="D1020" s="73"/>
      <c r="E1020" s="70"/>
      <c r="F1020" s="265" t="s">
        <v>1730</v>
      </c>
      <c r="G1020" s="73"/>
      <c r="H1020" s="267" t="s">
        <v>1744</v>
      </c>
      <c r="I1020" s="129"/>
      <c r="J1020" s="129" t="s">
        <v>1056</v>
      </c>
      <c r="K1020" s="76"/>
      <c r="L1020" s="76"/>
      <c r="M1020" s="76"/>
      <c r="N1020" s="76"/>
      <c r="O1020" s="76"/>
      <c r="P1020" s="76"/>
      <c r="Q1020" s="76"/>
      <c r="R1020" s="76"/>
      <c r="S1020" s="76"/>
      <c r="T1020" s="76"/>
      <c r="U1020" s="79">
        <v>19</v>
      </c>
      <c r="V1020" s="79">
        <v>8</v>
      </c>
      <c r="W1020" s="79">
        <v>0</v>
      </c>
      <c r="X1020" s="76"/>
      <c r="Y1020" s="76"/>
      <c r="Z1020" s="76"/>
      <c r="AA1020" s="76"/>
      <c r="AB1020" s="76"/>
      <c r="AC1020" s="76"/>
      <c r="AD1020" s="76"/>
      <c r="AE1020" s="76"/>
      <c r="AF1020" s="76"/>
      <c r="AG1020" s="76"/>
      <c r="AH1020" s="73"/>
      <c r="AI1020" s="57"/>
      <c r="AJ1020" s="45"/>
      <c r="AK1020" s="45"/>
      <c r="AL1020" s="45"/>
    </row>
    <row r="1021" spans="1:38" hidden="1" outlineLevel="3" x14ac:dyDescent="0.25">
      <c r="A1021" s="45"/>
      <c r="B1021" s="54"/>
      <c r="C1021" s="47">
        <f>INT($C$29)+2</f>
        <v>3</v>
      </c>
      <c r="D1021" s="73"/>
      <c r="E1021" s="70"/>
      <c r="F1021" s="70" t="s">
        <v>1745</v>
      </c>
      <c r="G1021" s="73"/>
      <c r="H1021" s="76" t="s">
        <v>1746</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ref="C1022:C1028" si="165">INT($C$29)+2</f>
        <v>3</v>
      </c>
      <c r="D1022" s="73"/>
      <c r="E1022" s="70"/>
      <c r="F1022" s="70" t="s">
        <v>1747</v>
      </c>
      <c r="G1022" s="73"/>
      <c r="H1022" s="76" t="s">
        <v>1748</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5"/>
        <v>3</v>
      </c>
      <c r="D1023" s="73"/>
      <c r="E1023" s="70"/>
      <c r="F1023" s="70" t="s">
        <v>1749</v>
      </c>
      <c r="G1023" s="73"/>
      <c r="H1023" s="76" t="s">
        <v>1750</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5"/>
        <v>3</v>
      </c>
      <c r="D1024" s="73"/>
      <c r="E1024" s="70"/>
      <c r="F1024" s="70" t="s">
        <v>1751</v>
      </c>
      <c r="G1024" s="73"/>
      <c r="H1024" s="76" t="s">
        <v>1752</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5"/>
        <v>3</v>
      </c>
      <c r="D1025" s="73"/>
      <c r="E1025" s="70"/>
      <c r="F1025" s="70" t="s">
        <v>1753</v>
      </c>
      <c r="G1025" s="73"/>
      <c r="H1025" s="76" t="s">
        <v>1754</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5"/>
        <v>3</v>
      </c>
      <c r="D1026" s="73"/>
      <c r="E1026" s="70"/>
      <c r="F1026" s="70" t="s">
        <v>1755</v>
      </c>
      <c r="G1026" s="73"/>
      <c r="H1026" s="76" t="s">
        <v>1756</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5"/>
        <v>3</v>
      </c>
      <c r="D1027" s="73"/>
      <c r="E1027" s="70"/>
      <c r="F1027" s="70" t="s">
        <v>1757</v>
      </c>
      <c r="G1027" s="73"/>
      <c r="H1027" s="76" t="s">
        <v>1758</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65"/>
        <v>3</v>
      </c>
      <c r="D1028" s="73"/>
      <c r="E1028" s="70"/>
      <c r="F1028" s="70" t="s">
        <v>1759</v>
      </c>
      <c r="G1028" s="73"/>
      <c r="H1028" s="76" t="s">
        <v>1760</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ref="C1029:C1092" si="166">INT($C$29)+3</f>
        <v>4</v>
      </c>
      <c r="D1029" s="73"/>
      <c r="E1029" s="70"/>
      <c r="F1029" s="70" t="s">
        <v>1761</v>
      </c>
      <c r="G1029" s="73"/>
      <c r="H1029" s="76" t="s">
        <v>613</v>
      </c>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6"/>
        <v>4</v>
      </c>
      <c r="D1030" s="73"/>
      <c r="E1030" s="70"/>
      <c r="F1030" s="70" t="s">
        <v>1762</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6"/>
        <v>4</v>
      </c>
      <c r="D1031" s="73"/>
      <c r="E1031" s="70"/>
      <c r="F1031" s="70" t="s">
        <v>1763</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6"/>
        <v>4</v>
      </c>
      <c r="D1032" s="73"/>
      <c r="E1032" s="70"/>
      <c r="F1032" s="70" t="s">
        <v>1764</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6"/>
        <v>4</v>
      </c>
      <c r="D1033" s="73"/>
      <c r="E1033" s="70"/>
      <c r="F1033" s="70" t="s">
        <v>1765</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6"/>
        <v>4</v>
      </c>
      <c r="D1034" s="73"/>
      <c r="E1034" s="70"/>
      <c r="F1034" s="70" t="s">
        <v>1766</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6"/>
        <v>4</v>
      </c>
      <c r="D1035" s="73"/>
      <c r="E1035" s="70"/>
      <c r="F1035" s="70" t="s">
        <v>1767</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6"/>
        <v>4</v>
      </c>
      <c r="D1036" s="73"/>
      <c r="E1036" s="70"/>
      <c r="F1036" s="70" t="s">
        <v>1768</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6"/>
        <v>4</v>
      </c>
      <c r="D1037" s="73"/>
      <c r="E1037" s="70"/>
      <c r="F1037" s="70" t="s">
        <v>1769</v>
      </c>
      <c r="G1037" s="73"/>
      <c r="H1037" s="76" t="s">
        <v>613</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6"/>
        <v>4</v>
      </c>
      <c r="D1038" s="73"/>
      <c r="E1038" s="70"/>
      <c r="F1038" s="70" t="s">
        <v>1770</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6"/>
        <v>4</v>
      </c>
      <c r="D1039" s="73"/>
      <c r="E1039" s="70"/>
      <c r="F1039" s="70" t="s">
        <v>1771</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6"/>
        <v>4</v>
      </c>
      <c r="D1040" s="73"/>
      <c r="E1040" s="70"/>
      <c r="F1040" s="70" t="s">
        <v>1772</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6"/>
        <v>4</v>
      </c>
      <c r="D1041" s="73"/>
      <c r="E1041" s="70"/>
      <c r="F1041" s="70" t="s">
        <v>1773</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6"/>
        <v>4</v>
      </c>
      <c r="D1042" s="73"/>
      <c r="E1042" s="70"/>
      <c r="F1042" s="70" t="s">
        <v>1774</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6"/>
        <v>4</v>
      </c>
      <c r="D1043" s="73"/>
      <c r="E1043" s="70"/>
      <c r="F1043" s="70" t="s">
        <v>1775</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6"/>
        <v>4</v>
      </c>
      <c r="D1044" s="73"/>
      <c r="E1044" s="70"/>
      <c r="F1044" s="70" t="s">
        <v>1776</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6"/>
        <v>4</v>
      </c>
      <c r="D1045" s="73"/>
      <c r="E1045" s="70"/>
      <c r="F1045" s="70" t="s">
        <v>1777</v>
      </c>
      <c r="G1045" s="73"/>
      <c r="H1045" s="76" t="s">
        <v>613</v>
      </c>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6"/>
        <v>4</v>
      </c>
      <c r="D1046" s="73"/>
      <c r="E1046" s="70"/>
      <c r="F1046" s="70" t="s">
        <v>1778</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6"/>
        <v>4</v>
      </c>
      <c r="D1047" s="73"/>
      <c r="E1047" s="70"/>
      <c r="F1047" s="70" t="s">
        <v>1779</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6"/>
        <v>4</v>
      </c>
      <c r="D1048" s="73"/>
      <c r="E1048" s="70"/>
      <c r="F1048" s="70" t="s">
        <v>1780</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6"/>
        <v>4</v>
      </c>
      <c r="D1049" s="73"/>
      <c r="E1049" s="70"/>
      <c r="F1049" s="70" t="s">
        <v>1781</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6"/>
        <v>4</v>
      </c>
      <c r="D1050" s="73"/>
      <c r="E1050" s="70"/>
      <c r="F1050" s="70" t="s">
        <v>1782</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6"/>
        <v>4</v>
      </c>
      <c r="D1051" s="73"/>
      <c r="E1051" s="70"/>
      <c r="F1051" s="70" t="s">
        <v>1783</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6"/>
        <v>4</v>
      </c>
      <c r="D1052" s="73"/>
      <c r="E1052" s="70"/>
      <c r="F1052" s="70" t="s">
        <v>1784</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6"/>
        <v>4</v>
      </c>
      <c r="D1053" s="73"/>
      <c r="E1053" s="70"/>
      <c r="F1053" s="70" t="s">
        <v>1785</v>
      </c>
      <c r="G1053" s="73"/>
      <c r="H1053" s="76" t="s">
        <v>613</v>
      </c>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6"/>
        <v>4</v>
      </c>
      <c r="D1054" s="73"/>
      <c r="E1054" s="70"/>
      <c r="F1054" s="70" t="s">
        <v>1786</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6"/>
        <v>4</v>
      </c>
      <c r="D1055" s="73"/>
      <c r="E1055" s="70"/>
      <c r="F1055" s="70" t="s">
        <v>1787</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6"/>
        <v>4</v>
      </c>
      <c r="D1056" s="73"/>
      <c r="E1056" s="70"/>
      <c r="F1056" s="70" t="s">
        <v>1788</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6"/>
        <v>4</v>
      </c>
      <c r="D1057" s="73"/>
      <c r="E1057" s="70"/>
      <c r="F1057" s="70" t="s">
        <v>1789</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6"/>
        <v>4</v>
      </c>
      <c r="D1058" s="73"/>
      <c r="E1058" s="70"/>
      <c r="F1058" s="70" t="s">
        <v>1790</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6"/>
        <v>4</v>
      </c>
      <c r="D1059" s="73"/>
      <c r="E1059" s="70"/>
      <c r="F1059" s="70" t="s">
        <v>1791</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6"/>
        <v>4</v>
      </c>
      <c r="D1060" s="73"/>
      <c r="E1060" s="70"/>
      <c r="F1060" s="70" t="s">
        <v>1792</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6"/>
        <v>4</v>
      </c>
      <c r="D1061" s="73"/>
      <c r="E1061" s="70"/>
      <c r="F1061" s="70" t="s">
        <v>1793</v>
      </c>
      <c r="G1061" s="73"/>
      <c r="H1061" s="76" t="s">
        <v>613</v>
      </c>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6"/>
        <v>4</v>
      </c>
      <c r="D1062" s="73"/>
      <c r="E1062" s="70"/>
      <c r="F1062" s="70" t="s">
        <v>1794</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6"/>
        <v>4</v>
      </c>
      <c r="D1063" s="73"/>
      <c r="E1063" s="70"/>
      <c r="F1063" s="70" t="s">
        <v>1795</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6"/>
        <v>4</v>
      </c>
      <c r="D1064" s="73"/>
      <c r="E1064" s="70"/>
      <c r="F1064" s="70" t="s">
        <v>1796</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6"/>
        <v>4</v>
      </c>
      <c r="D1065" s="73"/>
      <c r="E1065" s="70"/>
      <c r="F1065" s="70" t="s">
        <v>1797</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6"/>
        <v>4</v>
      </c>
      <c r="D1066" s="73"/>
      <c r="E1066" s="70"/>
      <c r="F1066" s="70" t="s">
        <v>1798</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6"/>
        <v>4</v>
      </c>
      <c r="D1067" s="73"/>
      <c r="E1067" s="70"/>
      <c r="F1067" s="70" t="s">
        <v>1799</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6"/>
        <v>4</v>
      </c>
      <c r="D1068" s="73"/>
      <c r="E1068" s="70"/>
      <c r="F1068" s="70" t="s">
        <v>1800</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6"/>
        <v>4</v>
      </c>
      <c r="D1069" s="73"/>
      <c r="E1069" s="70"/>
      <c r="F1069" s="70" t="s">
        <v>1801</v>
      </c>
      <c r="G1069" s="73"/>
      <c r="H1069" s="76" t="s">
        <v>613</v>
      </c>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6"/>
        <v>4</v>
      </c>
      <c r="D1070" s="73"/>
      <c r="E1070" s="70"/>
      <c r="F1070" s="70" t="s">
        <v>1802</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6"/>
        <v>4</v>
      </c>
      <c r="D1071" s="73"/>
      <c r="E1071" s="70"/>
      <c r="F1071" s="70" t="s">
        <v>1803</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6"/>
        <v>4</v>
      </c>
      <c r="D1072" s="73"/>
      <c r="E1072" s="70"/>
      <c r="F1072" s="70" t="s">
        <v>1804</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6"/>
        <v>4</v>
      </c>
      <c r="D1073" s="73"/>
      <c r="E1073" s="70"/>
      <c r="F1073" s="70" t="s">
        <v>1805</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6"/>
        <v>4</v>
      </c>
      <c r="D1074" s="73"/>
      <c r="E1074" s="70"/>
      <c r="F1074" s="70" t="s">
        <v>1806</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6"/>
        <v>4</v>
      </c>
      <c r="D1075" s="73"/>
      <c r="E1075" s="70"/>
      <c r="F1075" s="70" t="s">
        <v>1807</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6"/>
        <v>4</v>
      </c>
      <c r="D1076" s="73"/>
      <c r="E1076" s="70"/>
      <c r="F1076" s="70" t="s">
        <v>1808</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6"/>
        <v>4</v>
      </c>
      <c r="D1077" s="73"/>
      <c r="E1077" s="70"/>
      <c r="F1077" s="70" t="s">
        <v>1809</v>
      </c>
      <c r="G1077" s="73"/>
      <c r="H1077" s="76" t="s">
        <v>613</v>
      </c>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6"/>
        <v>4</v>
      </c>
      <c r="D1078" s="73"/>
      <c r="E1078" s="70"/>
      <c r="F1078" s="70" t="s">
        <v>1810</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6"/>
        <v>4</v>
      </c>
      <c r="D1079" s="73"/>
      <c r="E1079" s="70"/>
      <c r="F1079" s="70" t="s">
        <v>1811</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6"/>
        <v>4</v>
      </c>
      <c r="D1080" s="73"/>
      <c r="E1080" s="70"/>
      <c r="F1080" s="70" t="s">
        <v>1812</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6"/>
        <v>4</v>
      </c>
      <c r="D1081" s="73"/>
      <c r="E1081" s="70"/>
      <c r="F1081" s="70" t="s">
        <v>1813</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6"/>
        <v>4</v>
      </c>
      <c r="D1082" s="73"/>
      <c r="E1082" s="70"/>
      <c r="F1082" s="70" t="s">
        <v>1814</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6"/>
        <v>4</v>
      </c>
      <c r="D1083" s="73"/>
      <c r="E1083" s="70"/>
      <c r="F1083" s="70" t="s">
        <v>1815</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6"/>
        <v>4</v>
      </c>
      <c r="D1084" s="73"/>
      <c r="E1084" s="70"/>
      <c r="F1084" s="70" t="s">
        <v>1816</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6"/>
        <v>4</v>
      </c>
      <c r="D1085" s="73"/>
      <c r="E1085" s="70"/>
      <c r="F1085" s="70" t="s">
        <v>1817</v>
      </c>
      <c r="G1085" s="73"/>
      <c r="H1085" s="76" t="s">
        <v>613</v>
      </c>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6"/>
        <v>4</v>
      </c>
      <c r="D1086" s="73"/>
      <c r="E1086" s="70"/>
      <c r="F1086" s="70" t="s">
        <v>1818</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6"/>
        <v>4</v>
      </c>
      <c r="D1087" s="73"/>
      <c r="E1087" s="70"/>
      <c r="F1087" s="70" t="s">
        <v>1819</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6"/>
        <v>4</v>
      </c>
      <c r="D1088" s="73"/>
      <c r="E1088" s="70"/>
      <c r="F1088" s="70" t="s">
        <v>1820</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6"/>
        <v>4</v>
      </c>
      <c r="D1089" s="73"/>
      <c r="E1089" s="70"/>
      <c r="F1089" s="70" t="s">
        <v>1821</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6"/>
        <v>4</v>
      </c>
      <c r="D1090" s="73"/>
      <c r="E1090" s="70"/>
      <c r="F1090" s="70" t="s">
        <v>1822</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6"/>
        <v>4</v>
      </c>
      <c r="D1091" s="73"/>
      <c r="E1091" s="70"/>
      <c r="F1091" s="70" t="s">
        <v>1823</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6"/>
        <v>4</v>
      </c>
      <c r="D1092" s="73"/>
      <c r="E1092" s="70"/>
      <c r="F1092" s="70" t="s">
        <v>1824</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ref="C1093:C1116" si="167">INT($C$29)+3</f>
        <v>4</v>
      </c>
      <c r="D1093" s="73"/>
      <c r="E1093" s="70"/>
      <c r="F1093" s="70" t="s">
        <v>1825</v>
      </c>
      <c r="G1093" s="73"/>
      <c r="H1093" s="76" t="s">
        <v>613</v>
      </c>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7"/>
        <v>4</v>
      </c>
      <c r="D1094" s="73"/>
      <c r="E1094" s="70"/>
      <c r="F1094" s="70" t="s">
        <v>1826</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7"/>
        <v>4</v>
      </c>
      <c r="D1095" s="73"/>
      <c r="E1095" s="70"/>
      <c r="F1095" s="70" t="s">
        <v>1827</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7"/>
        <v>4</v>
      </c>
      <c r="D1096" s="73"/>
      <c r="E1096" s="70"/>
      <c r="F1096" s="70" t="s">
        <v>1828</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7"/>
        <v>4</v>
      </c>
      <c r="D1097" s="73"/>
      <c r="E1097" s="70"/>
      <c r="F1097" s="70" t="s">
        <v>1829</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7"/>
        <v>4</v>
      </c>
      <c r="D1098" s="73"/>
      <c r="E1098" s="70"/>
      <c r="F1098" s="70" t="s">
        <v>1830</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7"/>
        <v>4</v>
      </c>
      <c r="D1099" s="73"/>
      <c r="E1099" s="70"/>
      <c r="F1099" s="70" t="s">
        <v>1831</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7"/>
        <v>4</v>
      </c>
      <c r="D1100" s="73"/>
      <c r="E1100" s="70"/>
      <c r="F1100" s="70" t="s">
        <v>1832</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7"/>
        <v>4</v>
      </c>
      <c r="D1101" s="73"/>
      <c r="E1101" s="70"/>
      <c r="F1101" s="70" t="s">
        <v>1833</v>
      </c>
      <c r="G1101" s="73"/>
      <c r="H1101" s="76" t="s">
        <v>613</v>
      </c>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7"/>
        <v>4</v>
      </c>
      <c r="D1102" s="73"/>
      <c r="E1102" s="70"/>
      <c r="F1102" s="70" t="s">
        <v>1834</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7"/>
        <v>4</v>
      </c>
      <c r="D1103" s="73"/>
      <c r="E1103" s="70"/>
      <c r="F1103" s="70" t="s">
        <v>1835</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7"/>
        <v>4</v>
      </c>
      <c r="D1104" s="73"/>
      <c r="E1104" s="70"/>
      <c r="F1104" s="70" t="s">
        <v>1836</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7"/>
        <v>4</v>
      </c>
      <c r="D1105" s="73"/>
      <c r="E1105" s="70"/>
      <c r="F1105" s="70" t="s">
        <v>1837</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7"/>
        <v>4</v>
      </c>
      <c r="D1106" s="73"/>
      <c r="E1106" s="70"/>
      <c r="F1106" s="70" t="s">
        <v>1838</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7"/>
        <v>4</v>
      </c>
      <c r="D1107" s="73"/>
      <c r="E1107" s="70"/>
      <c r="F1107" s="70" t="s">
        <v>1839</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7"/>
        <v>4</v>
      </c>
      <c r="D1108" s="73"/>
      <c r="E1108" s="70"/>
      <c r="F1108" s="70" t="s">
        <v>1840</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7"/>
        <v>4</v>
      </c>
      <c r="D1109" s="73"/>
      <c r="E1109" s="70"/>
      <c r="F1109" s="70" t="s">
        <v>1841</v>
      </c>
      <c r="G1109" s="73"/>
      <c r="H1109" s="76" t="s">
        <v>613</v>
      </c>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7"/>
        <v>4</v>
      </c>
      <c r="D1110" s="73"/>
      <c r="E1110" s="70"/>
      <c r="F1110" s="70" t="s">
        <v>1842</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7"/>
        <v>4</v>
      </c>
      <c r="D1111" s="73"/>
      <c r="E1111" s="70"/>
      <c r="F1111" s="70" t="s">
        <v>1843</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7"/>
        <v>4</v>
      </c>
      <c r="D1112" s="73"/>
      <c r="E1112" s="70"/>
      <c r="F1112" s="70" t="s">
        <v>1844</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7"/>
        <v>4</v>
      </c>
      <c r="D1113" s="73"/>
      <c r="E1113" s="70"/>
      <c r="F1113" s="70" t="s">
        <v>1845</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7"/>
        <v>4</v>
      </c>
      <c r="D1114" s="73"/>
      <c r="E1114" s="70"/>
      <c r="F1114" s="70" t="s">
        <v>1846</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67"/>
        <v>4</v>
      </c>
      <c r="D1115" s="73"/>
      <c r="E1115" s="70"/>
      <c r="F1115" s="70" t="s">
        <v>1847</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67"/>
        <v>4</v>
      </c>
      <c r="D1116" s="73"/>
      <c r="E1116" s="70"/>
      <c r="F1116" s="70" t="s">
        <v>1848</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2" x14ac:dyDescent="0.25">
      <c r="A1117" s="45"/>
      <c r="B1117" s="54"/>
      <c r="C1117" s="47">
        <f t="shared" ref="C1117:C1172" si="168">INT($C$29)+2</f>
        <v>3</v>
      </c>
      <c r="D1117" s="73"/>
      <c r="E1117" s="70"/>
      <c r="F1117" s="70" t="s">
        <v>1849</v>
      </c>
      <c r="G1117" s="73"/>
      <c r="H1117" s="76" t="s">
        <v>1850</v>
      </c>
      <c r="I1117" s="96" t="s">
        <v>2183</v>
      </c>
      <c r="J1117" s="96"/>
      <c r="K1117" s="76"/>
      <c r="L1117" s="76"/>
      <c r="M1117" s="76"/>
      <c r="N1117" s="76"/>
      <c r="O1117" s="76"/>
      <c r="P1117" s="76"/>
      <c r="Q1117" s="76"/>
      <c r="R1117" s="76"/>
      <c r="S1117" s="76"/>
      <c r="T1117" s="76"/>
      <c r="U1117" s="97">
        <v>1.2E-2</v>
      </c>
      <c r="V1117" s="97">
        <v>1.2E-2</v>
      </c>
      <c r="W1117" s="97">
        <v>1.2E-2</v>
      </c>
      <c r="X1117" s="255">
        <f>W1117</f>
        <v>1.2E-2</v>
      </c>
      <c r="Y1117" s="255">
        <f>X1117</f>
        <v>1.2E-2</v>
      </c>
      <c r="Z1117" s="255">
        <f>Y1117</f>
        <v>1.2E-2</v>
      </c>
      <c r="AA1117" s="255">
        <f>Z1117</f>
        <v>1.2E-2</v>
      </c>
      <c r="AB1117" s="255">
        <f>AA1117</f>
        <v>1.2E-2</v>
      </c>
      <c r="AC1117" s="76"/>
      <c r="AD1117" s="97" t="s">
        <v>1851</v>
      </c>
      <c r="AE1117" s="76"/>
      <c r="AF1117" s="97">
        <v>1</v>
      </c>
      <c r="AG1117" s="97">
        <v>1</v>
      </c>
      <c r="AH1117" s="73"/>
      <c r="AI1117" s="57"/>
      <c r="AJ1117" s="45"/>
      <c r="AK1117" s="45"/>
      <c r="AL1117" s="45"/>
    </row>
    <row r="1118" spans="1:38" hidden="1" outlineLevel="2" x14ac:dyDescent="0.25">
      <c r="A1118" s="45"/>
      <c r="B1118" s="54"/>
      <c r="C1118" s="47">
        <f t="shared" si="168"/>
        <v>3</v>
      </c>
      <c r="D1118" s="73"/>
      <c r="E1118" s="70"/>
      <c r="F1118" s="70" t="s">
        <v>1852</v>
      </c>
      <c r="G1118" s="73"/>
      <c r="H1118" s="76" t="s">
        <v>1853</v>
      </c>
      <c r="I1118" s="96"/>
      <c r="J1118" s="96"/>
      <c r="K1118" s="76"/>
      <c r="L1118" s="76"/>
      <c r="M1118" s="76"/>
      <c r="N1118" s="76"/>
      <c r="O1118" s="76"/>
      <c r="P1118" s="76"/>
      <c r="Q1118" s="76"/>
      <c r="R1118" s="76"/>
      <c r="S1118" s="76"/>
      <c r="T1118" s="76"/>
      <c r="U1118" s="280">
        <f>U1119</f>
        <v>9.9999999999999985E-3</v>
      </c>
      <c r="V1118" s="253">
        <f t="shared" ref="V1118:AB1118" si="169">V1119</f>
        <v>9.9999999999999985E-3</v>
      </c>
      <c r="W1118" s="253">
        <f t="shared" si="169"/>
        <v>9.9999999999999985E-3</v>
      </c>
      <c r="X1118" s="253">
        <f t="shared" si="169"/>
        <v>9.9999999999999985E-3</v>
      </c>
      <c r="Y1118" s="253">
        <f t="shared" si="169"/>
        <v>9.9999999999999985E-3</v>
      </c>
      <c r="Z1118" s="253">
        <f t="shared" si="169"/>
        <v>9.9999999999999985E-3</v>
      </c>
      <c r="AA1118" s="253">
        <f t="shared" si="169"/>
        <v>9.9999999999999985E-3</v>
      </c>
      <c r="AB1118" s="253">
        <f t="shared" si="169"/>
        <v>9.9999999999999985E-3</v>
      </c>
      <c r="AC1118" s="76"/>
      <c r="AD1118" s="76"/>
      <c r="AE1118" s="76"/>
      <c r="AF1118" s="253">
        <f>AF1119</f>
        <v>1</v>
      </c>
      <c r="AG1118" s="253">
        <f>AG1119</f>
        <v>1</v>
      </c>
      <c r="AH1118" s="73"/>
      <c r="AI1118" s="57"/>
      <c r="AJ1118" s="45"/>
      <c r="AK1118" s="45"/>
      <c r="AL1118" s="45"/>
    </row>
    <row r="1119" spans="1:38" hidden="1" outlineLevel="2" x14ac:dyDescent="0.25">
      <c r="A1119" s="45"/>
      <c r="B1119" s="54"/>
      <c r="C1119" s="47">
        <f t="shared" si="168"/>
        <v>3</v>
      </c>
      <c r="D1119" s="73"/>
      <c r="E1119" s="70"/>
      <c r="F1119" s="70" t="s">
        <v>1854</v>
      </c>
      <c r="G1119" s="73"/>
      <c r="H1119" s="76" t="s">
        <v>1855</v>
      </c>
      <c r="I1119" s="96" t="s">
        <v>2182</v>
      </c>
      <c r="J1119" s="96"/>
      <c r="K1119" s="76"/>
      <c r="L1119" s="76"/>
      <c r="M1119" s="76"/>
      <c r="N1119" s="76"/>
      <c r="O1119" s="76"/>
      <c r="P1119" s="76"/>
      <c r="Q1119" s="76"/>
      <c r="R1119" s="76"/>
      <c r="S1119" s="76"/>
      <c r="T1119" s="76"/>
      <c r="U1119" s="281">
        <f>0.022-U$1117</f>
        <v>9.9999999999999985E-3</v>
      </c>
      <c r="V1119" s="97">
        <f>0.022-V$1117</f>
        <v>9.9999999999999985E-3</v>
      </c>
      <c r="W1119" s="97">
        <f>0.022-W$1117</f>
        <v>9.9999999999999985E-3</v>
      </c>
      <c r="X1119" s="255">
        <f t="shared" ref="X1119:AB1120" si="170">W1119</f>
        <v>9.9999999999999985E-3</v>
      </c>
      <c r="Y1119" s="255">
        <f t="shared" si="170"/>
        <v>9.9999999999999985E-3</v>
      </c>
      <c r="Z1119" s="255">
        <f t="shared" si="170"/>
        <v>9.9999999999999985E-3</v>
      </c>
      <c r="AA1119" s="255">
        <f t="shared" si="170"/>
        <v>9.9999999999999985E-3</v>
      </c>
      <c r="AB1119" s="255">
        <f t="shared" si="170"/>
        <v>9.9999999999999985E-3</v>
      </c>
      <c r="AC1119" s="76"/>
      <c r="AD1119" s="76"/>
      <c r="AE1119" s="76"/>
      <c r="AF1119" s="97">
        <v>1</v>
      </c>
      <c r="AG1119" s="97">
        <v>1</v>
      </c>
      <c r="AH1119" s="73"/>
      <c r="AI1119" s="57"/>
      <c r="AJ1119" s="45"/>
      <c r="AK1119" s="45"/>
      <c r="AL1119" s="45"/>
    </row>
    <row r="1120" spans="1:38" hidden="1" outlineLevel="2" x14ac:dyDescent="0.25">
      <c r="A1120" s="45"/>
      <c r="B1120" s="54"/>
      <c r="C1120" s="47">
        <f t="shared" si="168"/>
        <v>3</v>
      </c>
      <c r="D1120" s="73"/>
      <c r="E1120" s="70"/>
      <c r="F1120" s="70" t="s">
        <v>1856</v>
      </c>
      <c r="G1120" s="73"/>
      <c r="H1120" s="76" t="s">
        <v>1857</v>
      </c>
      <c r="I1120" s="96" t="s">
        <v>2182</v>
      </c>
      <c r="J1120" s="96"/>
      <c r="K1120" s="76"/>
      <c r="L1120" s="76"/>
      <c r="M1120" s="76"/>
      <c r="N1120" s="76"/>
      <c r="O1120" s="76"/>
      <c r="P1120" s="76"/>
      <c r="Q1120" s="76"/>
      <c r="R1120" s="76"/>
      <c r="S1120" s="76"/>
      <c r="T1120" s="76"/>
      <c r="U1120" s="281">
        <f>0.021-U$1117</f>
        <v>9.0000000000000011E-3</v>
      </c>
      <c r="V1120" s="97">
        <f>0.021-V$1117</f>
        <v>9.0000000000000011E-3</v>
      </c>
      <c r="W1120" s="97">
        <f>0.021-W$1117</f>
        <v>9.0000000000000011E-3</v>
      </c>
      <c r="X1120" s="255">
        <f t="shared" si="170"/>
        <v>9.0000000000000011E-3</v>
      </c>
      <c r="Y1120" s="255">
        <f t="shared" si="170"/>
        <v>9.0000000000000011E-3</v>
      </c>
      <c r="Z1120" s="255">
        <f t="shared" si="170"/>
        <v>9.0000000000000011E-3</v>
      </c>
      <c r="AA1120" s="255">
        <f t="shared" si="170"/>
        <v>9.0000000000000011E-3</v>
      </c>
      <c r="AB1120" s="255">
        <f t="shared" si="170"/>
        <v>9.0000000000000011E-3</v>
      </c>
      <c r="AC1120" s="76"/>
      <c r="AD1120" s="76"/>
      <c r="AE1120" s="76"/>
      <c r="AF1120" s="97">
        <v>1</v>
      </c>
      <c r="AG1120" s="97">
        <v>1</v>
      </c>
      <c r="AH1120" s="73"/>
      <c r="AI1120" s="57"/>
      <c r="AJ1120" s="45"/>
      <c r="AK1120" s="45"/>
      <c r="AL1120" s="45"/>
    </row>
    <row r="1121" spans="1:38" hidden="1" outlineLevel="3" x14ac:dyDescent="0.25">
      <c r="A1121" s="45"/>
      <c r="B1121" s="54"/>
      <c r="C1121" s="47">
        <f>INT($C$29)+3</f>
        <v>4</v>
      </c>
      <c r="D1121" s="73"/>
      <c r="E1121" s="70"/>
      <c r="F1121" s="70" t="s">
        <v>1858</v>
      </c>
      <c r="G1121" s="73"/>
      <c r="H1121" s="76" t="s">
        <v>1859</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25">
      <c r="A1122" s="45"/>
      <c r="B1122" s="54"/>
      <c r="C1122" s="47">
        <f>INT($C$29)+3</f>
        <v>4</v>
      </c>
      <c r="D1122" s="73"/>
      <c r="E1122" s="70"/>
      <c r="F1122" s="70" t="s">
        <v>1860</v>
      </c>
      <c r="G1122" s="73"/>
      <c r="H1122" s="76" t="s">
        <v>1861</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hidden="1" outlineLevel="3" x14ac:dyDescent="0.25">
      <c r="A1123" s="45"/>
      <c r="B1123" s="54"/>
      <c r="C1123" s="47">
        <f>INT($C$29)+3</f>
        <v>4</v>
      </c>
      <c r="D1123" s="73"/>
      <c r="E1123" s="70"/>
      <c r="F1123" s="70" t="s">
        <v>1862</v>
      </c>
      <c r="G1123" s="73"/>
      <c r="H1123" s="76" t="s">
        <v>1863</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2" x14ac:dyDescent="0.25">
      <c r="A1124" s="45"/>
      <c r="B1124" s="54"/>
      <c r="C1124" s="47">
        <f t="shared" si="168"/>
        <v>3</v>
      </c>
      <c r="D1124" s="73"/>
      <c r="E1124" s="70"/>
      <c r="F1124" s="70" t="s">
        <v>1864</v>
      </c>
      <c r="G1124" s="73"/>
      <c r="H1124" s="76" t="s">
        <v>1865</v>
      </c>
      <c r="I1124" s="76"/>
      <c r="J1124" s="76"/>
      <c r="K1124" s="76"/>
      <c r="L1124" s="76"/>
      <c r="M1124" s="76"/>
      <c r="N1124" s="76"/>
      <c r="O1124" s="76"/>
      <c r="P1124" s="76"/>
      <c r="Q1124" s="76"/>
      <c r="R1124" s="76"/>
      <c r="S1124" s="76"/>
      <c r="T1124" s="76"/>
      <c r="U1124" s="97">
        <v>0</v>
      </c>
      <c r="V1124" s="97">
        <v>0</v>
      </c>
      <c r="W1124" s="97">
        <v>0</v>
      </c>
      <c r="X1124" s="255">
        <f t="shared" ref="X1124:AB1125" si="171">W1124</f>
        <v>0</v>
      </c>
      <c r="Y1124" s="255">
        <f t="shared" si="171"/>
        <v>0</v>
      </c>
      <c r="Z1124" s="255">
        <f t="shared" si="171"/>
        <v>0</v>
      </c>
      <c r="AA1124" s="255">
        <f t="shared" si="171"/>
        <v>0</v>
      </c>
      <c r="AB1124" s="255">
        <f t="shared" si="171"/>
        <v>0</v>
      </c>
      <c r="AC1124" s="76"/>
      <c r="AD1124" s="97" t="s">
        <v>2180</v>
      </c>
      <c r="AE1124" s="76"/>
      <c r="AF1124" s="97">
        <v>1</v>
      </c>
      <c r="AG1124" s="97">
        <v>1</v>
      </c>
      <c r="AH1124" s="73"/>
      <c r="AI1124" s="57"/>
      <c r="AJ1124" s="45"/>
      <c r="AK1124" s="45"/>
      <c r="AL1124" s="45"/>
    </row>
    <row r="1125" spans="1:38" hidden="1" outlineLevel="2" x14ac:dyDescent="0.25">
      <c r="A1125" s="45"/>
      <c r="B1125" s="54"/>
      <c r="C1125" s="47">
        <f t="shared" si="168"/>
        <v>3</v>
      </c>
      <c r="D1125" s="73"/>
      <c r="E1125" s="70"/>
      <c r="F1125" s="70" t="s">
        <v>1866</v>
      </c>
      <c r="G1125" s="73"/>
      <c r="H1125" s="76" t="s">
        <v>1867</v>
      </c>
      <c r="I1125" s="96" t="s">
        <v>2185</v>
      </c>
      <c r="J1125" s="96"/>
      <c r="K1125" s="76"/>
      <c r="L1125" s="76"/>
      <c r="M1125" s="76"/>
      <c r="N1125" s="76"/>
      <c r="O1125" s="76"/>
      <c r="P1125" s="76"/>
      <c r="Q1125" s="76"/>
      <c r="R1125" s="76"/>
      <c r="S1125" s="76"/>
      <c r="T1125" s="76"/>
      <c r="U1125" s="97">
        <v>0</v>
      </c>
      <c r="V1125" s="97">
        <v>0</v>
      </c>
      <c r="W1125" s="97">
        <v>0</v>
      </c>
      <c r="X1125" s="255">
        <f t="shared" si="171"/>
        <v>0</v>
      </c>
      <c r="Y1125" s="255">
        <f t="shared" si="171"/>
        <v>0</v>
      </c>
      <c r="Z1125" s="255">
        <f t="shared" si="171"/>
        <v>0</v>
      </c>
      <c r="AA1125" s="255">
        <f t="shared" si="171"/>
        <v>0</v>
      </c>
      <c r="AB1125" s="255">
        <f t="shared" si="171"/>
        <v>0</v>
      </c>
      <c r="AC1125" s="76"/>
      <c r="AD1125" s="97" t="s">
        <v>1868</v>
      </c>
      <c r="AE1125" s="76"/>
      <c r="AF1125" s="97">
        <v>1</v>
      </c>
      <c r="AG1125" s="97">
        <v>1</v>
      </c>
      <c r="AH1125" s="73"/>
      <c r="AI1125" s="57"/>
      <c r="AJ1125" s="45"/>
      <c r="AK1125" s="45"/>
      <c r="AL1125" s="45"/>
    </row>
    <row r="1126" spans="1:38" hidden="1" outlineLevel="2" x14ac:dyDescent="0.25">
      <c r="A1126" s="45"/>
      <c r="B1126" s="54"/>
      <c r="C1126" s="47">
        <f t="shared" si="168"/>
        <v>3</v>
      </c>
      <c r="D1126" s="73"/>
      <c r="E1126" s="70"/>
      <c r="F1126" s="70" t="s">
        <v>1869</v>
      </c>
      <c r="G1126" s="73"/>
      <c r="H1126" s="76" t="s">
        <v>1870</v>
      </c>
      <c r="I1126" s="96"/>
      <c r="J1126" s="96"/>
      <c r="K1126" s="76"/>
      <c r="L1126" s="76"/>
      <c r="M1126" s="76"/>
      <c r="N1126" s="76"/>
      <c r="O1126" s="76"/>
      <c r="P1126" s="76"/>
      <c r="Q1126" s="76"/>
      <c r="R1126" s="76"/>
      <c r="S1126" s="76"/>
      <c r="T1126" s="76"/>
      <c r="U1126" s="253">
        <f t="shared" ref="U1126:AB1126" si="172">U1127</f>
        <v>-1.9E-2</v>
      </c>
      <c r="V1126" s="253">
        <f t="shared" si="172"/>
        <v>-1.9E-2</v>
      </c>
      <c r="W1126" s="253">
        <f t="shared" si="172"/>
        <v>-1.9E-2</v>
      </c>
      <c r="X1126" s="253">
        <f t="shared" si="172"/>
        <v>-1.9E-2</v>
      </c>
      <c r="Y1126" s="253">
        <f t="shared" si="172"/>
        <v>-1.9E-2</v>
      </c>
      <c r="Z1126" s="253">
        <f t="shared" si="172"/>
        <v>-1.9E-2</v>
      </c>
      <c r="AA1126" s="253">
        <f t="shared" si="172"/>
        <v>-1.9E-2</v>
      </c>
      <c r="AB1126" s="253">
        <f t="shared" si="172"/>
        <v>-1.9E-2</v>
      </c>
      <c r="AC1126" s="76"/>
      <c r="AD1126" s="76"/>
      <c r="AE1126" s="76"/>
      <c r="AF1126" s="253">
        <f>AF1127</f>
        <v>1</v>
      </c>
      <c r="AG1126" s="253">
        <f>AG1127</f>
        <v>1</v>
      </c>
      <c r="AH1126" s="73"/>
      <c r="AI1126" s="57"/>
      <c r="AJ1126" s="45"/>
      <c r="AK1126" s="45"/>
      <c r="AL1126" s="45"/>
    </row>
    <row r="1127" spans="1:38" hidden="1" outlineLevel="2" x14ac:dyDescent="0.25">
      <c r="A1127" s="45"/>
      <c r="B1127" s="54"/>
      <c r="C1127" s="47">
        <f t="shared" si="168"/>
        <v>3</v>
      </c>
      <c r="D1127" s="73"/>
      <c r="E1127" s="70"/>
      <c r="F1127" s="70" t="s">
        <v>1871</v>
      </c>
      <c r="G1127" s="73"/>
      <c r="H1127" s="76" t="s">
        <v>1872</v>
      </c>
      <c r="I1127" s="96" t="s">
        <v>2184</v>
      </c>
      <c r="J1127" s="96"/>
      <c r="K1127" s="76"/>
      <c r="L1127" s="76"/>
      <c r="M1127" s="76"/>
      <c r="N1127" s="76"/>
      <c r="O1127" s="76"/>
      <c r="P1127" s="76"/>
      <c r="Q1127" s="76"/>
      <c r="R1127" s="76"/>
      <c r="S1127" s="76"/>
      <c r="T1127" s="76"/>
      <c r="U1127" s="97">
        <f>-0.019-U$1125</f>
        <v>-1.9E-2</v>
      </c>
      <c r="V1127" s="97">
        <f>-0.019-V$1125</f>
        <v>-1.9E-2</v>
      </c>
      <c r="W1127" s="97">
        <f>-0.019-W$1125</f>
        <v>-1.9E-2</v>
      </c>
      <c r="X1127" s="255">
        <f t="shared" ref="X1127:AB1128" si="173">W1127</f>
        <v>-1.9E-2</v>
      </c>
      <c r="Y1127" s="255">
        <f t="shared" si="173"/>
        <v>-1.9E-2</v>
      </c>
      <c r="Z1127" s="255">
        <f t="shared" si="173"/>
        <v>-1.9E-2</v>
      </c>
      <c r="AA1127" s="255">
        <f t="shared" si="173"/>
        <v>-1.9E-2</v>
      </c>
      <c r="AB1127" s="255">
        <f t="shared" si="173"/>
        <v>-1.9E-2</v>
      </c>
      <c r="AC1127" s="76"/>
      <c r="AD1127" s="76"/>
      <c r="AE1127" s="76"/>
      <c r="AF1127" s="97">
        <v>1</v>
      </c>
      <c r="AG1127" s="97">
        <v>1</v>
      </c>
      <c r="AH1127" s="73"/>
      <c r="AI1127" s="57"/>
      <c r="AJ1127" s="45"/>
      <c r="AK1127" s="45"/>
      <c r="AL1127" s="45"/>
    </row>
    <row r="1128" spans="1:38" hidden="1" outlineLevel="2" x14ac:dyDescent="0.25">
      <c r="A1128" s="45"/>
      <c r="B1128" s="54"/>
      <c r="C1128" s="47">
        <f t="shared" si="168"/>
        <v>3</v>
      </c>
      <c r="D1128" s="73"/>
      <c r="E1128" s="70"/>
      <c r="F1128" s="70" t="s">
        <v>1873</v>
      </c>
      <c r="G1128" s="73"/>
      <c r="H1128" s="76" t="s">
        <v>1874</v>
      </c>
      <c r="I1128" s="96" t="s">
        <v>2184</v>
      </c>
      <c r="J1128" s="96"/>
      <c r="K1128" s="76"/>
      <c r="L1128" s="76"/>
      <c r="M1128" s="76"/>
      <c r="N1128" s="76"/>
      <c r="O1128" s="76"/>
      <c r="P1128" s="76"/>
      <c r="Q1128" s="76"/>
      <c r="R1128" s="76"/>
      <c r="S1128" s="76"/>
      <c r="T1128" s="76"/>
      <c r="U1128" s="97">
        <f>-0.031-U$1125</f>
        <v>-3.1E-2</v>
      </c>
      <c r="V1128" s="97">
        <f>-0.031-V$1125</f>
        <v>-3.1E-2</v>
      </c>
      <c r="W1128" s="97">
        <f>-0.031-W$1125</f>
        <v>-3.1E-2</v>
      </c>
      <c r="X1128" s="255">
        <f t="shared" si="173"/>
        <v>-3.1E-2</v>
      </c>
      <c r="Y1128" s="255">
        <f t="shared" si="173"/>
        <v>-3.1E-2</v>
      </c>
      <c r="Z1128" s="255">
        <f t="shared" si="173"/>
        <v>-3.1E-2</v>
      </c>
      <c r="AA1128" s="255">
        <f t="shared" si="173"/>
        <v>-3.1E-2</v>
      </c>
      <c r="AB1128" s="255">
        <f t="shared" si="173"/>
        <v>-3.1E-2</v>
      </c>
      <c r="AC1128" s="76"/>
      <c r="AD1128" s="76"/>
      <c r="AE1128" s="76"/>
      <c r="AF1128" s="97">
        <v>1</v>
      </c>
      <c r="AG1128" s="97">
        <v>1</v>
      </c>
      <c r="AH1128" s="73"/>
      <c r="AI1128" s="57"/>
      <c r="AJ1128" s="45"/>
      <c r="AK1128" s="45"/>
      <c r="AL1128" s="45"/>
    </row>
    <row r="1129" spans="1:38" hidden="1" outlineLevel="3" x14ac:dyDescent="0.25">
      <c r="A1129" s="45"/>
      <c r="B1129" s="54"/>
      <c r="C1129" s="47">
        <f>INT($C$29)+3</f>
        <v>4</v>
      </c>
      <c r="D1129" s="73"/>
      <c r="E1129" s="70"/>
      <c r="F1129" s="70" t="s">
        <v>1875</v>
      </c>
      <c r="G1129" s="73"/>
      <c r="H1129" s="76" t="s">
        <v>1876</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25">
      <c r="A1130" s="45"/>
      <c r="B1130" s="54"/>
      <c r="C1130" s="47">
        <f>INT($C$29)+3</f>
        <v>4</v>
      </c>
      <c r="D1130" s="73"/>
      <c r="E1130" s="70"/>
      <c r="F1130" s="70" t="s">
        <v>1877</v>
      </c>
      <c r="G1130" s="73"/>
      <c r="H1130" s="76" t="s">
        <v>1878</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3" x14ac:dyDescent="0.25">
      <c r="A1131" s="45"/>
      <c r="B1131" s="54"/>
      <c r="C1131" s="47">
        <f>INT($C$29)+3</f>
        <v>4</v>
      </c>
      <c r="D1131" s="73"/>
      <c r="E1131" s="70"/>
      <c r="F1131" s="70" t="s">
        <v>1879</v>
      </c>
      <c r="G1131" s="73"/>
      <c r="H1131" s="76" t="s">
        <v>1880</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2" x14ac:dyDescent="0.25">
      <c r="A1132" s="45"/>
      <c r="B1132" s="54"/>
      <c r="C1132" s="47">
        <f t="shared" si="168"/>
        <v>3</v>
      </c>
      <c r="D1132" s="73"/>
      <c r="E1132" s="70"/>
      <c r="F1132" s="70" t="s">
        <v>1881</v>
      </c>
      <c r="G1132" s="73"/>
      <c r="H1132" s="76" t="s">
        <v>1760</v>
      </c>
      <c r="I1132" s="76"/>
      <c r="J1132" s="76"/>
      <c r="K1132" s="76"/>
      <c r="L1132" s="76"/>
      <c r="M1132" s="76"/>
      <c r="N1132" s="76"/>
      <c r="O1132" s="76"/>
      <c r="P1132" s="76"/>
      <c r="Q1132" s="76"/>
      <c r="R1132" s="76"/>
      <c r="S1132" s="76"/>
      <c r="T1132" s="76"/>
      <c r="U1132" s="97">
        <v>0</v>
      </c>
      <c r="V1132" s="97">
        <v>0</v>
      </c>
      <c r="W1132" s="97">
        <v>0</v>
      </c>
      <c r="X1132" s="255">
        <f>W1132</f>
        <v>0</v>
      </c>
      <c r="Y1132" s="255">
        <f>X1132</f>
        <v>0</v>
      </c>
      <c r="Z1132" s="255">
        <f>Y1132</f>
        <v>0</v>
      </c>
      <c r="AA1132" s="255">
        <f>Z1132</f>
        <v>0</v>
      </c>
      <c r="AB1132" s="255">
        <f>AA1132</f>
        <v>0</v>
      </c>
      <c r="AC1132" s="76"/>
      <c r="AD1132" s="97" t="s">
        <v>2180</v>
      </c>
      <c r="AE1132" s="76"/>
      <c r="AF1132" s="97">
        <v>1</v>
      </c>
      <c r="AG1132" s="97">
        <v>1</v>
      </c>
      <c r="AH1132" s="73"/>
      <c r="AI1132" s="57"/>
      <c r="AJ1132" s="45"/>
      <c r="AK1132" s="45"/>
      <c r="AL1132" s="45"/>
    </row>
    <row r="1133" spans="1:38" hidden="1" outlineLevel="3" x14ac:dyDescent="0.25">
      <c r="A1133" s="45"/>
      <c r="B1133" s="54"/>
      <c r="C1133" s="47">
        <f t="shared" ref="C1133:C1148" si="174">INT($C$29)+3</f>
        <v>4</v>
      </c>
      <c r="D1133" s="73"/>
      <c r="E1133" s="70"/>
      <c r="F1133" s="70" t="s">
        <v>1882</v>
      </c>
      <c r="G1133" s="73"/>
      <c r="H1133" s="76" t="s">
        <v>613</v>
      </c>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4"/>
        <v>4</v>
      </c>
      <c r="D1134" s="73"/>
      <c r="E1134" s="70"/>
      <c r="F1134" s="70" t="s">
        <v>1883</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4"/>
        <v>4</v>
      </c>
      <c r="D1135" s="73"/>
      <c r="E1135" s="70"/>
      <c r="F1135" s="70" t="s">
        <v>1884</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4"/>
        <v>4</v>
      </c>
      <c r="D1136" s="73"/>
      <c r="E1136" s="70"/>
      <c r="F1136" s="70" t="s">
        <v>1885</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4"/>
        <v>4</v>
      </c>
      <c r="D1137" s="73"/>
      <c r="E1137" s="70"/>
      <c r="F1137" s="70" t="s">
        <v>1886</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4"/>
        <v>4</v>
      </c>
      <c r="D1138" s="73"/>
      <c r="E1138" s="70"/>
      <c r="F1138" s="70" t="s">
        <v>1887</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4"/>
        <v>4</v>
      </c>
      <c r="D1139" s="73"/>
      <c r="E1139" s="70"/>
      <c r="F1139" s="70" t="s">
        <v>1888</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4"/>
        <v>4</v>
      </c>
      <c r="D1140" s="73"/>
      <c r="E1140" s="70"/>
      <c r="F1140" s="70" t="s">
        <v>1889</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4"/>
        <v>4</v>
      </c>
      <c r="D1141" s="73"/>
      <c r="E1141" s="70"/>
      <c r="F1141" s="70" t="s">
        <v>1890</v>
      </c>
      <c r="G1141" s="73"/>
      <c r="H1141" s="76" t="s">
        <v>613</v>
      </c>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4"/>
        <v>4</v>
      </c>
      <c r="D1142" s="73"/>
      <c r="E1142" s="70"/>
      <c r="F1142" s="70" t="s">
        <v>1891</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4"/>
        <v>4</v>
      </c>
      <c r="D1143" s="73"/>
      <c r="E1143" s="70"/>
      <c r="F1143" s="70" t="s">
        <v>1892</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4"/>
        <v>4</v>
      </c>
      <c r="D1144" s="73"/>
      <c r="E1144" s="70"/>
      <c r="F1144" s="70" t="s">
        <v>1893</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4"/>
        <v>4</v>
      </c>
      <c r="D1145" s="73"/>
      <c r="E1145" s="70"/>
      <c r="F1145" s="70" t="s">
        <v>1894</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4"/>
        <v>4</v>
      </c>
      <c r="D1146" s="73"/>
      <c r="E1146" s="70"/>
      <c r="F1146" s="70" t="s">
        <v>1895</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4"/>
        <v>4</v>
      </c>
      <c r="D1147" s="73"/>
      <c r="E1147" s="70"/>
      <c r="F1147" s="70" t="s">
        <v>1896</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4"/>
        <v>4</v>
      </c>
      <c r="D1148" s="73"/>
      <c r="E1148" s="402"/>
      <c r="F1148" s="402" t="s">
        <v>1897</v>
      </c>
      <c r="G1148" s="73"/>
      <c r="H1148" s="109"/>
      <c r="I1148" s="109"/>
      <c r="J1148" s="109"/>
      <c r="K1148" s="109"/>
      <c r="L1148" s="109"/>
      <c r="M1148" s="109"/>
      <c r="N1148" s="109"/>
      <c r="O1148" s="109"/>
      <c r="P1148" s="109"/>
      <c r="Q1148" s="109"/>
      <c r="R1148" s="109"/>
      <c r="S1148" s="109"/>
      <c r="T1148" s="109"/>
      <c r="U1148" s="109"/>
      <c r="V1148" s="109"/>
      <c r="W1148" s="109"/>
      <c r="X1148" s="109"/>
      <c r="Y1148" s="109"/>
      <c r="Z1148" s="109"/>
      <c r="AA1148" s="109"/>
      <c r="AB1148" s="109"/>
      <c r="AC1148" s="109"/>
      <c r="AD1148" s="109"/>
      <c r="AE1148" s="109"/>
      <c r="AF1148" s="109">
        <v>1</v>
      </c>
      <c r="AG1148" s="109">
        <v>1</v>
      </c>
      <c r="AH1148" s="73"/>
      <c r="AI1148" s="57"/>
      <c r="AJ1148" s="45"/>
      <c r="AK1148" s="45"/>
      <c r="AL1148" s="45"/>
    </row>
    <row r="1149" spans="1:38" hidden="1" outlineLevel="2" x14ac:dyDescent="0.25">
      <c r="A1149" s="45"/>
      <c r="B1149" s="54"/>
      <c r="C1149" s="47">
        <f t="shared" si="168"/>
        <v>3</v>
      </c>
      <c r="D1149" s="73"/>
      <c r="E1149" s="406"/>
      <c r="F1149" s="406" t="s">
        <v>1898</v>
      </c>
      <c r="G1149" s="407"/>
      <c r="H1149" s="181" t="s">
        <v>1899</v>
      </c>
      <c r="I1149" s="151"/>
      <c r="J1149" s="151"/>
      <c r="K1149" s="181"/>
      <c r="L1149" s="181"/>
      <c r="M1149" s="181"/>
      <c r="N1149" s="181"/>
      <c r="O1149" s="181"/>
      <c r="P1149" s="181"/>
      <c r="Q1149" s="181"/>
      <c r="R1149" s="181"/>
      <c r="S1149" s="181"/>
      <c r="T1149" s="181"/>
      <c r="U1149" s="408">
        <v>3.024E-2</v>
      </c>
      <c r="V1149" s="409">
        <f>U1149</f>
        <v>3.024E-2</v>
      </c>
      <c r="W1149" s="409">
        <f>V1149</f>
        <v>3.024E-2</v>
      </c>
      <c r="X1149" s="409">
        <f>Y1149</f>
        <v>2.248E-2</v>
      </c>
      <c r="Y1149" s="408">
        <v>2.248E-2</v>
      </c>
      <c r="Z1149" s="409">
        <f>Y1149</f>
        <v>2.248E-2</v>
      </c>
      <c r="AA1149" s="409">
        <f>Z1149</f>
        <v>2.248E-2</v>
      </c>
      <c r="AB1149" s="409">
        <f>AA1149</f>
        <v>2.248E-2</v>
      </c>
      <c r="AC1149" s="181"/>
      <c r="AD1149" s="408" t="s">
        <v>1900</v>
      </c>
      <c r="AE1149" s="181"/>
      <c r="AF1149" s="408">
        <v>1</v>
      </c>
      <c r="AG1149" s="408">
        <v>1</v>
      </c>
      <c r="AH1149" s="73"/>
      <c r="AI1149" s="57"/>
      <c r="AJ1149" s="45"/>
      <c r="AK1149" s="45"/>
      <c r="AL1149" s="45"/>
    </row>
    <row r="1150" spans="1:38" hidden="1" outlineLevel="2" x14ac:dyDescent="0.25">
      <c r="A1150" s="45"/>
      <c r="B1150" s="54"/>
      <c r="C1150" s="47">
        <f t="shared" si="168"/>
        <v>3</v>
      </c>
      <c r="D1150" s="73"/>
      <c r="E1150" s="70"/>
      <c r="F1150" s="70" t="s">
        <v>1901</v>
      </c>
      <c r="G1150" s="234"/>
      <c r="H1150" s="76" t="s">
        <v>1902</v>
      </c>
      <c r="I1150" s="96"/>
      <c r="J1150" s="96"/>
      <c r="K1150" s="76"/>
      <c r="L1150" s="76"/>
      <c r="M1150" s="76"/>
      <c r="N1150" s="76"/>
      <c r="O1150" s="76"/>
      <c r="P1150" s="76"/>
      <c r="Q1150" s="76"/>
      <c r="R1150" s="76"/>
      <c r="S1150" s="76"/>
      <c r="T1150" s="76"/>
      <c r="U1150" s="253">
        <f t="shared" ref="U1150:AB1150" si="175">U1151</f>
        <v>8.5699999999999995E-3</v>
      </c>
      <c r="V1150" s="253">
        <f t="shared" si="175"/>
        <v>8.5699999999999995E-3</v>
      </c>
      <c r="W1150" s="253">
        <f t="shared" si="175"/>
        <v>8.5699999999999995E-3</v>
      </c>
      <c r="X1150" s="253">
        <f t="shared" si="175"/>
        <v>2.7799999999999999E-3</v>
      </c>
      <c r="Y1150" s="253">
        <f t="shared" si="175"/>
        <v>2.7799999999999999E-3</v>
      </c>
      <c r="Z1150" s="253">
        <f t="shared" si="175"/>
        <v>2.7799999999999999E-3</v>
      </c>
      <c r="AA1150" s="253">
        <f t="shared" si="175"/>
        <v>2.7799999999999999E-3</v>
      </c>
      <c r="AB1150" s="253">
        <f t="shared" si="175"/>
        <v>2.7799999999999999E-3</v>
      </c>
      <c r="AC1150" s="76"/>
      <c r="AD1150" s="97" t="s">
        <v>2193</v>
      </c>
      <c r="AE1150" s="76"/>
      <c r="AF1150" s="253">
        <f>AF1151</f>
        <v>1</v>
      </c>
      <c r="AG1150" s="253">
        <f>AG1151</f>
        <v>1</v>
      </c>
      <c r="AH1150" s="73"/>
      <c r="AI1150" s="57"/>
      <c r="AJ1150" s="45"/>
      <c r="AK1150" s="45"/>
      <c r="AL1150" s="45"/>
    </row>
    <row r="1151" spans="1:38" hidden="1" outlineLevel="2" x14ac:dyDescent="0.25">
      <c r="A1151" s="45"/>
      <c r="B1151" s="54"/>
      <c r="C1151" s="47">
        <f t="shared" si="168"/>
        <v>3</v>
      </c>
      <c r="D1151" s="73"/>
      <c r="E1151" s="70"/>
      <c r="F1151" s="70" t="s">
        <v>1903</v>
      </c>
      <c r="G1151" s="234"/>
      <c r="H1151" s="76" t="s">
        <v>1904</v>
      </c>
      <c r="I1151" s="96"/>
      <c r="J1151" s="96"/>
      <c r="K1151" s="76"/>
      <c r="L1151" s="76"/>
      <c r="M1151" s="76"/>
      <c r="N1151" s="76"/>
      <c r="O1151" s="76"/>
      <c r="P1151" s="76"/>
      <c r="Q1151" s="76"/>
      <c r="R1151" s="76"/>
      <c r="S1151" s="76"/>
      <c r="T1151" s="76"/>
      <c r="U1151" s="97">
        <v>8.5699999999999995E-3</v>
      </c>
      <c r="V1151" s="404">
        <f>U1151</f>
        <v>8.5699999999999995E-3</v>
      </c>
      <c r="W1151" s="404">
        <f>V1151</f>
        <v>8.5699999999999995E-3</v>
      </c>
      <c r="X1151" s="404">
        <f>Y1151</f>
        <v>2.7799999999999999E-3</v>
      </c>
      <c r="Y1151" s="97">
        <v>2.7799999999999999E-3</v>
      </c>
      <c r="Z1151" s="404">
        <f t="shared" ref="Z1151:AB1152" si="176">Y1151</f>
        <v>2.7799999999999999E-3</v>
      </c>
      <c r="AA1151" s="404">
        <f t="shared" si="176"/>
        <v>2.7799999999999999E-3</v>
      </c>
      <c r="AB1151" s="404">
        <f t="shared" si="176"/>
        <v>2.7799999999999999E-3</v>
      </c>
      <c r="AC1151" s="76"/>
      <c r="AD1151" s="76"/>
      <c r="AE1151" s="76"/>
      <c r="AF1151" s="97">
        <v>1</v>
      </c>
      <c r="AG1151" s="97">
        <v>1</v>
      </c>
      <c r="AH1151" s="73"/>
      <c r="AI1151" s="57"/>
      <c r="AJ1151" s="45"/>
      <c r="AK1151" s="45"/>
      <c r="AL1151" s="45"/>
    </row>
    <row r="1152" spans="1:38" hidden="1" outlineLevel="2" x14ac:dyDescent="0.25">
      <c r="A1152" s="45"/>
      <c r="B1152" s="54"/>
      <c r="C1152" s="47">
        <f t="shared" si="168"/>
        <v>3</v>
      </c>
      <c r="D1152" s="73"/>
      <c r="E1152" s="70"/>
      <c r="F1152" s="70" t="s">
        <v>1905</v>
      </c>
      <c r="G1152" s="234"/>
      <c r="H1152" s="76" t="s">
        <v>1906</v>
      </c>
      <c r="I1152" s="96"/>
      <c r="J1152" s="96"/>
      <c r="K1152" s="76"/>
      <c r="L1152" s="76"/>
      <c r="M1152" s="76"/>
      <c r="N1152" s="76"/>
      <c r="O1152" s="76"/>
      <c r="P1152" s="76"/>
      <c r="Q1152" s="76"/>
      <c r="R1152" s="76"/>
      <c r="S1152" s="76"/>
      <c r="T1152" s="76"/>
      <c r="U1152" s="97">
        <v>1.626E-2</v>
      </c>
      <c r="V1152" s="404">
        <f>U1152</f>
        <v>1.626E-2</v>
      </c>
      <c r="W1152" s="404">
        <f>V1152</f>
        <v>1.626E-2</v>
      </c>
      <c r="X1152" s="404">
        <f>Y1152</f>
        <v>1.6129999999999999E-2</v>
      </c>
      <c r="Y1152" s="97">
        <v>1.6129999999999999E-2</v>
      </c>
      <c r="Z1152" s="404">
        <f t="shared" si="176"/>
        <v>1.6129999999999999E-2</v>
      </c>
      <c r="AA1152" s="404">
        <f t="shared" si="176"/>
        <v>1.6129999999999999E-2</v>
      </c>
      <c r="AB1152" s="404">
        <f t="shared" si="176"/>
        <v>1.6129999999999999E-2</v>
      </c>
      <c r="AC1152" s="76"/>
      <c r="AD1152" s="76"/>
      <c r="AE1152" s="76"/>
      <c r="AF1152" s="97">
        <v>1</v>
      </c>
      <c r="AG1152" s="97">
        <v>1</v>
      </c>
      <c r="AH1152" s="73"/>
      <c r="AI1152" s="57"/>
      <c r="AJ1152" s="45"/>
      <c r="AK1152" s="45"/>
      <c r="AL1152" s="45"/>
    </row>
    <row r="1153" spans="1:38" hidden="1" outlineLevel="3" x14ac:dyDescent="0.25">
      <c r="A1153" s="45"/>
      <c r="B1153" s="54"/>
      <c r="C1153" s="47">
        <f>INT($C$29)+3</f>
        <v>4</v>
      </c>
      <c r="D1153" s="73"/>
      <c r="E1153" s="70"/>
      <c r="F1153" s="70" t="s">
        <v>1907</v>
      </c>
      <c r="G1153" s="234"/>
      <c r="H1153" s="76" t="s">
        <v>1908</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25">
      <c r="A1154" s="45"/>
      <c r="B1154" s="54"/>
      <c r="C1154" s="47">
        <f>INT($C$29)+3</f>
        <v>4</v>
      </c>
      <c r="D1154" s="73"/>
      <c r="E1154" s="70"/>
      <c r="F1154" s="70" t="s">
        <v>1909</v>
      </c>
      <c r="G1154" s="234"/>
      <c r="H1154" s="76" t="s">
        <v>1910</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hidden="1" outlineLevel="3" x14ac:dyDescent="0.25">
      <c r="A1155" s="45"/>
      <c r="B1155" s="54"/>
      <c r="C1155" s="47">
        <f>INT($C$29)+3</f>
        <v>4</v>
      </c>
      <c r="D1155" s="73"/>
      <c r="E1155" s="70"/>
      <c r="F1155" s="70" t="s">
        <v>1911</v>
      </c>
      <c r="G1155" s="234"/>
      <c r="H1155" s="76" t="s">
        <v>1912</v>
      </c>
      <c r="I1155" s="76"/>
      <c r="J1155" s="76"/>
      <c r="K1155" s="76"/>
      <c r="L1155" s="76"/>
      <c r="M1155" s="76"/>
      <c r="N1155" s="76"/>
      <c r="O1155" s="76"/>
      <c r="P1155" s="76"/>
      <c r="Q1155" s="76"/>
      <c r="R1155" s="76"/>
      <c r="S1155" s="76"/>
      <c r="T1155" s="76"/>
      <c r="U1155" s="76">
        <v>0</v>
      </c>
      <c r="V1155" s="76">
        <v>0</v>
      </c>
      <c r="W1155" s="76">
        <v>0</v>
      </c>
      <c r="X1155" s="76">
        <v>0</v>
      </c>
      <c r="Y1155" s="76">
        <v>0</v>
      </c>
      <c r="Z1155" s="76">
        <v>0</v>
      </c>
      <c r="AA1155" s="76">
        <v>0</v>
      </c>
      <c r="AB1155" s="76">
        <v>0</v>
      </c>
      <c r="AC1155" s="76"/>
      <c r="AD1155" s="76"/>
      <c r="AE1155" s="76"/>
      <c r="AF1155" s="76">
        <v>1</v>
      </c>
      <c r="AG1155" s="76">
        <v>1</v>
      </c>
      <c r="AH1155" s="73"/>
      <c r="AI1155" s="57"/>
      <c r="AJ1155" s="45"/>
      <c r="AK1155" s="45"/>
      <c r="AL1155" s="45"/>
    </row>
    <row r="1156" spans="1:38" hidden="1" outlineLevel="2" x14ac:dyDescent="0.25">
      <c r="A1156" s="45"/>
      <c r="B1156" s="54"/>
      <c r="C1156" s="47">
        <f t="shared" si="168"/>
        <v>3</v>
      </c>
      <c r="D1156" s="73"/>
      <c r="E1156" s="410"/>
      <c r="F1156" s="410" t="s">
        <v>1913</v>
      </c>
      <c r="G1156" s="411"/>
      <c r="H1156" s="184" t="s">
        <v>1914</v>
      </c>
      <c r="I1156" s="184"/>
      <c r="J1156" s="184"/>
      <c r="K1156" s="184"/>
      <c r="L1156" s="184"/>
      <c r="M1156" s="184"/>
      <c r="N1156" s="184"/>
      <c r="O1156" s="184"/>
      <c r="P1156" s="184"/>
      <c r="Q1156" s="184"/>
      <c r="R1156" s="184"/>
      <c r="S1156" s="184"/>
      <c r="T1156" s="184"/>
      <c r="U1156" s="412">
        <v>3.496</v>
      </c>
      <c r="V1156" s="412">
        <v>3.496</v>
      </c>
      <c r="W1156" s="412">
        <v>3.496</v>
      </c>
      <c r="X1156" s="415">
        <f>Y1156</f>
        <v>4.2411000000000003</v>
      </c>
      <c r="Y1156" s="416">
        <v>4.2411000000000003</v>
      </c>
      <c r="Z1156" s="415">
        <f t="shared" ref="Z1156:AB1157" si="177">Y1156</f>
        <v>4.2411000000000003</v>
      </c>
      <c r="AA1156" s="415">
        <f t="shared" si="177"/>
        <v>4.2411000000000003</v>
      </c>
      <c r="AB1156" s="415">
        <f t="shared" si="177"/>
        <v>4.2411000000000003</v>
      </c>
      <c r="AC1156" s="184"/>
      <c r="AD1156" s="184"/>
      <c r="AE1156" s="184"/>
      <c r="AF1156" s="413">
        <v>1</v>
      </c>
      <c r="AG1156" s="413">
        <v>1</v>
      </c>
      <c r="AH1156" s="73"/>
      <c r="AI1156" s="57"/>
      <c r="AJ1156" s="45"/>
      <c r="AK1156" s="45"/>
      <c r="AL1156" s="45"/>
    </row>
    <row r="1157" spans="1:38" hidden="1" outlineLevel="2" x14ac:dyDescent="0.25">
      <c r="A1157" s="45"/>
      <c r="B1157" s="54"/>
      <c r="C1157" s="47">
        <f t="shared" si="168"/>
        <v>3</v>
      </c>
      <c r="D1157" s="73"/>
      <c r="E1157" s="403"/>
      <c r="F1157" s="403" t="s">
        <v>1915</v>
      </c>
      <c r="G1157" s="73"/>
      <c r="H1157" s="105" t="s">
        <v>1916</v>
      </c>
      <c r="I1157" s="177"/>
      <c r="J1157" s="177"/>
      <c r="K1157" s="105"/>
      <c r="L1157" s="105"/>
      <c r="M1157" s="105"/>
      <c r="N1157" s="105"/>
      <c r="O1157" s="105"/>
      <c r="P1157" s="105"/>
      <c r="Q1157" s="105"/>
      <c r="R1157" s="105"/>
      <c r="S1157" s="105"/>
      <c r="T1157" s="105"/>
      <c r="U1157" s="119">
        <v>0.18</v>
      </c>
      <c r="V1157" s="119">
        <v>0.18</v>
      </c>
      <c r="W1157" s="119">
        <v>0.18</v>
      </c>
      <c r="X1157" s="405">
        <f>Y1157</f>
        <v>0.13919999999999999</v>
      </c>
      <c r="Y1157" s="119">
        <v>0.13919999999999999</v>
      </c>
      <c r="Z1157" s="405">
        <f t="shared" si="177"/>
        <v>0.13919999999999999</v>
      </c>
      <c r="AA1157" s="405">
        <f t="shared" si="177"/>
        <v>0.13919999999999999</v>
      </c>
      <c r="AB1157" s="405">
        <f t="shared" si="177"/>
        <v>0.13919999999999999</v>
      </c>
      <c r="AC1157" s="105"/>
      <c r="AD1157" s="119" t="s">
        <v>1294</v>
      </c>
      <c r="AE1157" s="105"/>
      <c r="AF1157" s="119">
        <v>1</v>
      </c>
      <c r="AG1157" s="119">
        <v>1</v>
      </c>
      <c r="AH1157" s="73"/>
      <c r="AI1157" s="57"/>
      <c r="AJ1157" s="45"/>
      <c r="AK1157" s="45"/>
      <c r="AL1157" s="45"/>
    </row>
    <row r="1158" spans="1:38" hidden="1" outlineLevel="2" x14ac:dyDescent="0.25">
      <c r="A1158" s="45"/>
      <c r="B1158" s="54"/>
      <c r="C1158" s="47">
        <f t="shared" si="168"/>
        <v>3</v>
      </c>
      <c r="D1158" s="73"/>
      <c r="E1158" s="70"/>
      <c r="F1158" s="70" t="s">
        <v>1917</v>
      </c>
      <c r="G1158" s="73"/>
      <c r="H1158" s="76" t="s">
        <v>1918</v>
      </c>
      <c r="I1158" s="96"/>
      <c r="J1158" s="96"/>
      <c r="K1158" s="76"/>
      <c r="L1158" s="76"/>
      <c r="M1158" s="76"/>
      <c r="N1158" s="76"/>
      <c r="O1158" s="76"/>
      <c r="P1158" s="76"/>
      <c r="Q1158" s="76"/>
      <c r="R1158" s="76"/>
      <c r="S1158" s="76"/>
      <c r="T1158" s="76"/>
      <c r="U1158" s="253">
        <f t="shared" ref="U1158:AB1158" si="178">U1159</f>
        <v>0.03</v>
      </c>
      <c r="V1158" s="253">
        <f t="shared" si="178"/>
        <v>0.03</v>
      </c>
      <c r="W1158" s="253">
        <f t="shared" si="178"/>
        <v>0.03</v>
      </c>
      <c r="X1158" s="253">
        <f t="shared" si="178"/>
        <v>7.0000000000000062E-3</v>
      </c>
      <c r="Y1158" s="253">
        <f t="shared" si="178"/>
        <v>7.0000000000000062E-3</v>
      </c>
      <c r="Z1158" s="253">
        <f t="shared" si="178"/>
        <v>7.0000000000000062E-3</v>
      </c>
      <c r="AA1158" s="253">
        <f t="shared" si="178"/>
        <v>7.0000000000000062E-3</v>
      </c>
      <c r="AB1158" s="253">
        <f t="shared" si="178"/>
        <v>7.0000000000000062E-3</v>
      </c>
      <c r="AC1158" s="76"/>
      <c r="AD1158" s="97" t="s">
        <v>2193</v>
      </c>
      <c r="AE1158" s="76"/>
      <c r="AF1158" s="253">
        <f>AF1159</f>
        <v>1</v>
      </c>
      <c r="AG1158" s="253">
        <f>AG1159</f>
        <v>1</v>
      </c>
      <c r="AH1158" s="73"/>
      <c r="AI1158" s="57"/>
      <c r="AJ1158" s="45"/>
      <c r="AK1158" s="45"/>
      <c r="AL1158" s="45"/>
    </row>
    <row r="1159" spans="1:38" hidden="1" outlineLevel="2" x14ac:dyDescent="0.25">
      <c r="A1159" s="45"/>
      <c r="B1159" s="54"/>
      <c r="C1159" s="47">
        <f t="shared" si="168"/>
        <v>3</v>
      </c>
      <c r="D1159" s="73"/>
      <c r="E1159" s="70"/>
      <c r="F1159" s="70" t="s">
        <v>1919</v>
      </c>
      <c r="G1159" s="73"/>
      <c r="H1159" s="76" t="s">
        <v>1750</v>
      </c>
      <c r="I1159" s="96"/>
      <c r="J1159" s="96"/>
      <c r="K1159" s="76"/>
      <c r="L1159" s="76"/>
      <c r="M1159" s="76"/>
      <c r="N1159" s="76"/>
      <c r="O1159" s="76"/>
      <c r="P1159" s="76"/>
      <c r="Q1159" s="76"/>
      <c r="R1159" s="76"/>
      <c r="S1159" s="76"/>
      <c r="T1159" s="76"/>
      <c r="U1159" s="97">
        <f>0.21-U$1157</f>
        <v>0.03</v>
      </c>
      <c r="V1159" s="97">
        <f>0.21-V$1157</f>
        <v>0.03</v>
      </c>
      <c r="W1159" s="97">
        <f>0.21-W$1157</f>
        <v>0.03</v>
      </c>
      <c r="X1159" s="255">
        <f t="shared" ref="X1159:X1165" si="179">Y1159</f>
        <v>7.0000000000000062E-3</v>
      </c>
      <c r="Y1159" s="97">
        <f>0.1462-Y$1157</f>
        <v>7.0000000000000062E-3</v>
      </c>
      <c r="Z1159" s="255">
        <f t="shared" ref="Z1159:AB1165" si="180">Y1159</f>
        <v>7.0000000000000062E-3</v>
      </c>
      <c r="AA1159" s="255">
        <f t="shared" si="180"/>
        <v>7.0000000000000062E-3</v>
      </c>
      <c r="AB1159" s="255">
        <f t="shared" si="180"/>
        <v>7.0000000000000062E-3</v>
      </c>
      <c r="AC1159" s="76"/>
      <c r="AD1159" s="76"/>
      <c r="AE1159" s="76"/>
      <c r="AF1159" s="97">
        <v>1</v>
      </c>
      <c r="AG1159" s="97">
        <v>1</v>
      </c>
      <c r="AH1159" s="73"/>
      <c r="AI1159" s="57"/>
      <c r="AJ1159" s="45"/>
      <c r="AK1159" s="45"/>
      <c r="AL1159" s="45"/>
    </row>
    <row r="1160" spans="1:38" hidden="1" outlineLevel="2" x14ac:dyDescent="0.25">
      <c r="A1160" s="45"/>
      <c r="B1160" s="54"/>
      <c r="C1160" s="47">
        <f t="shared" si="168"/>
        <v>3</v>
      </c>
      <c r="D1160" s="73"/>
      <c r="E1160" s="70"/>
      <c r="F1160" s="70" t="s">
        <v>1920</v>
      </c>
      <c r="G1160" s="73"/>
      <c r="H1160" s="76" t="s">
        <v>1752</v>
      </c>
      <c r="I1160" s="96"/>
      <c r="J1160" s="96"/>
      <c r="K1160" s="76"/>
      <c r="L1160" s="76"/>
      <c r="M1160" s="76"/>
      <c r="N1160" s="76"/>
      <c r="O1160" s="76"/>
      <c r="P1160" s="76"/>
      <c r="Q1160" s="76"/>
      <c r="R1160" s="76"/>
      <c r="S1160" s="76"/>
      <c r="T1160" s="76"/>
      <c r="U1160" s="97">
        <f>0.14-U$1157</f>
        <v>-3.999999999999998E-2</v>
      </c>
      <c r="V1160" s="97">
        <f>0.14-V$1157</f>
        <v>-3.999999999999998E-2</v>
      </c>
      <c r="W1160" s="97">
        <f>0.14-W$1157</f>
        <v>-3.999999999999998E-2</v>
      </c>
      <c r="X1160" s="255">
        <f t="shared" si="179"/>
        <v>-3.0299999999999994E-2</v>
      </c>
      <c r="Y1160" s="97">
        <f>0.1089-Y$1157</f>
        <v>-3.0299999999999994E-2</v>
      </c>
      <c r="Z1160" s="255">
        <f t="shared" si="180"/>
        <v>-3.0299999999999994E-2</v>
      </c>
      <c r="AA1160" s="255">
        <f t="shared" si="180"/>
        <v>-3.0299999999999994E-2</v>
      </c>
      <c r="AB1160" s="255">
        <f t="shared" si="180"/>
        <v>-3.0299999999999994E-2</v>
      </c>
      <c r="AC1160" s="76"/>
      <c r="AD1160" s="76"/>
      <c r="AE1160" s="76"/>
      <c r="AF1160" s="97">
        <v>1</v>
      </c>
      <c r="AG1160" s="97">
        <v>1</v>
      </c>
      <c r="AH1160" s="73"/>
      <c r="AI1160" s="57"/>
      <c r="AJ1160" s="45"/>
      <c r="AK1160" s="45"/>
      <c r="AL1160" s="45"/>
    </row>
    <row r="1161" spans="1:38" hidden="1" outlineLevel="2" x14ac:dyDescent="0.25">
      <c r="A1161" s="45"/>
      <c r="B1161" s="54"/>
      <c r="C1161" s="47">
        <f t="shared" si="168"/>
        <v>3</v>
      </c>
      <c r="D1161" s="73"/>
      <c r="E1161" s="70"/>
      <c r="F1161" s="70" t="s">
        <v>1921</v>
      </c>
      <c r="G1161" s="73"/>
      <c r="H1161" s="76" t="s">
        <v>1754</v>
      </c>
      <c r="I1161" s="76"/>
      <c r="J1161" s="76"/>
      <c r="K1161" s="76"/>
      <c r="L1161" s="76"/>
      <c r="M1161" s="76"/>
      <c r="N1161" s="76"/>
      <c r="O1161" s="76"/>
      <c r="P1161" s="76"/>
      <c r="Q1161" s="76"/>
      <c r="R1161" s="76"/>
      <c r="S1161" s="76"/>
      <c r="T1161" s="76"/>
      <c r="U1161" s="97">
        <f>0-U$1157</f>
        <v>-0.18</v>
      </c>
      <c r="V1161" s="97">
        <f>0-V$1157</f>
        <v>-0.18</v>
      </c>
      <c r="W1161" s="97">
        <f>0-W$1157</f>
        <v>-0.18</v>
      </c>
      <c r="X1161" s="255">
        <f t="shared" si="179"/>
        <v>-0.13919999999999999</v>
      </c>
      <c r="Y1161" s="97">
        <f>0-Y$1157</f>
        <v>-0.13919999999999999</v>
      </c>
      <c r="Z1161" s="255">
        <f t="shared" si="180"/>
        <v>-0.13919999999999999</v>
      </c>
      <c r="AA1161" s="255">
        <f t="shared" si="180"/>
        <v>-0.13919999999999999</v>
      </c>
      <c r="AB1161" s="255">
        <f t="shared" si="180"/>
        <v>-0.13919999999999999</v>
      </c>
      <c r="AC1161" s="76"/>
      <c r="AD1161" s="76"/>
      <c r="AE1161" s="76"/>
      <c r="AF1161" s="97">
        <v>1</v>
      </c>
      <c r="AG1161" s="97">
        <v>1</v>
      </c>
      <c r="AH1161" s="73"/>
      <c r="AI1161" s="57"/>
      <c r="AJ1161" s="45"/>
      <c r="AK1161" s="45"/>
      <c r="AL1161" s="45"/>
    </row>
    <row r="1162" spans="1:38" hidden="1" outlineLevel="2" x14ac:dyDescent="0.25">
      <c r="A1162" s="45"/>
      <c r="B1162" s="54"/>
      <c r="C1162" s="47">
        <f t="shared" si="168"/>
        <v>3</v>
      </c>
      <c r="D1162" s="73"/>
      <c r="E1162" s="70"/>
      <c r="F1162" s="70" t="s">
        <v>1922</v>
      </c>
      <c r="G1162" s="73"/>
      <c r="H1162" s="76" t="s">
        <v>1910</v>
      </c>
      <c r="I1162" s="76"/>
      <c r="J1162" s="76"/>
      <c r="K1162" s="76"/>
      <c r="L1162" s="76"/>
      <c r="M1162" s="76"/>
      <c r="N1162" s="76"/>
      <c r="O1162" s="76"/>
      <c r="P1162" s="76"/>
      <c r="Q1162" s="76"/>
      <c r="R1162" s="76"/>
      <c r="S1162" s="76"/>
      <c r="T1162" s="76"/>
      <c r="U1162" s="97">
        <v>7.9000000000000008E-3</v>
      </c>
      <c r="V1162" s="97">
        <v>7.9000000000000008E-3</v>
      </c>
      <c r="W1162" s="97">
        <v>7.9000000000000008E-3</v>
      </c>
      <c r="X1162" s="255">
        <f t="shared" si="179"/>
        <v>0</v>
      </c>
      <c r="Y1162" s="76">
        <v>0</v>
      </c>
      <c r="Z1162" s="255">
        <f t="shared" si="180"/>
        <v>0</v>
      </c>
      <c r="AA1162" s="255">
        <f t="shared" si="180"/>
        <v>0</v>
      </c>
      <c r="AB1162" s="255">
        <f t="shared" si="180"/>
        <v>0</v>
      </c>
      <c r="AC1162" s="76"/>
      <c r="AD1162" s="76"/>
      <c r="AE1162" s="76"/>
      <c r="AF1162" s="97">
        <v>1</v>
      </c>
      <c r="AG1162" s="97">
        <v>1</v>
      </c>
      <c r="AH1162" s="73"/>
      <c r="AI1162" s="57"/>
      <c r="AJ1162" s="45"/>
      <c r="AK1162" s="45"/>
      <c r="AL1162" s="45"/>
    </row>
    <row r="1163" spans="1:38" hidden="1" outlineLevel="2" x14ac:dyDescent="0.25">
      <c r="A1163" s="45"/>
      <c r="B1163" s="54"/>
      <c r="C1163" s="47">
        <f t="shared" si="168"/>
        <v>3</v>
      </c>
      <c r="D1163" s="73"/>
      <c r="E1163" s="70"/>
      <c r="F1163" s="70" t="s">
        <v>1923</v>
      </c>
      <c r="G1163" s="73"/>
      <c r="H1163" s="76" t="s">
        <v>1912</v>
      </c>
      <c r="I1163" s="76"/>
      <c r="J1163" s="76"/>
      <c r="K1163" s="76"/>
      <c r="L1163" s="76"/>
      <c r="M1163" s="76"/>
      <c r="N1163" s="76"/>
      <c r="O1163" s="76"/>
      <c r="P1163" s="76"/>
      <c r="Q1163" s="76"/>
      <c r="R1163" s="76"/>
      <c r="S1163" s="76"/>
      <c r="T1163" s="76"/>
      <c r="U1163" s="97">
        <v>-1.5E-6</v>
      </c>
      <c r="V1163" s="97">
        <v>-1.5E-6</v>
      </c>
      <c r="W1163" s="97">
        <v>-1.5E-6</v>
      </c>
      <c r="X1163" s="255">
        <f t="shared" si="179"/>
        <v>0</v>
      </c>
      <c r="Y1163" s="76">
        <v>0</v>
      </c>
      <c r="Z1163" s="255">
        <f t="shared" si="180"/>
        <v>0</v>
      </c>
      <c r="AA1163" s="255">
        <f t="shared" si="180"/>
        <v>0</v>
      </c>
      <c r="AB1163" s="255">
        <f t="shared" si="180"/>
        <v>0</v>
      </c>
      <c r="AC1163" s="76"/>
      <c r="AD1163" s="76"/>
      <c r="AE1163" s="76"/>
      <c r="AF1163" s="97">
        <v>1</v>
      </c>
      <c r="AG1163" s="97">
        <v>1</v>
      </c>
      <c r="AH1163" s="73"/>
      <c r="AI1163" s="57"/>
      <c r="AJ1163" s="45"/>
      <c r="AK1163" s="45"/>
      <c r="AL1163" s="45"/>
    </row>
    <row r="1164" spans="1:38" hidden="1" outlineLevel="2" x14ac:dyDescent="0.25">
      <c r="A1164" s="45"/>
      <c r="B1164" s="54"/>
      <c r="C1164" s="47">
        <f t="shared" si="168"/>
        <v>3</v>
      </c>
      <c r="D1164" s="73"/>
      <c r="E1164" s="70"/>
      <c r="F1164" s="70" t="s">
        <v>1924</v>
      </c>
      <c r="G1164" s="73"/>
      <c r="H1164" s="76" t="s">
        <v>1925</v>
      </c>
      <c r="I1164" s="76"/>
      <c r="J1164" s="76"/>
      <c r="K1164" s="76"/>
      <c r="L1164" s="76"/>
      <c r="M1164" s="76"/>
      <c r="N1164" s="76"/>
      <c r="O1164" s="76"/>
      <c r="P1164" s="76"/>
      <c r="Q1164" s="76"/>
      <c r="R1164" s="76"/>
      <c r="S1164" s="76"/>
      <c r="T1164" s="76"/>
      <c r="U1164" s="97">
        <v>4.5599999999999996</v>
      </c>
      <c r="V1164" s="97">
        <v>4.5599999999999996</v>
      </c>
      <c r="W1164" s="97">
        <v>4.5599999999999996</v>
      </c>
      <c r="X1164" s="255">
        <f t="shared" si="179"/>
        <v>24.748000000000001</v>
      </c>
      <c r="Y1164" s="97">
        <f>27.01-0.2262*10</f>
        <v>24.748000000000001</v>
      </c>
      <c r="Z1164" s="255">
        <f t="shared" si="180"/>
        <v>24.748000000000001</v>
      </c>
      <c r="AA1164" s="255">
        <f t="shared" si="180"/>
        <v>24.748000000000001</v>
      </c>
      <c r="AB1164" s="255">
        <f t="shared" si="180"/>
        <v>24.748000000000001</v>
      </c>
      <c r="AC1164" s="76"/>
      <c r="AD1164" s="76"/>
      <c r="AE1164" s="76"/>
      <c r="AF1164" s="97">
        <v>1</v>
      </c>
      <c r="AG1164" s="97">
        <v>1</v>
      </c>
      <c r="AH1164" s="73"/>
      <c r="AI1164" s="57"/>
      <c r="AJ1164" s="45"/>
      <c r="AK1164" s="45"/>
      <c r="AL1164" s="45"/>
    </row>
    <row r="1165" spans="1:38" hidden="1" outlineLevel="2" x14ac:dyDescent="0.25">
      <c r="A1165" s="45"/>
      <c r="B1165" s="54"/>
      <c r="C1165" s="47">
        <f t="shared" si="168"/>
        <v>3</v>
      </c>
      <c r="D1165" s="73"/>
      <c r="E1165" s="70"/>
      <c r="F1165" s="70" t="s">
        <v>1926</v>
      </c>
      <c r="G1165" s="73"/>
      <c r="H1165" s="76" t="s">
        <v>1927</v>
      </c>
      <c r="I1165" s="96"/>
      <c r="J1165" s="96"/>
      <c r="K1165" s="76"/>
      <c r="L1165" s="76"/>
      <c r="M1165" s="76"/>
      <c r="N1165" s="76"/>
      <c r="O1165" s="76"/>
      <c r="P1165" s="76"/>
      <c r="Q1165" s="76"/>
      <c r="R1165" s="76"/>
      <c r="S1165" s="76"/>
      <c r="T1165" s="76"/>
      <c r="U1165" s="97">
        <f>2.05/1000</f>
        <v>2.0499999999999997E-3</v>
      </c>
      <c r="V1165" s="97">
        <f>2.05/1000</f>
        <v>2.0499999999999997E-3</v>
      </c>
      <c r="W1165" s="97">
        <f>2.05/1000</f>
        <v>2.0499999999999997E-3</v>
      </c>
      <c r="X1165" s="255">
        <f t="shared" si="179"/>
        <v>2.0499999999999997E-3</v>
      </c>
      <c r="Y1165" s="97">
        <f>2.05/1000</f>
        <v>2.0499999999999997E-3</v>
      </c>
      <c r="Z1165" s="255">
        <f t="shared" si="180"/>
        <v>2.0499999999999997E-3</v>
      </c>
      <c r="AA1165" s="255">
        <f t="shared" si="180"/>
        <v>2.0499999999999997E-3</v>
      </c>
      <c r="AB1165" s="255">
        <f t="shared" si="180"/>
        <v>2.0499999999999997E-3</v>
      </c>
      <c r="AC1165" s="76"/>
      <c r="AD1165" s="97" t="s">
        <v>1301</v>
      </c>
      <c r="AE1165" s="76"/>
      <c r="AF1165" s="97">
        <v>1</v>
      </c>
      <c r="AG1165" s="97">
        <v>1</v>
      </c>
      <c r="AH1165" s="73"/>
      <c r="AI1165" s="57"/>
      <c r="AJ1165" s="45"/>
      <c r="AK1165" s="45"/>
      <c r="AL1165" s="45"/>
    </row>
    <row r="1166" spans="1:38" hidden="1" outlineLevel="2" x14ac:dyDescent="0.25">
      <c r="A1166" s="45"/>
      <c r="B1166" s="54"/>
      <c r="C1166" s="47">
        <f t="shared" si="168"/>
        <v>3</v>
      </c>
      <c r="D1166" s="73"/>
      <c r="E1166" s="70"/>
      <c r="F1166" s="70" t="s">
        <v>1928</v>
      </c>
      <c r="G1166" s="73"/>
      <c r="H1166" s="76" t="s">
        <v>1929</v>
      </c>
      <c r="I1166" s="96"/>
      <c r="J1166" s="96"/>
      <c r="K1166" s="76"/>
      <c r="L1166" s="76"/>
      <c r="M1166" s="76"/>
      <c r="N1166" s="76"/>
      <c r="O1166" s="76"/>
      <c r="P1166" s="76"/>
      <c r="Q1166" s="76"/>
      <c r="R1166" s="76"/>
      <c r="S1166" s="76"/>
      <c r="T1166" s="76"/>
      <c r="U1166" s="253">
        <f t="shared" ref="U1166:AB1166" si="181">U1167</f>
        <v>-5.9999999999999724E-5</v>
      </c>
      <c r="V1166" s="253">
        <f t="shared" si="181"/>
        <v>-5.9999999999999724E-5</v>
      </c>
      <c r="W1166" s="253">
        <f t="shared" si="181"/>
        <v>-5.9999999999999724E-5</v>
      </c>
      <c r="X1166" s="253">
        <f t="shared" si="181"/>
        <v>-5.9999999999999724E-5</v>
      </c>
      <c r="Y1166" s="253">
        <f t="shared" si="181"/>
        <v>-5.9999999999999724E-5</v>
      </c>
      <c r="Z1166" s="253">
        <f t="shared" si="181"/>
        <v>-5.9999999999999724E-5</v>
      </c>
      <c r="AA1166" s="253">
        <f t="shared" si="181"/>
        <v>-5.9999999999999724E-5</v>
      </c>
      <c r="AB1166" s="253">
        <f t="shared" si="181"/>
        <v>-5.9999999999999724E-5</v>
      </c>
      <c r="AC1166" s="76"/>
      <c r="AD1166" s="76"/>
      <c r="AE1166" s="76"/>
      <c r="AF1166" s="253">
        <f>AF1167</f>
        <v>1</v>
      </c>
      <c r="AG1166" s="253">
        <f>AG1167</f>
        <v>1</v>
      </c>
      <c r="AH1166" s="73"/>
      <c r="AI1166" s="57"/>
      <c r="AJ1166" s="45"/>
      <c r="AK1166" s="45"/>
      <c r="AL1166" s="45"/>
    </row>
    <row r="1167" spans="1:38" hidden="1" outlineLevel="2" x14ac:dyDescent="0.25">
      <c r="A1167" s="45"/>
      <c r="B1167" s="54"/>
      <c r="C1167" s="47">
        <f t="shared" si="168"/>
        <v>3</v>
      </c>
      <c r="D1167" s="73"/>
      <c r="E1167" s="70"/>
      <c r="F1167" s="70" t="s">
        <v>1930</v>
      </c>
      <c r="G1167" s="73"/>
      <c r="H1167" s="76" t="s">
        <v>1931</v>
      </c>
      <c r="I1167" s="96"/>
      <c r="J1167" s="96"/>
      <c r="K1167" s="76"/>
      <c r="L1167" s="76"/>
      <c r="M1167" s="76"/>
      <c r="N1167" s="76"/>
      <c r="O1167" s="76"/>
      <c r="P1167" s="76"/>
      <c r="Q1167" s="76"/>
      <c r="R1167" s="76"/>
      <c r="S1167" s="76"/>
      <c r="T1167" s="76"/>
      <c r="U1167" s="97">
        <f>1.99/1000-U$1165</f>
        <v>-5.9999999999999724E-5</v>
      </c>
      <c r="V1167" s="97">
        <f>1.99/1000-V$1165</f>
        <v>-5.9999999999999724E-5</v>
      </c>
      <c r="W1167" s="97">
        <f>1.99/1000-W$1165</f>
        <v>-5.9999999999999724E-5</v>
      </c>
      <c r="X1167" s="255">
        <f t="shared" ref="X1167:X1172" si="182">Y1167</f>
        <v>-5.9999999999999724E-5</v>
      </c>
      <c r="Y1167" s="97">
        <f>1.99/1000-Y$1165</f>
        <v>-5.9999999999999724E-5</v>
      </c>
      <c r="Z1167" s="255">
        <f t="shared" ref="Z1167:AB1172" si="183">Y1167</f>
        <v>-5.9999999999999724E-5</v>
      </c>
      <c r="AA1167" s="255">
        <f t="shared" si="183"/>
        <v>-5.9999999999999724E-5</v>
      </c>
      <c r="AB1167" s="255">
        <f t="shared" si="183"/>
        <v>-5.9999999999999724E-5</v>
      </c>
      <c r="AC1167" s="76"/>
      <c r="AD1167" s="76"/>
      <c r="AE1167" s="76"/>
      <c r="AF1167" s="97">
        <v>1</v>
      </c>
      <c r="AG1167" s="97">
        <v>1</v>
      </c>
      <c r="AH1167" s="73"/>
      <c r="AI1167" s="57"/>
      <c r="AJ1167" s="45"/>
      <c r="AK1167" s="45"/>
      <c r="AL1167" s="45"/>
    </row>
    <row r="1168" spans="1:38" hidden="1" outlineLevel="2" x14ac:dyDescent="0.25">
      <c r="A1168" s="45"/>
      <c r="B1168" s="54"/>
      <c r="C1168" s="47">
        <f t="shared" si="168"/>
        <v>3</v>
      </c>
      <c r="D1168" s="73"/>
      <c r="E1168" s="70"/>
      <c r="F1168" s="70" t="s">
        <v>1932</v>
      </c>
      <c r="G1168" s="73"/>
      <c r="H1168" s="76" t="s">
        <v>1933</v>
      </c>
      <c r="I1168" s="96"/>
      <c r="J1168" s="96"/>
      <c r="K1168" s="76"/>
      <c r="L1168" s="76"/>
      <c r="M1168" s="76"/>
      <c r="N1168" s="76"/>
      <c r="O1168" s="76"/>
      <c r="P1168" s="76"/>
      <c r="Q1168" s="76"/>
      <c r="R1168" s="76"/>
      <c r="S1168" s="76"/>
      <c r="T1168" s="76"/>
      <c r="U1168" s="97">
        <f>1.4/1000-U$1165</f>
        <v>-6.4999999999999975E-4</v>
      </c>
      <c r="V1168" s="97">
        <f>1.4/1000-V$1165</f>
        <v>-6.4999999999999975E-4</v>
      </c>
      <c r="W1168" s="97">
        <f>1.4/1000-W$1165</f>
        <v>-6.4999999999999975E-4</v>
      </c>
      <c r="X1168" s="255">
        <f t="shared" si="182"/>
        <v>-6.4999999999999975E-4</v>
      </c>
      <c r="Y1168" s="97">
        <f>1.4/1000-Y$1165</f>
        <v>-6.4999999999999975E-4</v>
      </c>
      <c r="Z1168" s="255">
        <f t="shared" si="183"/>
        <v>-6.4999999999999975E-4</v>
      </c>
      <c r="AA1168" s="255">
        <f t="shared" si="183"/>
        <v>-6.4999999999999975E-4</v>
      </c>
      <c r="AB1168" s="255">
        <f t="shared" si="183"/>
        <v>-6.4999999999999975E-4</v>
      </c>
      <c r="AC1168" s="76"/>
      <c r="AD1168" s="76"/>
      <c r="AE1168" s="76"/>
      <c r="AF1168" s="97">
        <v>1</v>
      </c>
      <c r="AG1168" s="97">
        <v>1</v>
      </c>
      <c r="AH1168" s="73"/>
      <c r="AI1168" s="57"/>
      <c r="AJ1168" s="45"/>
      <c r="AK1168" s="45"/>
      <c r="AL1168" s="45"/>
    </row>
    <row r="1169" spans="1:38" hidden="1" outlineLevel="2" x14ac:dyDescent="0.25">
      <c r="A1169" s="45"/>
      <c r="B1169" s="54"/>
      <c r="C1169" s="47">
        <f t="shared" si="168"/>
        <v>3</v>
      </c>
      <c r="D1169" s="73"/>
      <c r="E1169" s="70"/>
      <c r="F1169" s="70" t="s">
        <v>1934</v>
      </c>
      <c r="G1169" s="73"/>
      <c r="H1169" s="76" t="s">
        <v>1935</v>
      </c>
      <c r="I1169" s="76"/>
      <c r="J1169" s="76"/>
      <c r="K1169" s="76"/>
      <c r="L1169" s="76"/>
      <c r="M1169" s="76"/>
      <c r="N1169" s="76"/>
      <c r="O1169" s="76"/>
      <c r="P1169" s="76"/>
      <c r="Q1169" s="76"/>
      <c r="R1169" s="76"/>
      <c r="S1169" s="76"/>
      <c r="T1169" s="76"/>
      <c r="U1169" s="97">
        <f>0-U$1165</f>
        <v>-2.0499999999999997E-3</v>
      </c>
      <c r="V1169" s="97">
        <f>0-V$1165</f>
        <v>-2.0499999999999997E-3</v>
      </c>
      <c r="W1169" s="97">
        <f>0-W$1165</f>
        <v>-2.0499999999999997E-3</v>
      </c>
      <c r="X1169" s="255">
        <f t="shared" si="182"/>
        <v>-2.0499999999999997E-3</v>
      </c>
      <c r="Y1169" s="97">
        <f>0-Y$1165</f>
        <v>-2.0499999999999997E-3</v>
      </c>
      <c r="Z1169" s="255">
        <f t="shared" si="183"/>
        <v>-2.0499999999999997E-3</v>
      </c>
      <c r="AA1169" s="255">
        <f t="shared" si="183"/>
        <v>-2.0499999999999997E-3</v>
      </c>
      <c r="AB1169" s="255">
        <f t="shared" si="183"/>
        <v>-2.0499999999999997E-3</v>
      </c>
      <c r="AC1169" s="76"/>
      <c r="AD1169" s="76"/>
      <c r="AE1169" s="76"/>
      <c r="AF1169" s="97">
        <v>1</v>
      </c>
      <c r="AG1169" s="97">
        <v>1</v>
      </c>
      <c r="AH1169" s="73"/>
      <c r="AI1169" s="57"/>
      <c r="AJ1169" s="45"/>
      <c r="AK1169" s="45"/>
      <c r="AL1169" s="45"/>
    </row>
    <row r="1170" spans="1:38" hidden="1" outlineLevel="2" x14ac:dyDescent="0.25">
      <c r="A1170" s="45"/>
      <c r="B1170" s="54"/>
      <c r="C1170" s="47">
        <f t="shared" si="168"/>
        <v>3</v>
      </c>
      <c r="D1170" s="73"/>
      <c r="E1170" s="70"/>
      <c r="F1170" s="70" t="s">
        <v>1936</v>
      </c>
      <c r="G1170" s="73"/>
      <c r="H1170" s="76" t="s">
        <v>1937</v>
      </c>
      <c r="I1170" s="76"/>
      <c r="J1170" s="76"/>
      <c r="K1170" s="76"/>
      <c r="L1170" s="76"/>
      <c r="M1170" s="76"/>
      <c r="N1170" s="76"/>
      <c r="O1170" s="76"/>
      <c r="P1170" s="76"/>
      <c r="Q1170" s="76"/>
      <c r="R1170" s="76"/>
      <c r="S1170" s="76"/>
      <c r="T1170" s="76"/>
      <c r="U1170" s="97">
        <f>0.102/1000</f>
        <v>1.02E-4</v>
      </c>
      <c r="V1170" s="97">
        <f>0.102/1000</f>
        <v>1.02E-4</v>
      </c>
      <c r="W1170" s="97">
        <f>0.102/1000</f>
        <v>1.02E-4</v>
      </c>
      <c r="X1170" s="255">
        <f t="shared" si="182"/>
        <v>1.02E-4</v>
      </c>
      <c r="Y1170" s="97">
        <f>0.102/1000</f>
        <v>1.02E-4</v>
      </c>
      <c r="Z1170" s="255">
        <f t="shared" si="183"/>
        <v>1.02E-4</v>
      </c>
      <c r="AA1170" s="255">
        <f t="shared" si="183"/>
        <v>1.02E-4</v>
      </c>
      <c r="AB1170" s="255">
        <f t="shared" si="183"/>
        <v>1.02E-4</v>
      </c>
      <c r="AC1170" s="76"/>
      <c r="AD1170" s="76"/>
      <c r="AE1170" s="76"/>
      <c r="AF1170" s="97">
        <v>1</v>
      </c>
      <c r="AG1170" s="97">
        <v>1</v>
      </c>
      <c r="AH1170" s="73"/>
      <c r="AI1170" s="57"/>
      <c r="AJ1170" s="45"/>
      <c r="AK1170" s="45"/>
      <c r="AL1170" s="45"/>
    </row>
    <row r="1171" spans="1:38" hidden="1" outlineLevel="2" x14ac:dyDescent="0.25">
      <c r="A1171" s="45"/>
      <c r="B1171" s="54"/>
      <c r="C1171" s="47">
        <f t="shared" si="168"/>
        <v>3</v>
      </c>
      <c r="D1171" s="73"/>
      <c r="E1171" s="70"/>
      <c r="F1171" s="70" t="s">
        <v>1938</v>
      </c>
      <c r="G1171" s="73"/>
      <c r="H1171" s="76" t="s">
        <v>1939</v>
      </c>
      <c r="I1171" s="76"/>
      <c r="J1171" s="76"/>
      <c r="K1171" s="76"/>
      <c r="L1171" s="76"/>
      <c r="M1171" s="76"/>
      <c r="N1171" s="76"/>
      <c r="O1171" s="76"/>
      <c r="P1171" s="76"/>
      <c r="Q1171" s="76"/>
      <c r="R1171" s="76"/>
      <c r="S1171" s="76"/>
      <c r="T1171" s="76"/>
      <c r="U1171" s="97">
        <f>-0.000019/1000</f>
        <v>-1.9000000000000001E-8</v>
      </c>
      <c r="V1171" s="97">
        <f>-0.000019/1000</f>
        <v>-1.9000000000000001E-8</v>
      </c>
      <c r="W1171" s="97">
        <f>-0.000019/1000</f>
        <v>-1.9000000000000001E-8</v>
      </c>
      <c r="X1171" s="255">
        <f t="shared" si="182"/>
        <v>-1.9000000000000001E-8</v>
      </c>
      <c r="Y1171" s="97">
        <f>-0.000019/1000</f>
        <v>-1.9000000000000001E-8</v>
      </c>
      <c r="Z1171" s="255">
        <f t="shared" si="183"/>
        <v>-1.9000000000000001E-8</v>
      </c>
      <c r="AA1171" s="255">
        <f t="shared" si="183"/>
        <v>-1.9000000000000001E-8</v>
      </c>
      <c r="AB1171" s="255">
        <f t="shared" si="183"/>
        <v>-1.9000000000000001E-8</v>
      </c>
      <c r="AC1171" s="76"/>
      <c r="AD1171" s="76"/>
      <c r="AE1171" s="76"/>
      <c r="AF1171" s="97">
        <v>1</v>
      </c>
      <c r="AG1171" s="97">
        <v>1</v>
      </c>
      <c r="AH1171" s="73"/>
      <c r="AI1171" s="57"/>
      <c r="AJ1171" s="45"/>
      <c r="AK1171" s="45"/>
      <c r="AL1171" s="45"/>
    </row>
    <row r="1172" spans="1:38" hidden="1" outlineLevel="2" x14ac:dyDescent="0.25">
      <c r="A1172" s="45"/>
      <c r="B1172" s="54"/>
      <c r="C1172" s="47">
        <f t="shared" si="168"/>
        <v>3</v>
      </c>
      <c r="D1172" s="73"/>
      <c r="E1172" s="70"/>
      <c r="F1172" s="70" t="s">
        <v>1940</v>
      </c>
      <c r="G1172" s="73"/>
      <c r="H1172" s="76" t="s">
        <v>1941</v>
      </c>
      <c r="I1172" s="76"/>
      <c r="J1172" s="76"/>
      <c r="K1172" s="76"/>
      <c r="L1172" s="76"/>
      <c r="M1172" s="76"/>
      <c r="N1172" s="76"/>
      <c r="O1172" s="76"/>
      <c r="P1172" s="76"/>
      <c r="Q1172" s="76"/>
      <c r="R1172" s="76"/>
      <c r="S1172" s="76"/>
      <c r="T1172" s="76"/>
      <c r="U1172" s="97">
        <f>14.9/1000</f>
        <v>1.49E-2</v>
      </c>
      <c r="V1172" s="97">
        <f>14.9/1000</f>
        <v>1.49E-2</v>
      </c>
      <c r="W1172" s="97">
        <f>14.9/1000</f>
        <v>1.49E-2</v>
      </c>
      <c r="X1172" s="255">
        <f t="shared" si="182"/>
        <v>1.49E-2</v>
      </c>
      <c r="Y1172" s="97">
        <f>14.9/1000</f>
        <v>1.49E-2</v>
      </c>
      <c r="Z1172" s="255">
        <f t="shared" si="183"/>
        <v>1.49E-2</v>
      </c>
      <c r="AA1172" s="255">
        <f t="shared" si="183"/>
        <v>1.49E-2</v>
      </c>
      <c r="AB1172" s="255">
        <f t="shared" si="183"/>
        <v>1.49E-2</v>
      </c>
      <c r="AC1172" s="76"/>
      <c r="AD1172" s="76"/>
      <c r="AE1172" s="76"/>
      <c r="AF1172" s="97">
        <v>1</v>
      </c>
      <c r="AG1172" s="97">
        <v>1</v>
      </c>
      <c r="AH1172" s="73"/>
      <c r="AI1172" s="57"/>
      <c r="AJ1172" s="45"/>
      <c r="AK1172" s="45"/>
      <c r="AL1172" s="45"/>
    </row>
    <row r="1173" spans="1:38" outlineLevel="1" collapsed="1" x14ac:dyDescent="0.25">
      <c r="A1173" s="45"/>
      <c r="B1173" s="54"/>
      <c r="C1173" s="47">
        <f>INT($C$29)+1</f>
        <v>2</v>
      </c>
      <c r="D1173" s="73"/>
      <c r="E1173" s="70"/>
      <c r="F1173" s="265" t="s">
        <v>1730</v>
      </c>
      <c r="G1173" s="73"/>
      <c r="H1173" s="267" t="s">
        <v>2668</v>
      </c>
      <c r="I1173" s="129"/>
      <c r="J1173" s="129" t="s">
        <v>1056</v>
      </c>
      <c r="K1173" s="76"/>
      <c r="L1173" s="76"/>
      <c r="M1173" s="76"/>
      <c r="N1173" s="76"/>
      <c r="O1173" s="76"/>
      <c r="P1173" s="76"/>
      <c r="Q1173" s="76"/>
      <c r="R1173" s="76"/>
      <c r="S1173" s="76"/>
      <c r="T1173" s="76"/>
      <c r="U1173" s="79">
        <v>26</v>
      </c>
      <c r="V1173" s="79">
        <v>13</v>
      </c>
      <c r="W1173" s="79">
        <v>-15</v>
      </c>
      <c r="X1173" s="76"/>
      <c r="Y1173" s="76"/>
      <c r="Z1173" s="76"/>
      <c r="AA1173" s="76"/>
      <c r="AB1173" s="76"/>
      <c r="AC1173" s="76"/>
      <c r="AD1173" s="76"/>
      <c r="AE1173" s="76"/>
      <c r="AF1173" s="76"/>
      <c r="AG1173" s="76"/>
      <c r="AH1173" s="73"/>
      <c r="AI1173" s="57"/>
      <c r="AJ1173" s="45"/>
      <c r="AK1173" s="45"/>
      <c r="AL1173" s="45"/>
    </row>
    <row r="1174" spans="1:38" hidden="1" outlineLevel="3" x14ac:dyDescent="0.25">
      <c r="A1174" s="45"/>
      <c r="B1174" s="54"/>
      <c r="C1174" s="47">
        <f t="shared" ref="C1174:C1360" si="184">INT($C$29)+3</f>
        <v>4</v>
      </c>
      <c r="D1174" s="73"/>
      <c r="E1174" s="70"/>
      <c r="F1174" s="70" t="s">
        <v>1942</v>
      </c>
      <c r="G1174" s="73"/>
      <c r="H1174" s="76" t="s">
        <v>1943</v>
      </c>
      <c r="I1174" s="96" t="s">
        <v>2367</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4"/>
        <v>4</v>
      </c>
      <c r="D1175" s="73"/>
      <c r="E1175" s="70"/>
      <c r="F1175" s="70" t="s">
        <v>1944</v>
      </c>
      <c r="G1175" s="73"/>
      <c r="H1175" s="76" t="s">
        <v>1945</v>
      </c>
      <c r="I1175" s="96" t="s">
        <v>2368</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4"/>
        <v>4</v>
      </c>
      <c r="D1176" s="73"/>
      <c r="E1176" s="70"/>
      <c r="F1176" s="70" t="s">
        <v>1946</v>
      </c>
      <c r="G1176" s="73"/>
      <c r="H1176" s="76" t="s">
        <v>1947</v>
      </c>
      <c r="I1176" s="96" t="s">
        <v>2369</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4"/>
        <v>4</v>
      </c>
      <c r="D1177" s="73"/>
      <c r="E1177" s="70"/>
      <c r="F1177" s="70" t="s">
        <v>1948</v>
      </c>
      <c r="G1177" s="73"/>
      <c r="H1177" s="76" t="s">
        <v>2402</v>
      </c>
      <c r="I1177" s="96" t="s">
        <v>2403</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4"/>
        <v>4</v>
      </c>
      <c r="D1178" s="73"/>
      <c r="E1178" s="70"/>
      <c r="F1178" s="70" t="s">
        <v>1950</v>
      </c>
      <c r="G1178" s="73"/>
      <c r="H1178" s="76" t="s">
        <v>1949</v>
      </c>
      <c r="I1178" s="96" t="s">
        <v>2370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4"/>
        <v>4</v>
      </c>
      <c r="D1179" s="73"/>
      <c r="E1179" s="70"/>
      <c r="F1179" s="70" t="s">
        <v>2408</v>
      </c>
      <c r="G1179" s="73"/>
      <c r="H1179" s="76" t="s">
        <v>1951</v>
      </c>
      <c r="I1179" s="96" t="s">
        <v>2371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4"/>
        <v>4</v>
      </c>
      <c r="D1180" s="73"/>
      <c r="E1180" s="70"/>
      <c r="F1180" s="70" t="s">
        <v>2409</v>
      </c>
      <c r="G1180" s="73"/>
      <c r="H1180" s="76" t="s">
        <v>2404</v>
      </c>
      <c r="I1180" s="96" t="s">
        <v>2405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4"/>
        <v>4</v>
      </c>
      <c r="D1181" s="73"/>
      <c r="E1181" s="70"/>
      <c r="F1181" s="70" t="s">
        <v>2410</v>
      </c>
      <c r="G1181" s="73"/>
      <c r="H1181" s="76" t="s">
        <v>2406</v>
      </c>
      <c r="I1181" s="96" t="s">
        <v>2407</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4"/>
        <v>4</v>
      </c>
      <c r="D1182" s="73"/>
      <c r="E1182" s="70"/>
      <c r="F1182" s="70" t="str">
        <f>SUBSTITUTE(F1178,",4)",",8)")</f>
        <v>C(U2,0,8)</v>
      </c>
      <c r="G1182" s="73"/>
      <c r="H1182" s="76" t="s">
        <v>2760</v>
      </c>
      <c r="I1182" s="96" t="s">
        <v>2764</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4"/>
        <v>4</v>
      </c>
      <c r="D1183" s="73"/>
      <c r="E1183" s="70"/>
      <c r="F1183" s="70" t="str">
        <f>SUBSTITUTE(F1179,",5)",",9)")</f>
        <v>C(U2,0,9)</v>
      </c>
      <c r="G1183" s="73"/>
      <c r="H1183" s="76" t="s">
        <v>2761</v>
      </c>
      <c r="I1183" s="96" t="s">
        <v>2765</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4"/>
        <v>4</v>
      </c>
      <c r="D1184" s="73"/>
      <c r="E1184" s="70"/>
      <c r="F1184" s="70" t="str">
        <f>SUBSTITUTE(F1180,",6)",",10)")</f>
        <v>C(U2,0,10)</v>
      </c>
      <c r="G1184" s="73"/>
      <c r="H1184" s="76" t="s">
        <v>2762</v>
      </c>
      <c r="I1184" s="96" t="s">
        <v>2766</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4"/>
        <v>4</v>
      </c>
      <c r="D1185" s="73"/>
      <c r="E1185" s="70"/>
      <c r="F1185" s="70" t="str">
        <f>SUBSTITUTE(F1181,",7)",",11)")</f>
        <v>C(U2,0,11)</v>
      </c>
      <c r="G1185" s="73"/>
      <c r="H1185" s="76" t="s">
        <v>2763</v>
      </c>
      <c r="I1185" s="96" t="s">
        <v>2767</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4"/>
        <v>4</v>
      </c>
      <c r="D1186" s="73"/>
      <c r="E1186" s="70"/>
      <c r="F1186" s="70" t="s">
        <v>1952</v>
      </c>
      <c r="G1186" s="73"/>
      <c r="H1186" s="76" t="s">
        <v>1953</v>
      </c>
      <c r="I1186" s="96" t="s">
        <v>2372</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4"/>
        <v>4</v>
      </c>
      <c r="D1187" s="73"/>
      <c r="E1187" s="70"/>
      <c r="F1187" s="70" t="s">
        <v>1954</v>
      </c>
      <c r="G1187" s="73"/>
      <c r="H1187" s="76" t="s">
        <v>613</v>
      </c>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4"/>
        <v>4</v>
      </c>
      <c r="D1188" s="73"/>
      <c r="E1188" s="70"/>
      <c r="F1188" s="70" t="s">
        <v>1955</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4"/>
        <v>4</v>
      </c>
      <c r="D1189" s="73"/>
      <c r="E1189" s="70"/>
      <c r="F1189" s="70" t="s">
        <v>1956</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4"/>
        <v>4</v>
      </c>
      <c r="D1190" s="73"/>
      <c r="E1190" s="70"/>
      <c r="F1190" s="70" t="s">
        <v>1957</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4"/>
        <v>4</v>
      </c>
      <c r="D1191" s="73"/>
      <c r="E1191" s="70"/>
      <c r="F1191" s="70" t="s">
        <v>1958</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2411</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2412</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2413</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4"/>
        <v>4</v>
      </c>
      <c r="D1195" s="73"/>
      <c r="E1195" s="70"/>
      <c r="F1195" s="70" t="str">
        <f>SUBSTITUTE(F1191,",4)",",8)")</f>
        <v>C(U2,1,8)</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4"/>
        <v>4</v>
      </c>
      <c r="D1196" s="73"/>
      <c r="E1196" s="70"/>
      <c r="F1196" s="70" t="str">
        <f>SUBSTITUTE(F1192,",5)",",9)")</f>
        <v>C(U2,1,9)</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4"/>
        <v>4</v>
      </c>
      <c r="D1197" s="73"/>
      <c r="E1197" s="70"/>
      <c r="F1197" s="70" t="str">
        <f>SUBSTITUTE(F1193,",6)",",10)")</f>
        <v>C(U2,1,10)</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4"/>
        <v>4</v>
      </c>
      <c r="D1198" s="73"/>
      <c r="E1198" s="70"/>
      <c r="F1198" s="70" t="str">
        <f>SUBSTITUTE(F1194,",7)",",11)")</f>
        <v>C(U2,1,11)</v>
      </c>
      <c r="G1198" s="73"/>
      <c r="H1198" s="76"/>
      <c r="I1198" s="9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4"/>
        <v>4</v>
      </c>
      <c r="D1199" s="73"/>
      <c r="E1199" s="70"/>
      <c r="F1199" s="70" t="s">
        <v>1959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4"/>
        <v>4</v>
      </c>
      <c r="D1200" s="73"/>
      <c r="E1200" s="70"/>
      <c r="F1200" s="70" t="s">
        <v>1960</v>
      </c>
      <c r="G1200" s="73"/>
      <c r="H1200" s="76" t="s">
        <v>613</v>
      </c>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4"/>
        <v>4</v>
      </c>
      <c r="D1201" s="73"/>
      <c r="E1201" s="70"/>
      <c r="F1201" s="70" t="s">
        <v>1961</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4"/>
        <v>4</v>
      </c>
      <c r="D1202" s="73"/>
      <c r="E1202" s="70"/>
      <c r="F1202" s="70" t="s">
        <v>1962</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84"/>
        <v>4</v>
      </c>
      <c r="D1203" s="73"/>
      <c r="E1203" s="70"/>
      <c r="F1203" s="70" t="s">
        <v>1963</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184"/>
        <v>4</v>
      </c>
      <c r="D1204" s="73"/>
      <c r="E1204" s="70"/>
      <c r="F1204" s="70" t="s">
        <v>1964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2414</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2415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c r="D1207" s="73"/>
      <c r="E1207" s="70"/>
      <c r="F1207" s="70" t="s">
        <v>2416</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4"/>
        <v>4</v>
      </c>
      <c r="D1208" s="73"/>
      <c r="E1208" s="70"/>
      <c r="F1208" s="70" t="str">
        <f>SUBSTITUTE(F1204,",4)",",8)")</f>
        <v>C(U2,2,8)</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4"/>
        <v>4</v>
      </c>
      <c r="D1209" s="73"/>
      <c r="E1209" s="70"/>
      <c r="F1209" s="70" t="str">
        <f>SUBSTITUTE(F1205,",5)",",9)")</f>
        <v>C(U2,2,9)</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4"/>
        <v>4</v>
      </c>
      <c r="D1210" s="73"/>
      <c r="E1210" s="70"/>
      <c r="F1210" s="70" t="str">
        <f>SUBSTITUTE(F1206,",6)",",10)")</f>
        <v>C(U2,2,10)</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4"/>
        <v>4</v>
      </c>
      <c r="D1211" s="73"/>
      <c r="E1211" s="70"/>
      <c r="F1211" s="70" t="str">
        <f>SUBSTITUTE(F1207,",7)",",11)")</f>
        <v>C(U2,2,11)</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4"/>
        <v>4</v>
      </c>
      <c r="D1212" s="73"/>
      <c r="E1212" s="70"/>
      <c r="F1212" s="70" t="s">
        <v>1965</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4"/>
        <v>4</v>
      </c>
      <c r="D1213" s="73"/>
      <c r="E1213" s="70"/>
      <c r="F1213" s="70" t="s">
        <v>1966</v>
      </c>
      <c r="G1213" s="73"/>
      <c r="H1213" s="76" t="s">
        <v>613</v>
      </c>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4"/>
        <v>4</v>
      </c>
      <c r="D1214" s="73"/>
      <c r="E1214" s="70"/>
      <c r="F1214" s="70" t="s">
        <v>1967</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4"/>
        <v>4</v>
      </c>
      <c r="D1215" s="73"/>
      <c r="E1215" s="70"/>
      <c r="F1215" s="70" t="s">
        <v>1968</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84"/>
        <v>4</v>
      </c>
      <c r="D1216" s="73"/>
      <c r="E1216" s="70"/>
      <c r="F1216" s="70" t="s">
        <v>1969</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184"/>
        <v>4</v>
      </c>
      <c r="D1217" s="73"/>
      <c r="E1217" s="70"/>
      <c r="F1217" s="70" t="s">
        <v>1970</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2417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c r="D1219" s="73"/>
      <c r="E1219" s="70"/>
      <c r="F1219" s="70" t="s">
        <v>2418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c r="D1220" s="73"/>
      <c r="E1220" s="70"/>
      <c r="F1220" s="70" t="s">
        <v>2419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4"/>
        <v>4</v>
      </c>
      <c r="D1221" s="73"/>
      <c r="E1221" s="70"/>
      <c r="F1221" s="70" t="str">
        <f>SUBSTITUTE(F1217,",4)",",8)")</f>
        <v>C(U2,3,8)</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4"/>
        <v>4</v>
      </c>
      <c r="D1222" s="73"/>
      <c r="E1222" s="70"/>
      <c r="F1222" s="70" t="str">
        <f>SUBSTITUTE(F1218,",5)",",9)")</f>
        <v>C(U2,3,9)</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4"/>
        <v>4</v>
      </c>
      <c r="D1223" s="73"/>
      <c r="E1223" s="70"/>
      <c r="F1223" s="70" t="str">
        <f>SUBSTITUTE(F1219,",6)",",10)")</f>
        <v>C(U2,3,10)</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4"/>
        <v>4</v>
      </c>
      <c r="D1224" s="73"/>
      <c r="E1224" s="70"/>
      <c r="F1224" s="70" t="str">
        <f>SUBSTITUTE(F1220,",7)",",11)")</f>
        <v>C(U2,3,11)</v>
      </c>
      <c r="G1224" s="73"/>
      <c r="H1224" s="76"/>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4"/>
        <v>4</v>
      </c>
      <c r="D1225" s="73"/>
      <c r="E1225" s="70"/>
      <c r="F1225" s="70" t="s">
        <v>1971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4"/>
        <v>4</v>
      </c>
      <c r="D1226" s="73"/>
      <c r="E1226" s="70"/>
      <c r="F1226" s="70" t="s">
        <v>1972</v>
      </c>
      <c r="G1226" s="73"/>
      <c r="H1226" s="76" t="s">
        <v>613</v>
      </c>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4"/>
        <v>4</v>
      </c>
      <c r="D1227" s="73"/>
      <c r="E1227" s="70"/>
      <c r="F1227" s="70" t="s">
        <v>1973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4"/>
        <v>4</v>
      </c>
      <c r="D1228" s="73"/>
      <c r="E1228" s="70"/>
      <c r="F1228" s="70" t="s">
        <v>1974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84"/>
        <v>4</v>
      </c>
      <c r="D1229" s="73"/>
      <c r="E1229" s="70"/>
      <c r="F1229" s="70" t="s">
        <v>1975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184"/>
        <v>4</v>
      </c>
      <c r="D1230" s="73"/>
      <c r="E1230" s="70"/>
      <c r="F1230" s="70" t="s">
        <v>1976</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2441</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2442</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c r="D1233" s="73"/>
      <c r="E1233" s="70"/>
      <c r="F1233" s="70" t="s">
        <v>2443</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4"/>
        <v>4</v>
      </c>
      <c r="D1234" s="73"/>
      <c r="E1234" s="70"/>
      <c r="F1234" s="70" t="str">
        <f>SUBSTITUTE(F1230,",4)",",8)")</f>
        <v>C(U2,4,8)</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4"/>
        <v>4</v>
      </c>
      <c r="D1235" s="73"/>
      <c r="E1235" s="70"/>
      <c r="F1235" s="70" t="str">
        <f>SUBSTITUTE(F1231,",5)",",9)")</f>
        <v>C(U2,4,9)</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4"/>
        <v>4</v>
      </c>
      <c r="D1236" s="73"/>
      <c r="E1236" s="70"/>
      <c r="F1236" s="70" t="str">
        <f>SUBSTITUTE(F1232,",6)",",10)")</f>
        <v>C(U2,4,10)</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4"/>
        <v>4</v>
      </c>
      <c r="D1237" s="73"/>
      <c r="E1237" s="70"/>
      <c r="F1237" s="70" t="str">
        <f>SUBSTITUTE(F1233,",7)",",11)")</f>
        <v>C(U2,4,11)</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4"/>
        <v>4</v>
      </c>
      <c r="D1238" s="73"/>
      <c r="E1238" s="70"/>
      <c r="F1238" s="70" t="s">
        <v>1977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4"/>
        <v>4</v>
      </c>
      <c r="D1239" s="73"/>
      <c r="E1239" s="70"/>
      <c r="F1239" s="70" t="s">
        <v>1978</v>
      </c>
      <c r="G1239" s="73"/>
      <c r="H1239" s="76" t="s">
        <v>613</v>
      </c>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4"/>
        <v>4</v>
      </c>
      <c r="D1240" s="73"/>
      <c r="E1240" s="70"/>
      <c r="F1240" s="70" t="s">
        <v>1979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4"/>
        <v>4</v>
      </c>
      <c r="D1241" s="73"/>
      <c r="E1241" s="70"/>
      <c r="F1241" s="70" t="s">
        <v>1980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84"/>
        <v>4</v>
      </c>
      <c r="D1242" s="73"/>
      <c r="E1242" s="70"/>
      <c r="F1242" s="70" t="s">
        <v>1981</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184"/>
        <v>4</v>
      </c>
      <c r="D1243" s="73"/>
      <c r="E1243" s="70"/>
      <c r="F1243" s="70" t="s">
        <v>1982</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2445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c r="D1246" s="73"/>
      <c r="E1246" s="70"/>
      <c r="F1246" s="70" t="s">
        <v>2446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4"/>
        <v>4</v>
      </c>
      <c r="D1247" s="73"/>
      <c r="E1247" s="70"/>
      <c r="F1247" s="70" t="str">
        <f>SUBSTITUTE(F1243,",4)",",8)")</f>
        <v>C(U2,5,8)</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4"/>
        <v>4</v>
      </c>
      <c r="D1248" s="73"/>
      <c r="E1248" s="70"/>
      <c r="F1248" s="70" t="str">
        <f>SUBSTITUTE(F1244,",5)",",9)")</f>
        <v>C(U2,5,9)</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4"/>
        <v>4</v>
      </c>
      <c r="D1249" s="73"/>
      <c r="E1249" s="70"/>
      <c r="F1249" s="70" t="str">
        <f>SUBSTITUTE(F1245,",6)",",10)")</f>
        <v>C(U2,5,10)</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4"/>
        <v>4</v>
      </c>
      <c r="D1250" s="73"/>
      <c r="E1250" s="70"/>
      <c r="F1250" s="70" t="str">
        <f>SUBSTITUTE(F1246,",7)",",11)")</f>
        <v>C(U2,5,11)</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4"/>
        <v>4</v>
      </c>
      <c r="D1251" s="73"/>
      <c r="E1251" s="70"/>
      <c r="F1251" s="70" t="s">
        <v>1983</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4"/>
        <v>4</v>
      </c>
      <c r="D1252" s="73"/>
      <c r="E1252" s="70"/>
      <c r="F1252" s="70" t="s">
        <v>1984</v>
      </c>
      <c r="G1252" s="73"/>
      <c r="H1252" s="76" t="s">
        <v>613</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4"/>
        <v>4</v>
      </c>
      <c r="D1253" s="73"/>
      <c r="E1253" s="70"/>
      <c r="F1253" s="70" t="s">
        <v>1985</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4"/>
        <v>4</v>
      </c>
      <c r="D1254" s="73"/>
      <c r="E1254" s="70"/>
      <c r="F1254" s="70" t="s">
        <v>1986</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84"/>
        <v>4</v>
      </c>
      <c r="D1255" s="73"/>
      <c r="E1255" s="70"/>
      <c r="F1255" s="70" t="s">
        <v>1987</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184"/>
        <v>4</v>
      </c>
      <c r="D1256" s="73"/>
      <c r="E1256" s="70"/>
      <c r="F1256" s="70" t="s">
        <v>1988</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2447</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2448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2449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4"/>
        <v>4</v>
      </c>
      <c r="D1260" s="73"/>
      <c r="E1260" s="70"/>
      <c r="F1260" s="70" t="str">
        <f>SUBSTITUTE(F1256,",4)",",8)")</f>
        <v>C(U2,6,8)</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4"/>
        <v>4</v>
      </c>
      <c r="D1261" s="73"/>
      <c r="E1261" s="70"/>
      <c r="F1261" s="70" t="str">
        <f>SUBSTITUTE(F1257,",5)",",9)")</f>
        <v>C(U2,6,9)</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4"/>
        <v>4</v>
      </c>
      <c r="D1262" s="73"/>
      <c r="E1262" s="70"/>
      <c r="F1262" s="70" t="str">
        <f>SUBSTITUTE(F1258,",6)",",10)")</f>
        <v>C(U2,6,10)</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4"/>
        <v>4</v>
      </c>
      <c r="D1263" s="73"/>
      <c r="E1263" s="70"/>
      <c r="F1263" s="70" t="str">
        <f>SUBSTITUTE(F1259,",7)",",11)")</f>
        <v>C(U2,6,11)</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4"/>
        <v>4</v>
      </c>
      <c r="D1264" s="73"/>
      <c r="E1264" s="70"/>
      <c r="F1264" s="70" t="s">
        <v>1989</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4"/>
        <v>4</v>
      </c>
      <c r="D1265" s="73"/>
      <c r="E1265" s="70"/>
      <c r="F1265" s="70" t="s">
        <v>1990</v>
      </c>
      <c r="G1265" s="73"/>
      <c r="H1265" s="76" t="s">
        <v>613</v>
      </c>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4"/>
        <v>4</v>
      </c>
      <c r="D1266" s="73"/>
      <c r="E1266" s="70"/>
      <c r="F1266" s="70" t="s">
        <v>1991</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4"/>
        <v>4</v>
      </c>
      <c r="D1267" s="73"/>
      <c r="E1267" s="70"/>
      <c r="F1267" s="70" t="s">
        <v>1992</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84"/>
        <v>4</v>
      </c>
      <c r="D1268" s="73"/>
      <c r="E1268" s="70"/>
      <c r="F1268" s="70" t="s">
        <v>1993</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184"/>
        <v>4</v>
      </c>
      <c r="D1269" s="73"/>
      <c r="E1269" s="70"/>
      <c r="F1269" s="70" t="s">
        <v>1994</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2450</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2451</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c r="D1272" s="73"/>
      <c r="E1272" s="70"/>
      <c r="F1272" s="70" t="s">
        <v>2452</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4"/>
        <v>4</v>
      </c>
      <c r="D1273" s="73"/>
      <c r="E1273" s="70"/>
      <c r="F1273" s="70" t="str">
        <f>SUBSTITUTE(F1269,",4)",",8)")</f>
        <v>C(U2,7,8)</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4"/>
        <v>4</v>
      </c>
      <c r="D1274" s="73"/>
      <c r="E1274" s="70"/>
      <c r="F1274" s="70" t="str">
        <f>SUBSTITUTE(F1270,",5)",",9)")</f>
        <v>C(U2,7,9)</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4"/>
        <v>4</v>
      </c>
      <c r="D1275" s="73"/>
      <c r="E1275" s="70"/>
      <c r="F1275" s="70" t="str">
        <f>SUBSTITUTE(F1271,",6)",",10)")</f>
        <v>C(U2,7,10)</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4"/>
        <v>4</v>
      </c>
      <c r="D1276" s="73"/>
      <c r="E1276" s="70"/>
      <c r="F1276" s="70" t="str">
        <f>SUBSTITUTE(F1272,",7)",",11)")</f>
        <v>C(U2,7,11)</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4"/>
        <v>4</v>
      </c>
      <c r="D1277" s="73"/>
      <c r="E1277" s="402"/>
      <c r="F1277" s="402" t="s">
        <v>1995</v>
      </c>
      <c r="G1277" s="73"/>
      <c r="H1277" s="109"/>
      <c r="I1277" s="109"/>
      <c r="J1277" s="109"/>
      <c r="K1277" s="109"/>
      <c r="L1277" s="109"/>
      <c r="M1277" s="109"/>
      <c r="N1277" s="109"/>
      <c r="O1277" s="109"/>
      <c r="P1277" s="109"/>
      <c r="Q1277" s="109"/>
      <c r="R1277" s="109"/>
      <c r="S1277" s="109"/>
      <c r="T1277" s="109"/>
      <c r="U1277" s="109"/>
      <c r="V1277" s="109"/>
      <c r="W1277" s="109"/>
      <c r="X1277" s="109"/>
      <c r="Y1277" s="109"/>
      <c r="Z1277" s="109"/>
      <c r="AA1277" s="109"/>
      <c r="AB1277" s="109"/>
      <c r="AC1277" s="109"/>
      <c r="AD1277" s="109"/>
      <c r="AE1277" s="109"/>
      <c r="AF1277" s="109">
        <v>1</v>
      </c>
      <c r="AG1277" s="109">
        <v>1</v>
      </c>
      <c r="AH1277" s="73"/>
      <c r="AI1277" s="57"/>
      <c r="AJ1277" s="45"/>
      <c r="AK1277" s="45"/>
      <c r="AL1277" s="45"/>
    </row>
    <row r="1278" spans="1:38" hidden="1" outlineLevel="2" x14ac:dyDescent="0.25">
      <c r="A1278" s="45"/>
      <c r="B1278" s="54"/>
      <c r="C1278" s="47">
        <f t="shared" ref="C1278:C1290" si="185">INT($C$29)+2</f>
        <v>3</v>
      </c>
      <c r="D1278" s="73"/>
      <c r="E1278" s="406"/>
      <c r="F1278" s="406" t="s">
        <v>1996</v>
      </c>
      <c r="G1278" s="407"/>
      <c r="H1278" s="181" t="s">
        <v>1997</v>
      </c>
      <c r="I1278" s="181"/>
      <c r="J1278" s="181"/>
      <c r="K1278" s="181"/>
      <c r="L1278" s="181"/>
      <c r="M1278" s="181"/>
      <c r="N1278" s="181"/>
      <c r="O1278" s="181"/>
      <c r="P1278" s="181"/>
      <c r="Q1278" s="181"/>
      <c r="R1278" s="181"/>
      <c r="S1278" s="181"/>
      <c r="T1278" s="181"/>
      <c r="U1278" s="408">
        <v>3.157</v>
      </c>
      <c r="V1278" s="409">
        <f t="shared" ref="V1278:W1280" si="186">U1278</f>
        <v>3.157</v>
      </c>
      <c r="W1278" s="409">
        <f t="shared" si="186"/>
        <v>3.157</v>
      </c>
      <c r="X1278" s="409">
        <f>Y1278</f>
        <v>2.9750000000000001</v>
      </c>
      <c r="Y1278" s="408">
        <v>2.9750000000000001</v>
      </c>
      <c r="Z1278" s="409">
        <f t="shared" ref="Z1278:AB1280" si="187">Y1278</f>
        <v>2.9750000000000001</v>
      </c>
      <c r="AA1278" s="409">
        <f t="shared" si="187"/>
        <v>2.9750000000000001</v>
      </c>
      <c r="AB1278" s="409">
        <f t="shared" si="187"/>
        <v>2.9750000000000001</v>
      </c>
      <c r="AC1278" s="181"/>
      <c r="AD1278" s="408" t="s">
        <v>2602</v>
      </c>
      <c r="AE1278" s="181"/>
      <c r="AF1278" s="408">
        <v>1</v>
      </c>
      <c r="AG1278" s="408">
        <v>1</v>
      </c>
      <c r="AH1278" s="73"/>
      <c r="AI1278" s="57"/>
      <c r="AJ1278" s="45"/>
      <c r="AK1278" s="45"/>
      <c r="AL1278" s="45"/>
    </row>
    <row r="1279" spans="1:38" hidden="1" outlineLevel="2" x14ac:dyDescent="0.25">
      <c r="A1279" s="45"/>
      <c r="B1279" s="54"/>
      <c r="C1279" s="47">
        <f t="shared" si="185"/>
        <v>3</v>
      </c>
      <c r="D1279" s="73"/>
      <c r="E1279" s="70"/>
      <c r="F1279" s="70" t="s">
        <v>1998</v>
      </c>
      <c r="G1279" s="234"/>
      <c r="H1279" s="76" t="s">
        <v>1999</v>
      </c>
      <c r="I1279" s="76"/>
      <c r="J1279" s="76"/>
      <c r="K1279" s="76"/>
      <c r="L1279" s="76"/>
      <c r="M1279" s="76"/>
      <c r="N1279" s="76"/>
      <c r="O1279" s="76"/>
      <c r="P1279" s="76"/>
      <c r="Q1279" s="76"/>
      <c r="R1279" s="76"/>
      <c r="S1279" s="76"/>
      <c r="T1279" s="76"/>
      <c r="U1279" s="97">
        <v>-0.28570000000000001</v>
      </c>
      <c r="V1279" s="255">
        <f t="shared" si="186"/>
        <v>-0.28570000000000001</v>
      </c>
      <c r="W1279" s="255">
        <f t="shared" si="186"/>
        <v>-0.28570000000000001</v>
      </c>
      <c r="X1279" s="404">
        <f>Y1279</f>
        <v>-0.23649999999999999</v>
      </c>
      <c r="Y1279" s="97">
        <v>-0.23649999999999999</v>
      </c>
      <c r="Z1279" s="404">
        <f t="shared" si="187"/>
        <v>-0.23649999999999999</v>
      </c>
      <c r="AA1279" s="404">
        <f t="shared" si="187"/>
        <v>-0.23649999999999999</v>
      </c>
      <c r="AB1279" s="404">
        <f t="shared" si="187"/>
        <v>-0.23649999999999999</v>
      </c>
      <c r="AC1279" s="76"/>
      <c r="AD1279" s="76"/>
      <c r="AE1279" s="76"/>
      <c r="AF1279" s="97">
        <v>1</v>
      </c>
      <c r="AG1279" s="97">
        <v>1</v>
      </c>
      <c r="AH1279" s="73"/>
      <c r="AI1279" s="57"/>
      <c r="AJ1279" s="45"/>
      <c r="AK1279" s="45"/>
      <c r="AL1279" s="45"/>
    </row>
    <row r="1280" spans="1:38" hidden="1" outlineLevel="2" x14ac:dyDescent="0.25">
      <c r="A1280" s="45"/>
      <c r="B1280" s="54"/>
      <c r="C1280" s="47">
        <f t="shared" si="185"/>
        <v>3</v>
      </c>
      <c r="D1280" s="73"/>
      <c r="E1280" s="70"/>
      <c r="F1280" s="70" t="s">
        <v>2000</v>
      </c>
      <c r="G1280" s="234"/>
      <c r="H1280" s="76" t="s">
        <v>2001</v>
      </c>
      <c r="I1280" s="76"/>
      <c r="J1280" s="76"/>
      <c r="K1280" s="76"/>
      <c r="L1280" s="76"/>
      <c r="M1280" s="76"/>
      <c r="N1280" s="76"/>
      <c r="O1280" s="76"/>
      <c r="P1280" s="76"/>
      <c r="Q1280" s="76"/>
      <c r="R1280" s="76"/>
      <c r="S1280" s="76"/>
      <c r="T1280" s="76"/>
      <c r="U1280" s="97">
        <v>-7.9950000000000004E-3</v>
      </c>
      <c r="V1280" s="255">
        <f t="shared" si="186"/>
        <v>-7.9950000000000004E-3</v>
      </c>
      <c r="W1280" s="255">
        <f t="shared" si="186"/>
        <v>-7.9950000000000004E-3</v>
      </c>
      <c r="X1280" s="404">
        <f>Y1280</f>
        <v>-1.761E-3</v>
      </c>
      <c r="Y1280" s="97">
        <v>-1.761E-3</v>
      </c>
      <c r="Z1280" s="404">
        <f t="shared" si="187"/>
        <v>-1.761E-3</v>
      </c>
      <c r="AA1280" s="404">
        <f t="shared" si="187"/>
        <v>-1.761E-3</v>
      </c>
      <c r="AB1280" s="404">
        <f t="shared" si="187"/>
        <v>-1.761E-3</v>
      </c>
      <c r="AC1280" s="76"/>
      <c r="AD1280" s="76"/>
      <c r="AE1280" s="76"/>
      <c r="AF1280" s="97">
        <v>1</v>
      </c>
      <c r="AG1280" s="97">
        <v>1</v>
      </c>
      <c r="AH1280" s="73"/>
      <c r="AI1280" s="57"/>
      <c r="AJ1280" s="45"/>
      <c r="AK1280" s="45"/>
      <c r="AL1280" s="45"/>
    </row>
    <row r="1281" spans="1:38" hidden="1" outlineLevel="3" x14ac:dyDescent="0.25">
      <c r="A1281" s="45"/>
      <c r="B1281" s="54"/>
      <c r="C1281" s="47">
        <f t="shared" si="184"/>
        <v>4</v>
      </c>
      <c r="D1281" s="73"/>
      <c r="E1281" s="70"/>
      <c r="F1281" s="70" t="s">
        <v>2002</v>
      </c>
      <c r="G1281" s="234"/>
      <c r="H1281" s="76" t="s">
        <v>2505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2" x14ac:dyDescent="0.25">
      <c r="A1282" s="45"/>
      <c r="B1282" s="54"/>
      <c r="C1282" s="47">
        <f t="shared" si="185"/>
        <v>3</v>
      </c>
      <c r="D1282" s="73"/>
      <c r="E1282" s="70"/>
      <c r="F1282" s="70" t="s">
        <v>2004</v>
      </c>
      <c r="G1282" s="234"/>
      <c r="H1282" s="76" t="s">
        <v>2003</v>
      </c>
      <c r="I1282" s="76"/>
      <c r="J1282" s="76"/>
      <c r="K1282" s="76"/>
      <c r="L1282" s="76"/>
      <c r="M1282" s="76"/>
      <c r="N1282" s="76"/>
      <c r="O1282" s="76"/>
      <c r="P1282" s="76"/>
      <c r="Q1282" s="76"/>
      <c r="R1282" s="76"/>
      <c r="S1282" s="76"/>
      <c r="T1282" s="76"/>
      <c r="U1282" s="97">
        <f>0.001337*0</f>
        <v>0</v>
      </c>
      <c r="V1282" s="255">
        <f>U1282</f>
        <v>0</v>
      </c>
      <c r="W1282" s="255">
        <f>V1282</f>
        <v>0</v>
      </c>
      <c r="X1282" s="404">
        <f>Y1282</f>
        <v>0</v>
      </c>
      <c r="Y1282" s="97">
        <v>0</v>
      </c>
      <c r="Z1282" s="404">
        <f t="shared" ref="Z1282:AB1283" si="188">Y1282</f>
        <v>0</v>
      </c>
      <c r="AA1282" s="404">
        <f t="shared" si="188"/>
        <v>0</v>
      </c>
      <c r="AB1282" s="404">
        <f t="shared" si="188"/>
        <v>0</v>
      </c>
      <c r="AC1282" s="76"/>
      <c r="AD1282" s="76"/>
      <c r="AE1282" s="76"/>
      <c r="AF1282" s="97">
        <v>1</v>
      </c>
      <c r="AG1282" s="97">
        <v>1</v>
      </c>
      <c r="AH1282" s="73"/>
      <c r="AI1282" s="57"/>
      <c r="AJ1282" s="45"/>
      <c r="AK1282" s="45"/>
      <c r="AL1282" s="45"/>
    </row>
    <row r="1283" spans="1:38" hidden="1" outlineLevel="2" x14ac:dyDescent="0.25">
      <c r="A1283" s="45"/>
      <c r="B1283" s="54"/>
      <c r="C1283" s="47">
        <f t="shared" si="185"/>
        <v>3</v>
      </c>
      <c r="D1283" s="73"/>
      <c r="E1283" s="70"/>
      <c r="F1283" s="70" t="s">
        <v>2508</v>
      </c>
      <c r="G1283" s="234"/>
      <c r="H1283" s="76" t="s">
        <v>2005</v>
      </c>
      <c r="I1283" s="76"/>
      <c r="J1283" s="76"/>
      <c r="K1283" s="76"/>
      <c r="L1283" s="76"/>
      <c r="M1283" s="76"/>
      <c r="N1283" s="76"/>
      <c r="O1283" s="76"/>
      <c r="P1283" s="76"/>
      <c r="Q1283" s="76"/>
      <c r="R1283" s="76"/>
      <c r="S1283" s="76"/>
      <c r="T1283" s="76"/>
      <c r="U1283" s="97">
        <f>-0.000000272*0</f>
        <v>0</v>
      </c>
      <c r="V1283" s="255">
        <f>U1283</f>
        <v>0</v>
      </c>
      <c r="W1283" s="255">
        <f>V1283</f>
        <v>0</v>
      </c>
      <c r="X1283" s="404">
        <f>Y1283</f>
        <v>0</v>
      </c>
      <c r="Y1283" s="97">
        <v>0</v>
      </c>
      <c r="Z1283" s="404">
        <f t="shared" si="188"/>
        <v>0</v>
      </c>
      <c r="AA1283" s="404">
        <f t="shared" si="188"/>
        <v>0</v>
      </c>
      <c r="AB1283" s="404">
        <f t="shared" si="188"/>
        <v>0</v>
      </c>
      <c r="AC1283" s="76"/>
      <c r="AD1283" s="76"/>
      <c r="AE1283" s="76"/>
      <c r="AF1283" s="97">
        <v>1</v>
      </c>
      <c r="AG1283" s="97">
        <v>1</v>
      </c>
      <c r="AH1283" s="73"/>
      <c r="AI1283" s="57"/>
      <c r="AJ1283" s="45"/>
      <c r="AK1283" s="45"/>
      <c r="AL1283" s="45"/>
    </row>
    <row r="1284" spans="1:38" hidden="1" outlineLevel="3" x14ac:dyDescent="0.25">
      <c r="A1284" s="45"/>
      <c r="B1284" s="54"/>
      <c r="C1284" s="47">
        <f t="shared" si="184"/>
        <v>4</v>
      </c>
      <c r="D1284" s="73"/>
      <c r="E1284" s="70"/>
      <c r="F1284" s="70" t="s">
        <v>2509</v>
      </c>
      <c r="G1284" s="234"/>
      <c r="H1284" s="76" t="s">
        <v>2506</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4"/>
        <v>4</v>
      </c>
      <c r="D1285" s="73"/>
      <c r="E1285" s="70"/>
      <c r="F1285" s="70" t="s">
        <v>2510</v>
      </c>
      <c r="G1285" s="234"/>
      <c r="H1285" s="76" t="s">
        <v>2507</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4"/>
        <v>4</v>
      </c>
      <c r="D1286" s="73"/>
      <c r="E1286" s="70"/>
      <c r="F1286" s="70" t="str">
        <f>SUBSTITUTE(F1282,",4)",",8)")</f>
        <v>C(U2,8,8)</v>
      </c>
      <c r="G1286" s="73"/>
      <c r="H1286" s="76" t="s">
        <v>2760</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4"/>
        <v>4</v>
      </c>
      <c r="D1287" s="73"/>
      <c r="E1287" s="70"/>
      <c r="F1287" s="70" t="str">
        <f>SUBSTITUTE(F1283,",5)",",9)")</f>
        <v>C(U2,8,9)</v>
      </c>
      <c r="G1287" s="73"/>
      <c r="H1287" s="76" t="s">
        <v>2761</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84"/>
        <v>4</v>
      </c>
      <c r="D1288" s="73"/>
      <c r="E1288" s="70"/>
      <c r="F1288" s="70" t="str">
        <f>SUBSTITUTE(F1284,",6)",",10)")</f>
        <v>C(U2,8,10)</v>
      </c>
      <c r="G1288" s="73"/>
      <c r="H1288" s="76" t="s">
        <v>2762</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184"/>
        <v>4</v>
      </c>
      <c r="D1289" s="73"/>
      <c r="E1289" s="70"/>
      <c r="F1289" s="70" t="str">
        <f>SUBSTITUTE(F1285,",7)",",11)")</f>
        <v>C(U2,8,11)</v>
      </c>
      <c r="G1289" s="73"/>
      <c r="H1289" s="76" t="s">
        <v>2763</v>
      </c>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2" x14ac:dyDescent="0.25">
      <c r="A1290" s="45"/>
      <c r="B1290" s="54"/>
      <c r="C1290" s="47">
        <f t="shared" si="185"/>
        <v>3</v>
      </c>
      <c r="D1290" s="73"/>
      <c r="E1290" s="410"/>
      <c r="F1290" s="410" t="s">
        <v>2006</v>
      </c>
      <c r="G1290" s="411"/>
      <c r="H1290" s="184" t="s">
        <v>2669</v>
      </c>
      <c r="I1290" s="184"/>
      <c r="J1290" s="184"/>
      <c r="K1290" s="184"/>
      <c r="L1290" s="184"/>
      <c r="M1290" s="184"/>
      <c r="N1290" s="184"/>
      <c r="O1290" s="184"/>
      <c r="P1290" s="184"/>
      <c r="Q1290" s="184"/>
      <c r="R1290" s="184"/>
      <c r="S1290" s="184"/>
      <c r="T1290" s="184"/>
      <c r="U1290" s="413">
        <v>1.7397800000000001</v>
      </c>
      <c r="V1290" s="414">
        <f>U1290</f>
        <v>1.7397800000000001</v>
      </c>
      <c r="W1290" s="413">
        <v>1.966477</v>
      </c>
      <c r="X1290" s="414">
        <f>Y1290</f>
        <v>-4.3544999999999998</v>
      </c>
      <c r="Y1290" s="413">
        <v>-4.3544999999999998</v>
      </c>
      <c r="Z1290" s="414">
        <f>Y1290</f>
        <v>-4.3544999999999998</v>
      </c>
      <c r="AA1290" s="414">
        <f>Z1290</f>
        <v>-4.3544999999999998</v>
      </c>
      <c r="AB1290" s="414">
        <f>AA1290</f>
        <v>-4.3544999999999998</v>
      </c>
      <c r="AC1290" s="184"/>
      <c r="AD1290" s="184"/>
      <c r="AE1290" s="184"/>
      <c r="AF1290" s="413">
        <v>1</v>
      </c>
      <c r="AG1290" s="413">
        <v>1</v>
      </c>
      <c r="AH1290" s="73"/>
      <c r="AI1290" s="57"/>
      <c r="AJ1290" s="45"/>
      <c r="AK1290" s="45"/>
      <c r="AL1290" s="45"/>
    </row>
    <row r="1291" spans="1:38" hidden="1" outlineLevel="3" x14ac:dyDescent="0.25">
      <c r="A1291" s="45"/>
      <c r="B1291" s="54"/>
      <c r="C1291" s="47">
        <f t="shared" si="184"/>
        <v>4</v>
      </c>
      <c r="D1291" s="73"/>
      <c r="E1291" s="403"/>
      <c r="F1291" s="403" t="s">
        <v>2007</v>
      </c>
      <c r="G1291" s="73"/>
      <c r="H1291" s="105" t="s">
        <v>613</v>
      </c>
      <c r="I1291" s="105"/>
      <c r="J1291" s="105"/>
      <c r="K1291" s="105"/>
      <c r="L1291" s="105"/>
      <c r="M1291" s="105"/>
      <c r="N1291" s="105"/>
      <c r="O1291" s="105"/>
      <c r="P1291" s="105"/>
      <c r="Q1291" s="105"/>
      <c r="R1291" s="105"/>
      <c r="S1291" s="105"/>
      <c r="T1291" s="105"/>
      <c r="U1291" s="105"/>
      <c r="V1291" s="105"/>
      <c r="W1291" s="105"/>
      <c r="X1291" s="105"/>
      <c r="Y1291" s="105"/>
      <c r="Z1291" s="105"/>
      <c r="AA1291" s="105"/>
      <c r="AB1291" s="105"/>
      <c r="AC1291" s="105"/>
      <c r="AD1291" s="105"/>
      <c r="AE1291" s="105"/>
      <c r="AF1291" s="105">
        <v>1</v>
      </c>
      <c r="AG1291" s="105">
        <v>1</v>
      </c>
      <c r="AH1291" s="73"/>
      <c r="AI1291" s="57"/>
      <c r="AJ1291" s="45"/>
      <c r="AK1291" s="45"/>
      <c r="AL1291" s="45"/>
    </row>
    <row r="1292" spans="1:38" hidden="1" outlineLevel="3" x14ac:dyDescent="0.25">
      <c r="A1292" s="45"/>
      <c r="B1292" s="54"/>
      <c r="C1292" s="47">
        <f t="shared" si="184"/>
        <v>4</v>
      </c>
      <c r="D1292" s="73"/>
      <c r="E1292" s="70"/>
      <c r="F1292" s="70" t="s">
        <v>2008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4"/>
        <v>4</v>
      </c>
      <c r="D1293" s="73"/>
      <c r="E1293" s="70"/>
      <c r="F1293" s="70" t="s">
        <v>2009</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4"/>
        <v>4</v>
      </c>
      <c r="D1294" s="73"/>
      <c r="E1294" s="70"/>
      <c r="F1294" s="70" t="s">
        <v>2010</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84"/>
        <v>4</v>
      </c>
      <c r="D1295" s="73"/>
      <c r="E1295" s="70"/>
      <c r="F1295" s="70" t="s">
        <v>2011</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2453</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2454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c r="D1298" s="73"/>
      <c r="E1298" s="70"/>
      <c r="F1298" s="70" t="s">
        <v>2455</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4"/>
        <v>4</v>
      </c>
      <c r="D1299" s="73"/>
      <c r="E1299" s="70"/>
      <c r="F1299" s="70" t="str">
        <f>SUBSTITUTE(F1295,",4)",",8)")</f>
        <v>C(U2,9,8)</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4"/>
        <v>4</v>
      </c>
      <c r="D1300" s="73"/>
      <c r="E1300" s="70"/>
      <c r="F1300" s="70" t="str">
        <f>SUBSTITUTE(F1296,",5)",",9)")</f>
        <v>C(U2,9,9)</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4"/>
        <v>4</v>
      </c>
      <c r="D1301" s="73"/>
      <c r="E1301" s="70"/>
      <c r="F1301" s="70" t="str">
        <f>SUBSTITUTE(F1297,",6)",",10)")</f>
        <v>C(U2,9,10)</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4"/>
        <v>4</v>
      </c>
      <c r="D1302" s="73"/>
      <c r="E1302" s="70"/>
      <c r="F1302" s="70" t="str">
        <f>SUBSTITUTE(F1298,",7)",",11)")</f>
        <v>C(U2,9,11)</v>
      </c>
      <c r="G1302" s="73"/>
      <c r="H1302" s="76"/>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4"/>
        <v>4</v>
      </c>
      <c r="D1303" s="73"/>
      <c r="E1303" s="70"/>
      <c r="F1303" s="70" t="s">
        <v>2012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4"/>
        <v>4</v>
      </c>
      <c r="D1304" s="73"/>
      <c r="E1304" s="70"/>
      <c r="F1304" s="70" t="s">
        <v>2013</v>
      </c>
      <c r="G1304" s="73"/>
      <c r="H1304" s="76" t="s">
        <v>613</v>
      </c>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4"/>
        <v>4</v>
      </c>
      <c r="D1305" s="73"/>
      <c r="E1305" s="70"/>
      <c r="F1305" s="70" t="s">
        <v>2014</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4"/>
        <v>4</v>
      </c>
      <c r="D1306" s="73"/>
      <c r="E1306" s="70"/>
      <c r="F1306" s="70" t="s">
        <v>2015</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84"/>
        <v>4</v>
      </c>
      <c r="D1307" s="73"/>
      <c r="E1307" s="70"/>
      <c r="F1307" s="70" t="s">
        <v>2016</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184"/>
        <v>4</v>
      </c>
      <c r="D1308" s="73"/>
      <c r="E1308" s="70"/>
      <c r="F1308" s="70" t="s">
        <v>2017</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2456</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2457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c r="D1311" s="73"/>
      <c r="E1311" s="70"/>
      <c r="F1311" s="70" t="s">
        <v>2458</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4"/>
        <v>4</v>
      </c>
      <c r="D1312" s="73"/>
      <c r="E1312" s="70"/>
      <c r="F1312" s="70" t="str">
        <f>SUBSTITUTE(F1308,",4)",",8)")</f>
        <v>C(U2,10,8)</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4"/>
        <v>4</v>
      </c>
      <c r="D1313" s="73"/>
      <c r="E1313" s="70"/>
      <c r="F1313" s="70" t="str">
        <f>SUBSTITUTE(F1309,",5)",",9)")</f>
        <v>C(U2,10,9)</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4"/>
        <v>4</v>
      </c>
      <c r="D1314" s="73"/>
      <c r="E1314" s="70"/>
      <c r="F1314" s="70" t="str">
        <f>SUBSTITUTE(F1310,",6)",",10)")</f>
        <v>C(U2,10,10)</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4"/>
        <v>4</v>
      </c>
      <c r="D1315" s="73"/>
      <c r="E1315" s="70"/>
      <c r="F1315" s="70" t="str">
        <f>SUBSTITUTE(F1311,",7)",",11)")</f>
        <v>C(U2,10,11)</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4"/>
        <v>4</v>
      </c>
      <c r="D1316" s="73"/>
      <c r="E1316" s="70"/>
      <c r="F1316" s="70" t="s">
        <v>2018</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4"/>
        <v>4</v>
      </c>
      <c r="D1317" s="73"/>
      <c r="E1317" s="70"/>
      <c r="F1317" s="70" t="s">
        <v>2019</v>
      </c>
      <c r="G1317" s="73"/>
      <c r="H1317" s="76" t="s">
        <v>613</v>
      </c>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4"/>
        <v>4</v>
      </c>
      <c r="D1318" s="73"/>
      <c r="E1318" s="70"/>
      <c r="F1318" s="70" t="s">
        <v>2020</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4"/>
        <v>4</v>
      </c>
      <c r="D1319" s="73"/>
      <c r="E1319" s="70"/>
      <c r="F1319" s="70" t="s">
        <v>2021</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84"/>
        <v>4</v>
      </c>
      <c r="D1320" s="73"/>
      <c r="E1320" s="70"/>
      <c r="F1320" s="70" t="s">
        <v>2022</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184"/>
        <v>4</v>
      </c>
      <c r="D1321" s="73"/>
      <c r="E1321" s="70"/>
      <c r="F1321" s="70" t="s">
        <v>2023</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2459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2460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c r="D1324" s="73"/>
      <c r="E1324" s="70"/>
      <c r="F1324" s="70" t="s">
        <v>2461</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4"/>
        <v>4</v>
      </c>
      <c r="D1325" s="73"/>
      <c r="E1325" s="70"/>
      <c r="F1325" s="70" t="str">
        <f>SUBSTITUTE(F1321,",4)",",8)")</f>
        <v>C(U2,11,8)</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4"/>
        <v>4</v>
      </c>
      <c r="D1326" s="73"/>
      <c r="E1326" s="70"/>
      <c r="F1326" s="70" t="str">
        <f>SUBSTITUTE(F1322,",5)",",9)")</f>
        <v>C(U2,11,9)</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4"/>
        <v>4</v>
      </c>
      <c r="D1327" s="73"/>
      <c r="E1327" s="70"/>
      <c r="F1327" s="70" t="str">
        <f>SUBSTITUTE(F1323,",6)",",10)")</f>
        <v>C(U2,11,10)</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4"/>
        <v>4</v>
      </c>
      <c r="D1328" s="73"/>
      <c r="E1328" s="70"/>
      <c r="F1328" s="70" t="str">
        <f>SUBSTITUTE(F1324,",7)",",11)")</f>
        <v>C(U2,11,11)</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4"/>
        <v>4</v>
      </c>
      <c r="D1329" s="73"/>
      <c r="E1329" s="70"/>
      <c r="F1329" s="70" t="s">
        <v>2024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4"/>
        <v>4</v>
      </c>
      <c r="D1330" s="73"/>
      <c r="E1330" s="70"/>
      <c r="F1330" s="70" t="s">
        <v>2025</v>
      </c>
      <c r="G1330" s="73"/>
      <c r="H1330" s="76" t="s">
        <v>613</v>
      </c>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4"/>
        <v>4</v>
      </c>
      <c r="D1331" s="73"/>
      <c r="E1331" s="70"/>
      <c r="F1331" s="70" t="s">
        <v>2026</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4"/>
        <v>4</v>
      </c>
      <c r="D1332" s="73"/>
      <c r="E1332" s="70"/>
      <c r="F1332" s="70" t="s">
        <v>2027</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84"/>
        <v>4</v>
      </c>
      <c r="D1333" s="73"/>
      <c r="E1333" s="70"/>
      <c r="F1333" s="70" t="s">
        <v>2028</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184"/>
        <v>4</v>
      </c>
      <c r="D1334" s="73"/>
      <c r="E1334" s="70"/>
      <c r="F1334" s="70" t="s">
        <v>2029</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2462</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2463</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c r="D1337" s="73"/>
      <c r="E1337" s="70"/>
      <c r="F1337" s="70" t="s">
        <v>2464</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4"/>
        <v>4</v>
      </c>
      <c r="D1338" s="73"/>
      <c r="E1338" s="70"/>
      <c r="F1338" s="70" t="str">
        <f>SUBSTITUTE(F1334,",4)",",8)")</f>
        <v>C(U2,12,8)</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4"/>
        <v>4</v>
      </c>
      <c r="D1339" s="73"/>
      <c r="E1339" s="70"/>
      <c r="F1339" s="70" t="str">
        <f>SUBSTITUTE(F1335,",5)",",9)")</f>
        <v>C(U2,12,9)</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4"/>
        <v>4</v>
      </c>
      <c r="D1340" s="73"/>
      <c r="E1340" s="70"/>
      <c r="F1340" s="70" t="str">
        <f>SUBSTITUTE(F1336,",6)",",10)")</f>
        <v>C(U2,12,10)</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4"/>
        <v>4</v>
      </c>
      <c r="D1341" s="73"/>
      <c r="E1341" s="70"/>
      <c r="F1341" s="70" t="str">
        <f>SUBSTITUTE(F1337,",7)",",11)")</f>
        <v>C(U2,12,11)</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4"/>
        <v>4</v>
      </c>
      <c r="D1342" s="73"/>
      <c r="E1342" s="70"/>
      <c r="F1342" s="70" t="s">
        <v>2030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4"/>
        <v>4</v>
      </c>
      <c r="D1343" s="73"/>
      <c r="E1343" s="70"/>
      <c r="F1343" s="70" t="s">
        <v>2031</v>
      </c>
      <c r="G1343" s="73"/>
      <c r="H1343" s="76" t="s">
        <v>613</v>
      </c>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4"/>
        <v>4</v>
      </c>
      <c r="D1344" s="73"/>
      <c r="E1344" s="70"/>
      <c r="F1344" s="70" t="s">
        <v>2032</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4"/>
        <v>4</v>
      </c>
      <c r="D1345" s="73"/>
      <c r="E1345" s="70"/>
      <c r="F1345" s="70" t="s">
        <v>2033</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84"/>
        <v>4</v>
      </c>
      <c r="D1346" s="73"/>
      <c r="E1346" s="70"/>
      <c r="F1346" s="70" t="s">
        <v>2034</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184"/>
        <v>4</v>
      </c>
      <c r="D1347" s="73"/>
      <c r="E1347" s="70"/>
      <c r="F1347" s="70" t="s">
        <v>2035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2465</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2466</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c r="D1350" s="73"/>
      <c r="E1350" s="70"/>
      <c r="F1350" s="70" t="s">
        <v>2467</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4"/>
        <v>4</v>
      </c>
      <c r="D1351" s="73"/>
      <c r="E1351" s="70"/>
      <c r="F1351" s="70" t="str">
        <f>SUBSTITUTE(F1347,",4)",",8)")</f>
        <v>C(U2,13,8)</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4"/>
        <v>4</v>
      </c>
      <c r="D1352" s="73"/>
      <c r="E1352" s="70"/>
      <c r="F1352" s="70" t="str">
        <f>SUBSTITUTE(F1348,",5)",",9)")</f>
        <v>C(U2,13,9)</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4"/>
        <v>4</v>
      </c>
      <c r="D1353" s="73"/>
      <c r="E1353" s="70"/>
      <c r="F1353" s="70" t="str">
        <f>SUBSTITUTE(F1349,",6)",",10)")</f>
        <v>C(U2,13,10)</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4"/>
        <v>4</v>
      </c>
      <c r="D1354" s="73"/>
      <c r="E1354" s="70"/>
      <c r="F1354" s="70" t="str">
        <f>SUBSTITUTE(F1350,",7)",",11)")</f>
        <v>C(U2,13,11)</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4"/>
        <v>4</v>
      </c>
      <c r="D1355" s="73"/>
      <c r="E1355" s="70"/>
      <c r="F1355" s="70" t="s">
        <v>2036</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4"/>
        <v>4</v>
      </c>
      <c r="D1356" s="73"/>
      <c r="E1356" s="70"/>
      <c r="F1356" s="70" t="s">
        <v>2037</v>
      </c>
      <c r="G1356" s="73"/>
      <c r="H1356" s="76" t="s">
        <v>613</v>
      </c>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4"/>
        <v>4</v>
      </c>
      <c r="D1357" s="73"/>
      <c r="E1357" s="70"/>
      <c r="F1357" s="70" t="s">
        <v>2038</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4"/>
        <v>4</v>
      </c>
      <c r="D1358" s="73"/>
      <c r="E1358" s="70"/>
      <c r="F1358" s="70" t="s">
        <v>2039</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4"/>
        <v>4</v>
      </c>
      <c r="D1359" s="73"/>
      <c r="E1359" s="70"/>
      <c r="F1359" s="70" t="s">
        <v>2040</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184"/>
        <v>4</v>
      </c>
      <c r="D1360" s="73"/>
      <c r="E1360" s="70"/>
      <c r="F1360" s="70" t="s">
        <v>2041</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2468</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2469</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c r="D1363" s="73"/>
      <c r="E1363" s="70"/>
      <c r="F1363" s="70" t="s">
        <v>2470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ref="C1364:C1373" si="189">INT($C$29)+3</f>
        <v>4</v>
      </c>
      <c r="D1364" s="73"/>
      <c r="E1364" s="70"/>
      <c r="F1364" s="70" t="str">
        <f>SUBSTITUTE(F1360,",4)",",8)")</f>
        <v>C(U2,14,8)</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9"/>
        <v>4</v>
      </c>
      <c r="D1365" s="73"/>
      <c r="E1365" s="70"/>
      <c r="F1365" s="70" t="str">
        <f>SUBSTITUTE(F1361,",5)",",9)")</f>
        <v>C(U2,14,9)</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9"/>
        <v>4</v>
      </c>
      <c r="D1366" s="73"/>
      <c r="E1366" s="70"/>
      <c r="F1366" s="70" t="str">
        <f>SUBSTITUTE(F1362,",6)",",10)")</f>
        <v>C(U2,14,10)</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9"/>
        <v>4</v>
      </c>
      <c r="D1367" s="73"/>
      <c r="E1367" s="70"/>
      <c r="F1367" s="70" t="str">
        <f>SUBSTITUTE(F1363,",7)",",11)")</f>
        <v>C(U2,14,11)</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9"/>
        <v>4</v>
      </c>
      <c r="D1368" s="73"/>
      <c r="E1368" s="70"/>
      <c r="F1368" s="70" t="s">
        <v>2042</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9"/>
        <v>4</v>
      </c>
      <c r="D1369" s="73"/>
      <c r="E1369" s="70"/>
      <c r="F1369" s="70" t="s">
        <v>2043</v>
      </c>
      <c r="G1369" s="73"/>
      <c r="H1369" s="76" t="s">
        <v>613</v>
      </c>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9"/>
        <v>4</v>
      </c>
      <c r="D1370" s="73"/>
      <c r="E1370" s="70"/>
      <c r="F1370" s="70" t="s">
        <v>2044</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9"/>
        <v>4</v>
      </c>
      <c r="D1371" s="73"/>
      <c r="E1371" s="70"/>
      <c r="F1371" s="70" t="s">
        <v>2045</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9"/>
        <v>4</v>
      </c>
      <c r="D1372" s="73"/>
      <c r="E1372" s="70"/>
      <c r="F1372" s="70" t="s">
        <v>2046</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189"/>
        <v>4</v>
      </c>
      <c r="D1373" s="73"/>
      <c r="E1373" s="70"/>
      <c r="F1373" s="70" t="s">
        <v>2047</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2471</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c r="D1375" s="73"/>
      <c r="E1375" s="70"/>
      <c r="F1375" s="70" t="s">
        <v>2472</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c r="D1376" s="73"/>
      <c r="E1376" s="70"/>
      <c r="F1376" s="70" t="s">
        <v>2473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ref="C1377:C1386" si="190">INT($C$29)+3</f>
        <v>4</v>
      </c>
      <c r="D1377" s="73"/>
      <c r="E1377" s="70"/>
      <c r="F1377" s="70" t="str">
        <f>SUBSTITUTE(F1373,",4)",",8)")</f>
        <v>C(U2,15,8)</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0"/>
        <v>4</v>
      </c>
      <c r="D1378" s="73"/>
      <c r="E1378" s="70"/>
      <c r="F1378" s="70" t="str">
        <f>SUBSTITUTE(F1374,",5)",",9)")</f>
        <v>C(U2,15,9)</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0"/>
        <v>4</v>
      </c>
      <c r="D1379" s="73"/>
      <c r="E1379" s="70"/>
      <c r="F1379" s="70" t="str">
        <f>SUBSTITUTE(F1375,",6)",",10)")</f>
        <v>C(U2,15,10)</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0"/>
        <v>4</v>
      </c>
      <c r="D1380" s="73"/>
      <c r="E1380" s="70"/>
      <c r="F1380" s="70" t="str">
        <f>SUBSTITUTE(F1376,",7)",",11)")</f>
        <v>C(U2,15,11)</v>
      </c>
      <c r="G1380" s="73"/>
      <c r="H1380" s="76"/>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0"/>
        <v>4</v>
      </c>
      <c r="D1381" s="73"/>
      <c r="E1381" s="70"/>
      <c r="F1381" s="70" t="s">
        <v>2048</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0"/>
        <v>4</v>
      </c>
      <c r="D1382" s="73"/>
      <c r="E1382" s="70"/>
      <c r="F1382" s="70" t="s">
        <v>2049</v>
      </c>
      <c r="G1382" s="73"/>
      <c r="H1382" s="76" t="s">
        <v>613</v>
      </c>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90"/>
        <v>4</v>
      </c>
      <c r="D1383" s="73"/>
      <c r="E1383" s="70"/>
      <c r="F1383" s="70" t="s">
        <v>2050</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90"/>
        <v>4</v>
      </c>
      <c r="D1384" s="73"/>
      <c r="E1384" s="70"/>
      <c r="F1384" s="70" t="s">
        <v>2051</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90"/>
        <v>4</v>
      </c>
      <c r="D1385" s="73"/>
      <c r="E1385" s="70"/>
      <c r="F1385" s="70" t="s">
        <v>2052</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190"/>
        <v>4</v>
      </c>
      <c r="D1386" s="73"/>
      <c r="E1386" s="70"/>
      <c r="F1386" s="70" t="s">
        <v>2053</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2474</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2475</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c r="D1389" s="73"/>
      <c r="E1389" s="70"/>
      <c r="F1389" s="70" t="s">
        <v>2476</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ref="C1390:C1399" si="191">INT($C$29)+3</f>
        <v>4</v>
      </c>
      <c r="D1390" s="73"/>
      <c r="E1390" s="70"/>
      <c r="F1390" s="70" t="str">
        <f>SUBSTITUTE(F1386,",4)",",8)")</f>
        <v>C(U2,16,8)</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1"/>
        <v>4</v>
      </c>
      <c r="D1391" s="73"/>
      <c r="E1391" s="70"/>
      <c r="F1391" s="70" t="str">
        <f>SUBSTITUTE(F1387,",5)",",9)")</f>
        <v>C(U2,16,9)</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1"/>
        <v>4</v>
      </c>
      <c r="D1392" s="73"/>
      <c r="E1392" s="70"/>
      <c r="F1392" s="70" t="str">
        <f>SUBSTITUTE(F1388,",6)",",10)")</f>
        <v>C(U2,16,10)</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1"/>
        <v>4</v>
      </c>
      <c r="D1393" s="73"/>
      <c r="E1393" s="70"/>
      <c r="F1393" s="70" t="str">
        <f>SUBSTITUTE(F1389,",7)",",11)")</f>
        <v>C(U2,16,11)</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1"/>
        <v>4</v>
      </c>
      <c r="D1394" s="73"/>
      <c r="E1394" s="70"/>
      <c r="F1394" s="70" t="s">
        <v>2054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1"/>
        <v>4</v>
      </c>
      <c r="D1395" s="73"/>
      <c r="E1395" s="70"/>
      <c r="F1395" s="70" t="s">
        <v>2055</v>
      </c>
      <c r="G1395" s="73"/>
      <c r="H1395" s="76" t="s">
        <v>613</v>
      </c>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91"/>
        <v>4</v>
      </c>
      <c r="D1396" s="73"/>
      <c r="E1396" s="70"/>
      <c r="F1396" s="70" t="s">
        <v>2056</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91"/>
        <v>4</v>
      </c>
      <c r="D1397" s="73"/>
      <c r="E1397" s="70"/>
      <c r="F1397" s="70" t="s">
        <v>2057</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91"/>
        <v>4</v>
      </c>
      <c r="D1398" s="73"/>
      <c r="E1398" s="70"/>
      <c r="F1398" s="70" t="s">
        <v>2058</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191"/>
        <v>4</v>
      </c>
      <c r="D1399" s="73"/>
      <c r="E1399" s="70"/>
      <c r="F1399" s="70" t="s">
        <v>2059</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2477</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c r="D1401" s="73"/>
      <c r="E1401" s="70"/>
      <c r="F1401" s="70" t="s">
        <v>2478</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c r="D1402" s="73"/>
      <c r="E1402" s="70"/>
      <c r="F1402" s="70" t="s">
        <v>2479</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ref="C1403:C1412" si="192">INT($C$29)+3</f>
        <v>4</v>
      </c>
      <c r="D1403" s="73"/>
      <c r="E1403" s="70"/>
      <c r="F1403" s="70" t="str">
        <f>SUBSTITUTE(F1399,",4)",",8)")</f>
        <v>C(U2,17,8)</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2"/>
        <v>4</v>
      </c>
      <c r="D1404" s="73"/>
      <c r="E1404" s="70"/>
      <c r="F1404" s="70" t="str">
        <f>SUBSTITUTE(F1400,",5)",",9)")</f>
        <v>C(U2,17,9)</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2"/>
        <v>4</v>
      </c>
      <c r="D1405" s="73"/>
      <c r="E1405" s="70"/>
      <c r="F1405" s="70" t="str">
        <f>SUBSTITUTE(F1401,",6)",",10)")</f>
        <v>C(U2,17,10)</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2"/>
        <v>4</v>
      </c>
      <c r="D1406" s="73"/>
      <c r="E1406" s="70"/>
      <c r="F1406" s="70" t="str">
        <f>SUBSTITUTE(F1402,",7)",",11)")</f>
        <v>C(U2,17,11)</v>
      </c>
      <c r="G1406" s="73"/>
      <c r="H1406" s="76"/>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2"/>
        <v>4</v>
      </c>
      <c r="D1407" s="73"/>
      <c r="E1407" s="70"/>
      <c r="F1407" s="70" t="s">
        <v>2060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2"/>
        <v>4</v>
      </c>
      <c r="D1408" s="73"/>
      <c r="E1408" s="70"/>
      <c r="F1408" s="70" t="s">
        <v>2061</v>
      </c>
      <c r="G1408" s="73"/>
      <c r="H1408" s="76" t="s">
        <v>613</v>
      </c>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2"/>
        <v>4</v>
      </c>
      <c r="D1409" s="73"/>
      <c r="E1409" s="70"/>
      <c r="F1409" s="70" t="s">
        <v>2062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2"/>
        <v>4</v>
      </c>
      <c r="D1410" s="73"/>
      <c r="E1410" s="70"/>
      <c r="F1410" s="70" t="s">
        <v>2063</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92"/>
        <v>4</v>
      </c>
      <c r="D1411" s="73"/>
      <c r="E1411" s="70"/>
      <c r="F1411" s="70" t="s">
        <v>2064</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192"/>
        <v>4</v>
      </c>
      <c r="D1412" s="73"/>
      <c r="E1412" s="70"/>
      <c r="F1412" s="70" t="s">
        <v>2065</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2480</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c r="D1414" s="73"/>
      <c r="E1414" s="70"/>
      <c r="F1414" s="70" t="s">
        <v>2481</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c r="D1415" s="73"/>
      <c r="E1415" s="70"/>
      <c r="F1415" s="70" t="s">
        <v>2482</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ref="C1416:C1425" si="193">INT($C$29)+3</f>
        <v>4</v>
      </c>
      <c r="D1416" s="73"/>
      <c r="E1416" s="70"/>
      <c r="F1416" s="70" t="str">
        <f>SUBSTITUTE(F1412,",4)",",8)")</f>
        <v>C(U2,18,8)</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3"/>
        <v>4</v>
      </c>
      <c r="D1417" s="73"/>
      <c r="E1417" s="70"/>
      <c r="F1417" s="70" t="str">
        <f>SUBSTITUTE(F1413,",5)",",9)")</f>
        <v>C(U2,18,9)</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3"/>
        <v>4</v>
      </c>
      <c r="D1418" s="73"/>
      <c r="E1418" s="70"/>
      <c r="F1418" s="70" t="str">
        <f>SUBSTITUTE(F1414,",6)",",10)")</f>
        <v>C(U2,18,10)</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3"/>
        <v>4</v>
      </c>
      <c r="D1419" s="73"/>
      <c r="E1419" s="70"/>
      <c r="F1419" s="70" t="str">
        <f>SUBSTITUTE(F1415,",7)",",11)")</f>
        <v>C(U2,18,11)</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3"/>
        <v>4</v>
      </c>
      <c r="D1420" s="73"/>
      <c r="E1420" s="70"/>
      <c r="F1420" s="70" t="s">
        <v>2066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3"/>
        <v>4</v>
      </c>
      <c r="D1421" s="73"/>
      <c r="E1421" s="70"/>
      <c r="F1421" s="70" t="s">
        <v>2067</v>
      </c>
      <c r="G1421" s="73"/>
      <c r="H1421" s="76" t="s">
        <v>613</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3"/>
        <v>4</v>
      </c>
      <c r="D1422" s="73"/>
      <c r="E1422" s="70"/>
      <c r="F1422" s="70" t="s">
        <v>2068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3"/>
        <v>4</v>
      </c>
      <c r="D1423" s="73"/>
      <c r="E1423" s="70"/>
      <c r="F1423" s="70" t="s">
        <v>2069</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193"/>
        <v>4</v>
      </c>
      <c r="D1424" s="73"/>
      <c r="E1424" s="70"/>
      <c r="F1424" s="70" t="s">
        <v>2070</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193"/>
        <v>4</v>
      </c>
      <c r="D1425" s="73"/>
      <c r="E1425" s="70"/>
      <c r="F1425" s="70" t="s">
        <v>2071</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2483</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c r="D1427" s="73"/>
      <c r="E1427" s="70"/>
      <c r="F1427" s="70" t="s">
        <v>2484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c r="D1428" s="73"/>
      <c r="E1428" s="70"/>
      <c r="F1428" s="70" t="s">
        <v>2485</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SUBSTITUTE(F1425,",4)",",8)")</f>
        <v>C(U2,19,8)</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SUBSTITUTE(F1426,",5)",",9)")</f>
        <v>C(U2,19,9)</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tr">
        <f>SUBSTITUTE(F1427,",6)",",10)")</f>
        <v>C(U2,19,10)</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INT($C$29)+3</f>
        <v>4</v>
      </c>
      <c r="D1432" s="73"/>
      <c r="E1432" s="70"/>
      <c r="F1432" s="70" t="str">
        <f>SUBSTITUTE(F1428,",7)",",11)")</f>
        <v>C(U2,19,11)</v>
      </c>
      <c r="G1432" s="73"/>
      <c r="H1432" s="76"/>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INT($C$29)+3</f>
        <v>4</v>
      </c>
      <c r="D1433" s="73"/>
      <c r="E1433" s="70"/>
      <c r="F1433" s="70" t="s">
        <v>2072</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2" x14ac:dyDescent="0.25">
      <c r="A1434" s="45"/>
      <c r="B1434" s="54"/>
      <c r="C1434" s="47">
        <f t="shared" ref="C1434:C1446" si="194">INT($C$29)+2</f>
        <v>3</v>
      </c>
      <c r="D1434" s="73"/>
      <c r="E1434" s="70"/>
      <c r="F1434" s="70" t="s">
        <v>2073</v>
      </c>
      <c r="G1434" s="73"/>
      <c r="H1434" s="76" t="s">
        <v>2074</v>
      </c>
      <c r="I1434" s="76"/>
      <c r="J1434" s="76"/>
      <c r="K1434" s="76"/>
      <c r="L1434" s="76"/>
      <c r="M1434" s="76"/>
      <c r="N1434" s="76"/>
      <c r="O1434" s="76"/>
      <c r="P1434" s="76"/>
      <c r="Q1434" s="76"/>
      <c r="R1434" s="76"/>
      <c r="S1434" s="76"/>
      <c r="T1434" s="76"/>
      <c r="U1434" s="97">
        <v>0.57699999999999996</v>
      </c>
      <c r="V1434" s="97">
        <v>0.57699999999999996</v>
      </c>
      <c r="W1434" s="97">
        <v>0.57699999999999996</v>
      </c>
      <c r="X1434" s="255">
        <f t="shared" ref="X1434:AB1435" si="195">W1434</f>
        <v>0.57699999999999996</v>
      </c>
      <c r="Y1434" s="255">
        <f t="shared" si="195"/>
        <v>0.57699999999999996</v>
      </c>
      <c r="Z1434" s="255">
        <f t="shared" si="195"/>
        <v>0.57699999999999996</v>
      </c>
      <c r="AA1434" s="255">
        <f t="shared" si="195"/>
        <v>0.57699999999999996</v>
      </c>
      <c r="AB1434" s="255">
        <f t="shared" si="195"/>
        <v>0.57699999999999996</v>
      </c>
      <c r="AC1434" s="76"/>
      <c r="AD1434" s="97" t="s">
        <v>2075</v>
      </c>
      <c r="AE1434" s="76"/>
      <c r="AF1434" s="97">
        <v>1</v>
      </c>
      <c r="AG1434" s="97">
        <v>1</v>
      </c>
      <c r="AH1434" s="73"/>
      <c r="AI1434" s="57"/>
      <c r="AJ1434" s="45"/>
      <c r="AK1434" s="45"/>
      <c r="AL1434" s="45"/>
    </row>
    <row r="1435" spans="1:38" hidden="1" outlineLevel="2" x14ac:dyDescent="0.25">
      <c r="A1435" s="45"/>
      <c r="B1435" s="54"/>
      <c r="C1435" s="47">
        <f t="shared" si="194"/>
        <v>3</v>
      </c>
      <c r="D1435" s="73"/>
      <c r="E1435" s="70"/>
      <c r="F1435" s="70" t="s">
        <v>2076</v>
      </c>
      <c r="G1435" s="73"/>
      <c r="H1435" s="76" t="s">
        <v>2077</v>
      </c>
      <c r="I1435" s="76"/>
      <c r="J1435" s="76"/>
      <c r="K1435" s="76"/>
      <c r="L1435" s="76"/>
      <c r="M1435" s="76"/>
      <c r="N1435" s="76"/>
      <c r="O1435" s="76"/>
      <c r="P1435" s="76"/>
      <c r="Q1435" s="76"/>
      <c r="R1435" s="76"/>
      <c r="S1435" s="76"/>
      <c r="T1435" s="76"/>
      <c r="U1435" s="97">
        <v>-1.2E-2</v>
      </c>
      <c r="V1435" s="97">
        <v>-1.2E-2</v>
      </c>
      <c r="W1435" s="97">
        <v>-1.2E-2</v>
      </c>
      <c r="X1435" s="255">
        <f t="shared" si="195"/>
        <v>-1.2E-2</v>
      </c>
      <c r="Y1435" s="255">
        <f t="shared" si="195"/>
        <v>-1.2E-2</v>
      </c>
      <c r="Z1435" s="255">
        <f t="shared" si="195"/>
        <v>-1.2E-2</v>
      </c>
      <c r="AA1435" s="255">
        <f t="shared" si="195"/>
        <v>-1.2E-2</v>
      </c>
      <c r="AB1435" s="255">
        <f t="shared" si="195"/>
        <v>-1.2E-2</v>
      </c>
      <c r="AC1435" s="76"/>
      <c r="AD1435" s="76"/>
      <c r="AE1435" s="76"/>
      <c r="AF1435" s="97">
        <v>1</v>
      </c>
      <c r="AG1435" s="97">
        <v>1</v>
      </c>
      <c r="AH1435" s="73"/>
      <c r="AI1435" s="57"/>
      <c r="AJ1435" s="45"/>
      <c r="AK1435" s="45"/>
      <c r="AL1435" s="45"/>
    </row>
    <row r="1436" spans="1:38" hidden="1" outlineLevel="3" x14ac:dyDescent="0.25">
      <c r="A1436" s="45"/>
      <c r="B1436" s="54"/>
      <c r="C1436" s="47">
        <f t="shared" si="194"/>
        <v>3</v>
      </c>
      <c r="D1436" s="73"/>
      <c r="E1436" s="70"/>
      <c r="F1436" s="70" t="s">
        <v>2078</v>
      </c>
      <c r="G1436" s="73"/>
      <c r="H1436" s="76" t="s">
        <v>2079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INT($C$29)+3</f>
        <v>4</v>
      </c>
      <c r="D1437" s="73"/>
      <c r="E1437" s="70"/>
      <c r="F1437" s="70" t="s">
        <v>2080</v>
      </c>
      <c r="G1437" s="73"/>
      <c r="H1437" s="377" t="s">
        <v>2499</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si="194"/>
        <v>3</v>
      </c>
      <c r="D1438" s="73"/>
      <c r="E1438" s="70"/>
      <c r="F1438" s="70" t="s">
        <v>2082</v>
      </c>
      <c r="G1438" s="73"/>
      <c r="H1438" s="76" t="s">
        <v>2081</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si="194"/>
        <v>3</v>
      </c>
      <c r="D1439" s="73"/>
      <c r="E1439" s="70"/>
      <c r="F1439" s="70" t="s">
        <v>2504</v>
      </c>
      <c r="G1439" s="73"/>
      <c r="H1439" s="76" t="s">
        <v>2083</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ref="C1440:C1445" si="196">INT($C$29)+3</f>
        <v>4</v>
      </c>
      <c r="D1440" s="73"/>
      <c r="E1440" s="70"/>
      <c r="F1440" s="70" t="s">
        <v>2502</v>
      </c>
      <c r="G1440" s="73"/>
      <c r="H1440" s="377" t="s">
        <v>2500</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25">
      <c r="A1441" s="45"/>
      <c r="B1441" s="54"/>
      <c r="C1441" s="47">
        <f t="shared" si="196"/>
        <v>4</v>
      </c>
      <c r="D1441" s="73"/>
      <c r="E1441" s="70"/>
      <c r="F1441" s="70" t="s">
        <v>2503</v>
      </c>
      <c r="G1441" s="73"/>
      <c r="H1441" s="377" t="s">
        <v>2501</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25">
      <c r="A1442" s="45"/>
      <c r="B1442" s="54"/>
      <c r="C1442" s="47">
        <f t="shared" si="196"/>
        <v>4</v>
      </c>
      <c r="D1442" s="73"/>
      <c r="E1442" s="70"/>
      <c r="F1442" s="70" t="str">
        <f>SUBSTITUTE(F1438,",4)",",8)")</f>
        <v>C(U2,20,8)</v>
      </c>
      <c r="G1442" s="73"/>
      <c r="H1442" s="76" t="s">
        <v>2760</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6"/>
        <v>4</v>
      </c>
      <c r="D1443" s="73"/>
      <c r="E1443" s="70"/>
      <c r="F1443" s="70" t="str">
        <f>SUBSTITUTE(F1439,",5)",",9)")</f>
        <v>C(U2,20,9)</v>
      </c>
      <c r="G1443" s="73"/>
      <c r="H1443" s="76" t="s">
        <v>2761</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196"/>
        <v>4</v>
      </c>
      <c r="D1444" s="73"/>
      <c r="E1444" s="70"/>
      <c r="F1444" s="70" t="str">
        <f>SUBSTITUTE(F1440,",6)",",10)")</f>
        <v>C(U2,20,10)</v>
      </c>
      <c r="G1444" s="73"/>
      <c r="H1444" s="76" t="s">
        <v>2762</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196"/>
        <v>4</v>
      </c>
      <c r="D1445" s="73"/>
      <c r="E1445" s="70"/>
      <c r="F1445" s="70" t="str">
        <f>SUBSTITUTE(F1441,",7)",",11)")</f>
        <v>C(U2,20,11)</v>
      </c>
      <c r="G1445" s="73"/>
      <c r="H1445" s="76" t="s">
        <v>2763</v>
      </c>
      <c r="I1445" s="9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2" x14ac:dyDescent="0.25">
      <c r="A1446" s="45"/>
      <c r="B1446" s="54"/>
      <c r="C1446" s="47">
        <f t="shared" si="194"/>
        <v>3</v>
      </c>
      <c r="D1446" s="73"/>
      <c r="E1446" s="70"/>
      <c r="F1446" s="70" t="s">
        <v>2084</v>
      </c>
      <c r="G1446" s="73"/>
      <c r="H1446" s="76" t="s">
        <v>2085</v>
      </c>
      <c r="I1446" s="76"/>
      <c r="J1446" s="76"/>
      <c r="K1446" s="76"/>
      <c r="L1446" s="76"/>
      <c r="M1446" s="76"/>
      <c r="N1446" s="76"/>
      <c r="O1446" s="76"/>
      <c r="P1446" s="76"/>
      <c r="Q1446" s="76"/>
      <c r="R1446" s="76"/>
      <c r="S1446" s="76"/>
      <c r="T1446" s="76"/>
      <c r="U1446" s="97">
        <v>-4.07</v>
      </c>
      <c r="V1446" s="97">
        <v>-4.07</v>
      </c>
      <c r="W1446" s="97">
        <v>-4.07</v>
      </c>
      <c r="X1446" s="255">
        <f>W1446</f>
        <v>-4.07</v>
      </c>
      <c r="Y1446" s="255">
        <f>X1446</f>
        <v>-4.07</v>
      </c>
      <c r="Z1446" s="255">
        <f>Y1446</f>
        <v>-4.07</v>
      </c>
      <c r="AA1446" s="255">
        <f>Z1446</f>
        <v>-4.07</v>
      </c>
      <c r="AB1446" s="255">
        <f>AA1446</f>
        <v>-4.07</v>
      </c>
      <c r="AC1446" s="76"/>
      <c r="AD1446" s="76"/>
      <c r="AE1446" s="76"/>
      <c r="AF1446" s="97">
        <v>1</v>
      </c>
      <c r="AG1446" s="97">
        <v>1</v>
      </c>
      <c r="AH1446" s="73"/>
      <c r="AI1446" s="57"/>
      <c r="AJ1446" s="45"/>
      <c r="AK1446" s="45"/>
      <c r="AL1446" s="45"/>
    </row>
    <row r="1447" spans="1:38" hidden="1" outlineLevel="3" x14ac:dyDescent="0.25">
      <c r="A1447" s="45"/>
      <c r="B1447" s="54"/>
      <c r="C1447" s="47">
        <f>INT($C$29)+3</f>
        <v>4</v>
      </c>
      <c r="D1447" s="73"/>
      <c r="E1447" s="70"/>
      <c r="F1447" s="70" t="s">
        <v>2086</v>
      </c>
      <c r="G1447" s="73"/>
      <c r="H1447" s="76" t="s">
        <v>613</v>
      </c>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2087</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2088</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
        <v>2089</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INT($C$29)+3</f>
        <v>4</v>
      </c>
      <c r="D1451" s="73"/>
      <c r="E1451" s="70"/>
      <c r="F1451" s="70" t="s">
        <v>2090</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2486</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c r="D1453" s="73"/>
      <c r="E1453" s="70"/>
      <c r="F1453" s="70" t="s">
        <v>2487</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c r="D1454" s="73"/>
      <c r="E1454" s="70"/>
      <c r="F1454" s="70" t="s">
        <v>2488</v>
      </c>
      <c r="G1454" s="73"/>
      <c r="H1454" s="76"/>
      <c r="I1454" s="7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SUBSTITUTE(F1451,",4)",",8)")</f>
        <v>C(U2,21,8)</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SUBSTITUTE(F1452,",5)",",9)")</f>
        <v>C(U2,21,9)</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tr">
        <f>SUBSTITUTE(F1453,",6)",",10)")</f>
        <v>C(U2,21,10)</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tr">
        <f>SUBSTITUTE(F1454,",7)",",11)")</f>
        <v>C(U2,21,11)</v>
      </c>
      <c r="G1458" s="73"/>
      <c r="H1458" s="76"/>
      <c r="I1458" s="9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2091</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2" x14ac:dyDescent="0.25">
      <c r="A1460" s="45"/>
      <c r="B1460" s="54"/>
      <c r="C1460" s="47">
        <f>INT($C$29)+2</f>
        <v>3</v>
      </c>
      <c r="D1460" s="73"/>
      <c r="E1460" s="70"/>
      <c r="F1460" s="70" t="s">
        <v>2092</v>
      </c>
      <c r="G1460" s="73"/>
      <c r="H1460" s="76" t="s">
        <v>2778</v>
      </c>
      <c r="I1460" s="76"/>
      <c r="J1460" s="76"/>
      <c r="K1460" s="76"/>
      <c r="L1460" s="76"/>
      <c r="M1460" s="76"/>
      <c r="N1460" s="76"/>
      <c r="O1460" s="76"/>
      <c r="P1460" s="76"/>
      <c r="Q1460" s="76"/>
      <c r="R1460" s="76"/>
      <c r="S1460" s="76"/>
      <c r="T1460" s="76"/>
      <c r="U1460" s="97">
        <v>-8.4959000000000007</v>
      </c>
      <c r="V1460" s="261">
        <f t="shared" ref="V1460:AB1461" si="197">U1460</f>
        <v>-8.4959000000000007</v>
      </c>
      <c r="W1460" s="261">
        <f t="shared" si="197"/>
        <v>-8.4959000000000007</v>
      </c>
      <c r="X1460" s="261">
        <f t="shared" si="197"/>
        <v>-8.4959000000000007</v>
      </c>
      <c r="Y1460" s="261">
        <f t="shared" si="197"/>
        <v>-8.4959000000000007</v>
      </c>
      <c r="Z1460" s="261">
        <f t="shared" si="197"/>
        <v>-8.4959000000000007</v>
      </c>
      <c r="AA1460" s="261">
        <f t="shared" si="197"/>
        <v>-8.4959000000000007</v>
      </c>
      <c r="AB1460" s="261">
        <f t="shared" si="197"/>
        <v>-8.4959000000000007</v>
      </c>
      <c r="AC1460" s="76"/>
      <c r="AD1460" s="97" t="s">
        <v>2779</v>
      </c>
      <c r="AE1460" s="76"/>
      <c r="AF1460" s="97">
        <v>1</v>
      </c>
      <c r="AG1460" s="97">
        <v>1</v>
      </c>
      <c r="AH1460" s="73"/>
      <c r="AI1460" s="57"/>
      <c r="AJ1460" s="45"/>
      <c r="AK1460" s="45"/>
      <c r="AL1460" s="45"/>
    </row>
    <row r="1461" spans="1:38" hidden="1" outlineLevel="2" x14ac:dyDescent="0.25">
      <c r="A1461" s="45"/>
      <c r="B1461" s="54"/>
      <c r="C1461" s="47">
        <f>INT($C$29)+2</f>
        <v>3</v>
      </c>
      <c r="D1461" s="73"/>
      <c r="E1461" s="70"/>
      <c r="F1461" s="70" t="s">
        <v>2093</v>
      </c>
      <c r="G1461" s="73"/>
      <c r="H1461" s="76" t="s">
        <v>2511</v>
      </c>
      <c r="I1461" s="76"/>
      <c r="J1461" s="76"/>
      <c r="K1461" s="76"/>
      <c r="L1461" s="76"/>
      <c r="M1461" s="76"/>
      <c r="N1461" s="76"/>
      <c r="O1461" s="76"/>
      <c r="P1461" s="76"/>
      <c r="Q1461" s="76"/>
      <c r="R1461" s="76"/>
      <c r="S1461" s="76"/>
      <c r="T1461" s="76"/>
      <c r="U1461" s="97">
        <v>1.38185</v>
      </c>
      <c r="V1461" s="261">
        <f t="shared" si="197"/>
        <v>1.38185</v>
      </c>
      <c r="W1461" s="261">
        <f t="shared" si="197"/>
        <v>1.38185</v>
      </c>
      <c r="X1461" s="261">
        <f t="shared" si="197"/>
        <v>1.38185</v>
      </c>
      <c r="Y1461" s="261">
        <f t="shared" si="197"/>
        <v>1.38185</v>
      </c>
      <c r="Z1461" s="261">
        <f t="shared" si="197"/>
        <v>1.38185</v>
      </c>
      <c r="AA1461" s="261">
        <f t="shared" si="197"/>
        <v>1.38185</v>
      </c>
      <c r="AB1461" s="261">
        <f t="shared" si="197"/>
        <v>1.38185</v>
      </c>
      <c r="AC1461" s="76"/>
      <c r="AD1461" s="76"/>
      <c r="AE1461" s="76"/>
      <c r="AF1461" s="97">
        <v>1</v>
      </c>
      <c r="AG1461" s="97">
        <v>1</v>
      </c>
      <c r="AH1461" s="73"/>
      <c r="AI1461" s="57"/>
      <c r="AJ1461" s="45"/>
      <c r="AK1461" s="45"/>
      <c r="AL1461" s="45"/>
    </row>
    <row r="1462" spans="1:38" hidden="1" outlineLevel="3" x14ac:dyDescent="0.25">
      <c r="A1462" s="45"/>
      <c r="B1462" s="54"/>
      <c r="C1462" s="47">
        <f t="shared" ref="C1462:C1471" si="198">INT($C$29)+3</f>
        <v>4</v>
      </c>
      <c r="D1462" s="73"/>
      <c r="E1462" s="70"/>
      <c r="F1462" s="70" t="s">
        <v>2094</v>
      </c>
      <c r="G1462" s="73"/>
      <c r="H1462" s="377" t="s">
        <v>2518</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8"/>
        <v>4</v>
      </c>
      <c r="D1463" s="73"/>
      <c r="E1463" s="70"/>
      <c r="F1463" s="70" t="s">
        <v>2095</v>
      </c>
      <c r="G1463" s="73"/>
      <c r="H1463" s="377" t="s">
        <v>2519</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8"/>
        <v>4</v>
      </c>
      <c r="D1464" s="73"/>
      <c r="E1464" s="70"/>
      <c r="F1464" s="70" t="s">
        <v>2096</v>
      </c>
      <c r="G1464" s="73"/>
      <c r="H1464" s="377" t="s">
        <v>2520</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8"/>
        <v>4</v>
      </c>
      <c r="D1465" s="73"/>
      <c r="E1465" s="70"/>
      <c r="F1465" s="70" t="s">
        <v>2420</v>
      </c>
      <c r="G1465" s="73"/>
      <c r="H1465" s="377" t="s">
        <v>2521</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8"/>
        <v>4</v>
      </c>
      <c r="D1466" s="73"/>
      <c r="E1466" s="70"/>
      <c r="F1466" s="70" t="s">
        <v>2421</v>
      </c>
      <c r="G1466" s="73"/>
      <c r="H1466" s="377" t="s">
        <v>2522</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25">
      <c r="A1467" s="45"/>
      <c r="B1467" s="54"/>
      <c r="C1467" s="47">
        <f t="shared" si="198"/>
        <v>4</v>
      </c>
      <c r="D1467" s="73"/>
      <c r="E1467" s="70"/>
      <c r="F1467" s="70" t="s">
        <v>2422</v>
      </c>
      <c r="G1467" s="73"/>
      <c r="H1467" s="377" t="s">
        <v>2523</v>
      </c>
      <c r="I1467" s="76"/>
      <c r="J1467" s="76"/>
      <c r="K1467" s="76"/>
      <c r="L1467" s="76"/>
      <c r="M1467" s="76"/>
      <c r="N1467" s="76"/>
      <c r="O1467" s="76"/>
      <c r="P1467" s="76"/>
      <c r="Q1467" s="76"/>
      <c r="R1467" s="76"/>
      <c r="S1467" s="76"/>
      <c r="T1467" s="76"/>
      <c r="U1467" s="76">
        <v>0</v>
      </c>
      <c r="V1467" s="76">
        <v>0</v>
      </c>
      <c r="W1467" s="76">
        <v>0</v>
      </c>
      <c r="X1467" s="76">
        <v>0</v>
      </c>
      <c r="Y1467" s="76">
        <v>0</v>
      </c>
      <c r="Z1467" s="76">
        <v>0</v>
      </c>
      <c r="AA1467" s="76">
        <v>0</v>
      </c>
      <c r="AB1467" s="76">
        <v>0</v>
      </c>
      <c r="AC1467" s="76"/>
      <c r="AD1467" s="76"/>
      <c r="AE1467" s="76"/>
      <c r="AF1467" s="76">
        <v>1</v>
      </c>
      <c r="AG1467" s="76">
        <v>1</v>
      </c>
      <c r="AH1467" s="73"/>
      <c r="AI1467" s="57"/>
      <c r="AJ1467" s="45"/>
      <c r="AK1467" s="45"/>
      <c r="AL1467" s="45"/>
    </row>
    <row r="1468" spans="1:38" hidden="1" outlineLevel="3" x14ac:dyDescent="0.25">
      <c r="A1468" s="45"/>
      <c r="B1468" s="54"/>
      <c r="C1468" s="47">
        <f t="shared" si="198"/>
        <v>4</v>
      </c>
      <c r="D1468" s="73"/>
      <c r="E1468" s="70"/>
      <c r="F1468" s="70" t="str">
        <f>SUBSTITUTE(F1464,",4)",",8)")</f>
        <v>C(U2,22,8)</v>
      </c>
      <c r="G1468" s="73"/>
      <c r="H1468" s="76" t="s">
        <v>2760</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8"/>
        <v>4</v>
      </c>
      <c r="D1469" s="73"/>
      <c r="E1469" s="70"/>
      <c r="F1469" s="70" t="str">
        <f>SUBSTITUTE(F1465,",5)",",9)")</f>
        <v>C(U2,22,9)</v>
      </c>
      <c r="G1469" s="73"/>
      <c r="H1469" s="76" t="s">
        <v>2761</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25">
      <c r="A1470" s="45"/>
      <c r="B1470" s="54"/>
      <c r="C1470" s="47">
        <f t="shared" si="198"/>
        <v>4</v>
      </c>
      <c r="D1470" s="73"/>
      <c r="E1470" s="70"/>
      <c r="F1470" s="70" t="str">
        <f>SUBSTITUTE(F1466,",6)",",10)")</f>
        <v>C(U2,22,10)</v>
      </c>
      <c r="G1470" s="73"/>
      <c r="H1470" s="76" t="s">
        <v>2762</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198"/>
        <v>4</v>
      </c>
      <c r="D1471" s="73"/>
      <c r="E1471" s="70"/>
      <c r="F1471" s="70" t="str">
        <f>SUBSTITUTE(F1467,",7)",",11)")</f>
        <v>C(U2,22,11)</v>
      </c>
      <c r="G1471" s="73"/>
      <c r="H1471" s="76" t="s">
        <v>2763</v>
      </c>
      <c r="I1471" s="9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2" x14ac:dyDescent="0.25">
      <c r="A1472" s="45"/>
      <c r="B1472" s="54"/>
      <c r="C1472" s="47">
        <f>INT($C$29)+2</f>
        <v>3</v>
      </c>
      <c r="D1472" s="73"/>
      <c r="E1472" s="70"/>
      <c r="F1472" s="70" t="s">
        <v>2097</v>
      </c>
      <c r="G1472" s="73"/>
      <c r="H1472" s="76" t="s">
        <v>2670</v>
      </c>
      <c r="I1472" s="76"/>
      <c r="J1472" s="76"/>
      <c r="K1472" s="76"/>
      <c r="L1472" s="76"/>
      <c r="M1472" s="76"/>
      <c r="N1472" s="76"/>
      <c r="O1472" s="76"/>
      <c r="P1472" s="76"/>
      <c r="Q1472" s="76"/>
      <c r="R1472" s="76"/>
      <c r="S1472" s="76"/>
      <c r="T1472" s="76"/>
      <c r="U1472" s="97">
        <v>7.50061</v>
      </c>
      <c r="V1472" s="261">
        <f t="shared" ref="V1472:AB1472" si="199">U1472</f>
        <v>7.50061</v>
      </c>
      <c r="W1472" s="261">
        <f t="shared" si="199"/>
        <v>7.50061</v>
      </c>
      <c r="X1472" s="261">
        <f t="shared" si="199"/>
        <v>7.50061</v>
      </c>
      <c r="Y1472" s="261">
        <f t="shared" si="199"/>
        <v>7.50061</v>
      </c>
      <c r="Z1472" s="261">
        <f t="shared" si="199"/>
        <v>7.50061</v>
      </c>
      <c r="AA1472" s="261">
        <f t="shared" si="199"/>
        <v>7.50061</v>
      </c>
      <c r="AB1472" s="261">
        <f t="shared" si="199"/>
        <v>7.50061</v>
      </c>
      <c r="AC1472" s="76"/>
      <c r="AD1472" s="97"/>
      <c r="AE1472" s="76"/>
      <c r="AF1472" s="97">
        <v>1</v>
      </c>
      <c r="AG1472" s="97">
        <v>1</v>
      </c>
      <c r="AH1472" s="73"/>
      <c r="AI1472" s="57"/>
      <c r="AJ1472" s="45"/>
      <c r="AK1472" s="45"/>
      <c r="AL1472" s="45"/>
    </row>
    <row r="1473" spans="1:38" hidden="1" outlineLevel="2" x14ac:dyDescent="0.25">
      <c r="A1473" s="45"/>
      <c r="B1473" s="54"/>
      <c r="C1473" s="47">
        <f>INT($C$29)+2</f>
        <v>3</v>
      </c>
      <c r="D1473" s="73"/>
      <c r="E1473" s="70"/>
      <c r="F1473" s="70" t="s">
        <v>2423</v>
      </c>
      <c r="G1473" s="73"/>
      <c r="H1473" s="76" t="s">
        <v>2781</v>
      </c>
      <c r="I1473" s="76"/>
      <c r="J1473" s="76"/>
      <c r="K1473" s="76"/>
      <c r="L1473" s="76"/>
      <c r="M1473" s="76"/>
      <c r="N1473" s="76"/>
      <c r="O1473" s="76"/>
      <c r="P1473" s="76"/>
      <c r="Q1473" s="76"/>
      <c r="R1473" s="76"/>
      <c r="S1473" s="76"/>
      <c r="T1473" s="76"/>
      <c r="U1473" s="97">
        <f>Y1473</f>
        <v>-4.5568499999999998</v>
      </c>
      <c r="V1473" s="255">
        <f t="shared" ref="V1473:W1475" si="200">U1473</f>
        <v>-4.5568499999999998</v>
      </c>
      <c r="W1473" s="255">
        <f t="shared" si="200"/>
        <v>-4.5568499999999998</v>
      </c>
      <c r="X1473" s="255">
        <f>Y1473</f>
        <v>-4.5568499999999998</v>
      </c>
      <c r="Y1473" s="97">
        <f>-(4.55685)</f>
        <v>-4.5568499999999998</v>
      </c>
      <c r="Z1473" s="255">
        <f t="shared" ref="Z1473:AB1475" si="201">Y1473</f>
        <v>-4.5568499999999998</v>
      </c>
      <c r="AA1473" s="255">
        <f t="shared" si="201"/>
        <v>-4.5568499999999998</v>
      </c>
      <c r="AB1473" s="255">
        <f t="shared" si="201"/>
        <v>-4.5568499999999998</v>
      </c>
      <c r="AC1473" s="76"/>
      <c r="AD1473" s="97" t="s">
        <v>2780</v>
      </c>
      <c r="AE1473" s="76"/>
      <c r="AF1473" s="76">
        <v>1</v>
      </c>
      <c r="AG1473" s="76">
        <v>1</v>
      </c>
      <c r="AH1473" s="73"/>
      <c r="AI1473" s="57"/>
      <c r="AJ1473" s="45"/>
      <c r="AK1473" s="45"/>
      <c r="AL1473" s="45"/>
    </row>
    <row r="1474" spans="1:38" hidden="1" outlineLevel="2" x14ac:dyDescent="0.25">
      <c r="A1474" s="45"/>
      <c r="B1474" s="54"/>
      <c r="C1474" s="47">
        <f>INT($C$29)+2</f>
        <v>3</v>
      </c>
      <c r="D1474" s="73"/>
      <c r="E1474" s="70"/>
      <c r="F1474" s="70" t="s">
        <v>2424</v>
      </c>
      <c r="G1474" s="73"/>
      <c r="H1474" s="76" t="s">
        <v>2511</v>
      </c>
      <c r="I1474" s="76"/>
      <c r="J1474" s="76"/>
      <c r="K1474" s="76"/>
      <c r="L1474" s="76"/>
      <c r="M1474" s="76"/>
      <c r="N1474" s="76"/>
      <c r="O1474" s="76"/>
      <c r="P1474" s="76"/>
      <c r="Q1474" s="76"/>
      <c r="R1474" s="76"/>
      <c r="S1474" s="76"/>
      <c r="T1474" s="76"/>
      <c r="U1474" s="97">
        <f>Y1474</f>
        <v>0.69092500000000001</v>
      </c>
      <c r="V1474" s="255">
        <f t="shared" si="200"/>
        <v>0.69092500000000001</v>
      </c>
      <c r="W1474" s="255">
        <f t="shared" si="200"/>
        <v>0.69092500000000001</v>
      </c>
      <c r="X1474" s="255">
        <f>Y1474</f>
        <v>0.69092500000000001</v>
      </c>
      <c r="Y1474" s="97">
        <f>-(-0.690925)</f>
        <v>0.69092500000000001</v>
      </c>
      <c r="Z1474" s="255">
        <f t="shared" si="201"/>
        <v>0.69092500000000001</v>
      </c>
      <c r="AA1474" s="255">
        <f t="shared" si="201"/>
        <v>0.69092500000000001</v>
      </c>
      <c r="AB1474" s="255">
        <f t="shared" si="201"/>
        <v>0.69092500000000001</v>
      </c>
      <c r="AC1474" s="76"/>
      <c r="AD1474" s="76"/>
      <c r="AE1474" s="76"/>
      <c r="AF1474" s="76">
        <v>1</v>
      </c>
      <c r="AG1474" s="76">
        <v>1</v>
      </c>
      <c r="AH1474" s="73"/>
      <c r="AI1474" s="57"/>
      <c r="AJ1474" s="45"/>
      <c r="AK1474" s="45"/>
      <c r="AL1474" s="45"/>
    </row>
    <row r="1475" spans="1:38" hidden="1" outlineLevel="2" x14ac:dyDescent="0.25">
      <c r="A1475" s="45"/>
      <c r="B1475" s="54"/>
      <c r="C1475" s="47">
        <f t="shared" ref="C1475:C1484" si="202">INT($C$29)+3</f>
        <v>4</v>
      </c>
      <c r="D1475" s="73"/>
      <c r="E1475" s="70"/>
      <c r="F1475" s="70" t="s">
        <v>2425</v>
      </c>
      <c r="G1475" s="73"/>
      <c r="H1475" s="378" t="s">
        <v>2782</v>
      </c>
      <c r="I1475" s="76"/>
      <c r="J1475" s="76"/>
      <c r="K1475" s="76"/>
      <c r="L1475" s="76"/>
      <c r="M1475" s="76"/>
      <c r="N1475" s="76"/>
      <c r="O1475" s="76"/>
      <c r="P1475" s="76"/>
      <c r="Q1475" s="76"/>
      <c r="R1475" s="76"/>
      <c r="S1475" s="76"/>
      <c r="T1475" s="76"/>
      <c r="U1475" s="97">
        <f>Y1475</f>
        <v>-0.15570000000000001</v>
      </c>
      <c r="V1475" s="255">
        <f t="shared" si="200"/>
        <v>-0.15570000000000001</v>
      </c>
      <c r="W1475" s="255">
        <f t="shared" si="200"/>
        <v>-0.15570000000000001</v>
      </c>
      <c r="X1475" s="255">
        <f>Y1475</f>
        <v>-0.15570000000000001</v>
      </c>
      <c r="Y1475" s="97">
        <f>-(0.1557)</f>
        <v>-0.15570000000000001</v>
      </c>
      <c r="Z1475" s="255">
        <f t="shared" si="201"/>
        <v>-0.15570000000000001</v>
      </c>
      <c r="AA1475" s="255">
        <f t="shared" si="201"/>
        <v>-0.15570000000000001</v>
      </c>
      <c r="AB1475" s="255">
        <f t="shared" si="201"/>
        <v>-0.15570000000000001</v>
      </c>
      <c r="AC1475" s="76"/>
      <c r="AD1475" s="97"/>
      <c r="AE1475" s="76"/>
      <c r="AF1475" s="97">
        <v>1</v>
      </c>
      <c r="AG1475" s="97">
        <v>1</v>
      </c>
      <c r="AH1475" s="73"/>
      <c r="AI1475" s="57"/>
      <c r="AJ1475" s="45"/>
      <c r="AK1475" s="45"/>
      <c r="AL1475" s="45"/>
    </row>
    <row r="1476" spans="1:38" hidden="1" outlineLevel="3" collapsed="1" x14ac:dyDescent="0.25">
      <c r="A1476" s="45"/>
      <c r="B1476" s="54"/>
      <c r="C1476" s="47">
        <f t="shared" si="202"/>
        <v>4</v>
      </c>
      <c r="D1476" s="73"/>
      <c r="E1476" s="70"/>
      <c r="F1476" s="70" t="s">
        <v>2426</v>
      </c>
      <c r="G1476" s="73"/>
      <c r="H1476" s="378" t="s">
        <v>2783</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2"/>
        <v>4</v>
      </c>
      <c r="D1477" s="73"/>
      <c r="E1477" s="70"/>
      <c r="F1477" s="70" t="s">
        <v>2427</v>
      </c>
      <c r="G1477" s="73"/>
      <c r="H1477" s="377" t="s">
        <v>2520</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2"/>
        <v>4</v>
      </c>
      <c r="D1478" s="73"/>
      <c r="E1478" s="70"/>
      <c r="F1478" s="70" t="s">
        <v>2428</v>
      </c>
      <c r="G1478" s="73"/>
      <c r="H1478" s="377" t="s">
        <v>2521</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2"/>
        <v>4</v>
      </c>
      <c r="D1479" s="73"/>
      <c r="E1479" s="70"/>
      <c r="F1479" s="70" t="s">
        <v>2429</v>
      </c>
      <c r="G1479" s="73"/>
      <c r="H1479" s="377" t="s">
        <v>2522</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2"/>
        <v>4</v>
      </c>
      <c r="D1480" s="73"/>
      <c r="E1480" s="70"/>
      <c r="F1480" s="70" t="s">
        <v>2430</v>
      </c>
      <c r="G1480" s="73"/>
      <c r="H1480" s="377" t="s">
        <v>2523</v>
      </c>
      <c r="I1480" s="7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2"/>
        <v>4</v>
      </c>
      <c r="D1481" s="73"/>
      <c r="E1481" s="70"/>
      <c r="F1481" s="70" t="str">
        <f>SUBSTITUTE(F1477,",4)",",8)")</f>
        <v>C(U2,23,8)</v>
      </c>
      <c r="G1481" s="73"/>
      <c r="H1481" s="377" t="s">
        <v>2785</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25">
      <c r="A1482" s="45"/>
      <c r="B1482" s="54"/>
      <c r="C1482" s="47">
        <f t="shared" si="202"/>
        <v>4</v>
      </c>
      <c r="D1482" s="73"/>
      <c r="E1482" s="70"/>
      <c r="F1482" s="70" t="str">
        <f>SUBSTITUTE(F1478,",5)",",9)")</f>
        <v>C(U2,23,9)</v>
      </c>
      <c r="G1482" s="73"/>
      <c r="H1482" s="377" t="s">
        <v>2786</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hidden="1" outlineLevel="3" x14ac:dyDescent="0.25">
      <c r="A1483" s="45"/>
      <c r="B1483" s="54"/>
      <c r="C1483" s="47">
        <f t="shared" si="202"/>
        <v>4</v>
      </c>
      <c r="D1483" s="73"/>
      <c r="E1483" s="70"/>
      <c r="F1483" s="70" t="str">
        <f>SUBSTITUTE(F1479,",6)",",10)")</f>
        <v>C(U2,23,10)</v>
      </c>
      <c r="G1483" s="73"/>
      <c r="H1483" s="377" t="s">
        <v>2787</v>
      </c>
      <c r="I1483" s="96"/>
      <c r="J1483" s="76"/>
      <c r="K1483" s="76"/>
      <c r="L1483" s="76"/>
      <c r="M1483" s="76"/>
      <c r="N1483" s="76"/>
      <c r="O1483" s="76"/>
      <c r="P1483" s="76"/>
      <c r="Q1483" s="76"/>
      <c r="R1483" s="76"/>
      <c r="S1483" s="76"/>
      <c r="T1483" s="76"/>
      <c r="U1483" s="76"/>
      <c r="V1483" s="76"/>
      <c r="W1483" s="76"/>
      <c r="X1483" s="76"/>
      <c r="Y1483" s="76"/>
      <c r="Z1483" s="76"/>
      <c r="AA1483" s="76"/>
      <c r="AB1483" s="76"/>
      <c r="AC1483" s="76"/>
      <c r="AD1483" s="76"/>
      <c r="AE1483" s="76"/>
      <c r="AF1483" s="76">
        <v>1</v>
      </c>
      <c r="AG1483" s="76">
        <v>1</v>
      </c>
      <c r="AH1483" s="73"/>
      <c r="AI1483" s="57"/>
      <c r="AJ1483" s="45"/>
      <c r="AK1483" s="45"/>
      <c r="AL1483" s="45"/>
    </row>
    <row r="1484" spans="1:38" hidden="1" outlineLevel="2" x14ac:dyDescent="0.25">
      <c r="A1484" s="45"/>
      <c r="B1484" s="54"/>
      <c r="C1484" s="47">
        <f t="shared" si="202"/>
        <v>4</v>
      </c>
      <c r="D1484" s="73"/>
      <c r="E1484" s="70"/>
      <c r="F1484" s="70" t="str">
        <f>SUBSTITUTE(F1480,",7)",",11)")</f>
        <v>C(U2,23,11)</v>
      </c>
      <c r="G1484" s="73"/>
      <c r="H1484" s="378" t="s">
        <v>2838</v>
      </c>
      <c r="I1484" s="96"/>
      <c r="J1484" s="76"/>
      <c r="K1484" s="76"/>
      <c r="L1484" s="76"/>
      <c r="M1484" s="76"/>
      <c r="N1484" s="76"/>
      <c r="O1484" s="76"/>
      <c r="P1484" s="76"/>
      <c r="Q1484" s="76"/>
      <c r="R1484" s="76"/>
      <c r="S1484" s="76"/>
      <c r="T1484" s="76"/>
      <c r="U1484" s="337">
        <f t="shared" ref="U1484:AB1484" si="203">-U$1473/(2*U$1474)</f>
        <v>3.2976444621340955</v>
      </c>
      <c r="V1484" s="337">
        <f t="shared" si="203"/>
        <v>3.2976444621340955</v>
      </c>
      <c r="W1484" s="337">
        <f t="shared" si="203"/>
        <v>3.2976444621340955</v>
      </c>
      <c r="X1484" s="337">
        <f t="shared" si="203"/>
        <v>3.2976444621340955</v>
      </c>
      <c r="Y1484" s="337">
        <f t="shared" si="203"/>
        <v>3.2976444621340955</v>
      </c>
      <c r="Z1484" s="337">
        <f t="shared" si="203"/>
        <v>3.2976444621340955</v>
      </c>
      <c r="AA1484" s="337">
        <f t="shared" si="203"/>
        <v>3.2976444621340955</v>
      </c>
      <c r="AB1484" s="337">
        <f t="shared" si="203"/>
        <v>3.2976444621340955</v>
      </c>
      <c r="AC1484" s="76"/>
      <c r="AD1484" s="76"/>
      <c r="AE1484" s="76"/>
      <c r="AF1484" s="76">
        <v>1</v>
      </c>
      <c r="AG1484" s="76">
        <v>1</v>
      </c>
      <c r="AH1484" s="73"/>
      <c r="AI1484" s="57"/>
      <c r="AJ1484" s="45"/>
      <c r="AK1484" s="45"/>
      <c r="AL1484" s="45"/>
    </row>
    <row r="1485" spans="1:38" hidden="1" outlineLevel="2" x14ac:dyDescent="0.25">
      <c r="A1485" s="45"/>
      <c r="B1485" s="54"/>
      <c r="C1485" s="47">
        <f>INT($C$29)+2</f>
        <v>3</v>
      </c>
      <c r="D1485" s="73"/>
      <c r="E1485" s="70"/>
      <c r="F1485" s="70" t="s">
        <v>2431</v>
      </c>
      <c r="G1485" s="73"/>
      <c r="H1485" s="76" t="s">
        <v>2784</v>
      </c>
      <c r="I1485" s="76"/>
      <c r="J1485" s="76"/>
      <c r="K1485" s="76"/>
      <c r="L1485" s="76"/>
      <c r="M1485" s="76"/>
      <c r="N1485" s="76"/>
      <c r="O1485" s="76"/>
      <c r="P1485" s="76"/>
      <c r="Q1485" s="76"/>
      <c r="R1485" s="76"/>
      <c r="S1485" s="76"/>
      <c r="T1485" s="76"/>
      <c r="U1485" s="97">
        <f>Y1485-(1.61859)</f>
        <v>2.0276899999999998</v>
      </c>
      <c r="V1485" s="255">
        <f>U1485</f>
        <v>2.0276899999999998</v>
      </c>
      <c r="W1485" s="255">
        <f>V1485</f>
        <v>2.0276899999999998</v>
      </c>
      <c r="X1485" s="255">
        <f t="shared" ref="X1485:X1490" si="204">Y1485</f>
        <v>3.64628</v>
      </c>
      <c r="Y1485" s="97">
        <f>-(-3.64628)</f>
        <v>3.64628</v>
      </c>
      <c r="Z1485" s="255">
        <f t="shared" ref="Z1485:AB1490" si="205">Y1485</f>
        <v>3.64628</v>
      </c>
      <c r="AA1485" s="255">
        <f t="shared" si="205"/>
        <v>3.64628</v>
      </c>
      <c r="AB1485" s="255">
        <f t="shared" si="205"/>
        <v>3.64628</v>
      </c>
      <c r="AC1485" s="76"/>
      <c r="AD1485" s="97"/>
      <c r="AE1485" s="76"/>
      <c r="AF1485" s="97">
        <v>1</v>
      </c>
      <c r="AG1485" s="97">
        <v>1</v>
      </c>
      <c r="AH1485" s="73"/>
      <c r="AI1485" s="57"/>
      <c r="AJ1485" s="45"/>
      <c r="AK1485" s="45"/>
      <c r="AL1485" s="45"/>
    </row>
    <row r="1486" spans="1:38" hidden="1" outlineLevel="2" x14ac:dyDescent="0.25">
      <c r="A1486" s="45"/>
      <c r="B1486" s="54"/>
      <c r="C1486" s="47">
        <f>INT($C$29)+2</f>
        <v>3</v>
      </c>
      <c r="D1486" s="73"/>
      <c r="E1486" s="70"/>
      <c r="F1486" s="70" t="s">
        <v>2432</v>
      </c>
      <c r="G1486" s="73"/>
      <c r="H1486" s="76" t="s">
        <v>2498</v>
      </c>
      <c r="I1486" s="76"/>
      <c r="J1486" s="76"/>
      <c r="K1486" s="76"/>
      <c r="L1486" s="76"/>
      <c r="M1486" s="76"/>
      <c r="N1486" s="76"/>
      <c r="O1486" s="76"/>
      <c r="P1486" s="76"/>
      <c r="Q1486" s="76"/>
      <c r="R1486" s="76"/>
      <c r="S1486" s="76"/>
      <c r="T1486" s="76"/>
      <c r="U1486" s="97">
        <v>-0.43659999999999999</v>
      </c>
      <c r="V1486" s="255">
        <f t="shared" ref="V1486:W1490" si="206">U1486</f>
        <v>-0.43659999999999999</v>
      </c>
      <c r="W1486" s="255">
        <f t="shared" si="206"/>
        <v>-0.43659999999999999</v>
      </c>
      <c r="X1486" s="255">
        <f t="shared" si="204"/>
        <v>-0.54688000000000003</v>
      </c>
      <c r="Y1486" s="97">
        <v>-0.54688000000000003</v>
      </c>
      <c r="Z1486" s="255">
        <f t="shared" si="205"/>
        <v>-0.54688000000000003</v>
      </c>
      <c r="AA1486" s="255">
        <f t="shared" si="205"/>
        <v>-0.54688000000000003</v>
      </c>
      <c r="AB1486" s="255">
        <f t="shared" si="205"/>
        <v>-0.54688000000000003</v>
      </c>
      <c r="AC1486" s="76"/>
      <c r="AD1486" s="97" t="s">
        <v>2597</v>
      </c>
      <c r="AE1486" s="76"/>
      <c r="AF1486" s="97">
        <v>1</v>
      </c>
      <c r="AG1486" s="97">
        <v>1</v>
      </c>
      <c r="AH1486" s="73"/>
      <c r="AI1486" s="57"/>
      <c r="AJ1486" s="45"/>
      <c r="AK1486" s="45"/>
      <c r="AL1486" s="45"/>
    </row>
    <row r="1487" spans="1:38" hidden="1" outlineLevel="2" x14ac:dyDescent="0.25">
      <c r="A1487" s="45"/>
      <c r="B1487" s="54"/>
      <c r="C1487" s="47">
        <f>INT($C$29)+2</f>
        <v>3</v>
      </c>
      <c r="D1487" s="73"/>
      <c r="E1487" s="70"/>
      <c r="F1487" s="70" t="s">
        <v>2433</v>
      </c>
      <c r="G1487" s="73"/>
      <c r="H1487" s="76" t="s">
        <v>2512</v>
      </c>
      <c r="I1487" s="76"/>
      <c r="J1487" s="76"/>
      <c r="K1487" s="76"/>
      <c r="L1487" s="76"/>
      <c r="M1487" s="76"/>
      <c r="N1487" s="76"/>
      <c r="O1487" s="76"/>
      <c r="P1487" s="76"/>
      <c r="Q1487" s="76"/>
      <c r="R1487" s="76"/>
      <c r="S1487" s="76"/>
      <c r="T1487" s="76"/>
      <c r="U1487" s="97">
        <v>3.7200000000000002E-3</v>
      </c>
      <c r="V1487" s="255">
        <f t="shared" si="206"/>
        <v>3.7200000000000002E-3</v>
      </c>
      <c r="W1487" s="255">
        <f t="shared" si="206"/>
        <v>3.7200000000000002E-3</v>
      </c>
      <c r="X1487" s="255">
        <f t="shared" si="204"/>
        <v>5.4739999999999997E-3</v>
      </c>
      <c r="Y1487" s="97">
        <v>5.4739999999999997E-3</v>
      </c>
      <c r="Z1487" s="255">
        <f t="shared" si="205"/>
        <v>5.4739999999999997E-3</v>
      </c>
      <c r="AA1487" s="255">
        <f t="shared" si="205"/>
        <v>5.4739999999999997E-3</v>
      </c>
      <c r="AB1487" s="255">
        <f t="shared" si="205"/>
        <v>5.4739999999999997E-3</v>
      </c>
      <c r="AC1487" s="76"/>
      <c r="AD1487" s="76"/>
      <c r="AE1487" s="76"/>
      <c r="AF1487" s="97">
        <v>1</v>
      </c>
      <c r="AG1487" s="97">
        <v>1</v>
      </c>
      <c r="AH1487" s="73"/>
      <c r="AI1487" s="57"/>
      <c r="AJ1487" s="45"/>
      <c r="AK1487" s="45"/>
      <c r="AL1487" s="45"/>
    </row>
    <row r="1488" spans="1:38" hidden="1" outlineLevel="2" x14ac:dyDescent="0.25">
      <c r="A1488" s="45"/>
      <c r="B1488" s="54"/>
      <c r="C1488" s="47">
        <f t="shared" ref="C1488:C1497" si="207">INT($C$29)+3</f>
        <v>4</v>
      </c>
      <c r="D1488" s="73"/>
      <c r="E1488" s="70"/>
      <c r="F1488" s="70" t="s">
        <v>2434</v>
      </c>
      <c r="G1488" s="73"/>
      <c r="H1488" s="378" t="s">
        <v>2830</v>
      </c>
      <c r="I1488" s="76"/>
      <c r="J1488" s="76"/>
      <c r="K1488" s="76"/>
      <c r="L1488" s="76"/>
      <c r="M1488" s="76"/>
      <c r="N1488" s="76"/>
      <c r="O1488" s="76"/>
      <c r="P1488" s="76"/>
      <c r="Q1488" s="76"/>
      <c r="R1488" s="76"/>
      <c r="S1488" s="76"/>
      <c r="T1488" s="76"/>
      <c r="U1488" s="97">
        <v>-5.1499999999999997E-2</v>
      </c>
      <c r="V1488" s="255">
        <f t="shared" si="206"/>
        <v>-5.1499999999999997E-2</v>
      </c>
      <c r="W1488" s="255">
        <f t="shared" si="206"/>
        <v>-5.1499999999999997E-2</v>
      </c>
      <c r="X1488" s="255">
        <f t="shared" si="204"/>
        <v>-2.75E-2</v>
      </c>
      <c r="Y1488" s="97">
        <v>-2.75E-2</v>
      </c>
      <c r="Z1488" s="255">
        <f t="shared" si="205"/>
        <v>-2.75E-2</v>
      </c>
      <c r="AA1488" s="255">
        <f t="shared" si="205"/>
        <v>-2.75E-2</v>
      </c>
      <c r="AB1488" s="255">
        <f t="shared" si="205"/>
        <v>-2.75E-2</v>
      </c>
      <c r="AC1488" s="76"/>
      <c r="AD1488" s="76"/>
      <c r="AE1488" s="76"/>
      <c r="AF1488" s="97">
        <v>1</v>
      </c>
      <c r="AG1488" s="97">
        <v>1</v>
      </c>
      <c r="AH1488" s="73"/>
      <c r="AI1488" s="57"/>
      <c r="AJ1488" s="45"/>
      <c r="AK1488" s="45"/>
      <c r="AL1488" s="45"/>
    </row>
    <row r="1489" spans="1:38" hidden="1" outlineLevel="2" x14ac:dyDescent="0.25">
      <c r="A1489" s="45"/>
      <c r="B1489" s="54"/>
      <c r="C1489" s="47">
        <f t="shared" si="207"/>
        <v>4</v>
      </c>
      <c r="D1489" s="73"/>
      <c r="E1489" s="70"/>
      <c r="F1489" s="70" t="s">
        <v>2435</v>
      </c>
      <c r="G1489" s="73"/>
      <c r="H1489" s="378" t="s">
        <v>2831</v>
      </c>
      <c r="I1489" s="76"/>
      <c r="J1489" s="76"/>
      <c r="K1489" s="76"/>
      <c r="L1489" s="76"/>
      <c r="M1489" s="76"/>
      <c r="N1489" s="76"/>
      <c r="O1489" s="76"/>
      <c r="P1489" s="76"/>
      <c r="Q1489" s="76"/>
      <c r="R1489" s="76"/>
      <c r="S1489" s="76"/>
      <c r="T1489" s="76"/>
      <c r="U1489" s="97">
        <f>-U1488/(2*9.5*30.4)</f>
        <v>8.916204986149583E-5</v>
      </c>
      <c r="V1489" s="255">
        <f t="shared" si="206"/>
        <v>8.916204986149583E-5</v>
      </c>
      <c r="W1489" s="255">
        <f t="shared" si="206"/>
        <v>8.916204986149583E-5</v>
      </c>
      <c r="X1489" s="255">
        <f t="shared" si="204"/>
        <v>4.7610803324099718E-5</v>
      </c>
      <c r="Y1489" s="97">
        <f>-Y1488/(2*9.5*30.4)</f>
        <v>4.7610803324099718E-5</v>
      </c>
      <c r="Z1489" s="255">
        <f t="shared" si="205"/>
        <v>4.7610803324099718E-5</v>
      </c>
      <c r="AA1489" s="255">
        <f t="shared" si="205"/>
        <v>4.7610803324099718E-5</v>
      </c>
      <c r="AB1489" s="255">
        <f t="shared" si="205"/>
        <v>4.7610803324099718E-5</v>
      </c>
      <c r="AC1489" s="76"/>
      <c r="AD1489" s="76"/>
      <c r="AE1489" s="76"/>
      <c r="AF1489" s="76">
        <v>1</v>
      </c>
      <c r="AG1489" s="76">
        <v>1</v>
      </c>
      <c r="AH1489" s="73"/>
      <c r="AI1489" s="57"/>
      <c r="AJ1489" s="45"/>
      <c r="AK1489" s="45"/>
      <c r="AL1489" s="45"/>
    </row>
    <row r="1490" spans="1:38" hidden="1" outlineLevel="2" x14ac:dyDescent="0.25">
      <c r="A1490" s="45"/>
      <c r="B1490" s="54"/>
      <c r="C1490" s="47">
        <f t="shared" si="207"/>
        <v>4</v>
      </c>
      <c r="D1490" s="73"/>
      <c r="E1490" s="70"/>
      <c r="F1490" s="70" t="s">
        <v>2436</v>
      </c>
      <c r="G1490" s="73"/>
      <c r="H1490" s="378" t="s">
        <v>2832</v>
      </c>
      <c r="I1490" s="76"/>
      <c r="J1490" s="76"/>
      <c r="K1490" s="76"/>
      <c r="L1490" s="76"/>
      <c r="M1490" s="76"/>
      <c r="N1490" s="76"/>
      <c r="O1490" s="76"/>
      <c r="P1490" s="76"/>
      <c r="Q1490" s="76"/>
      <c r="R1490" s="76"/>
      <c r="S1490" s="76"/>
      <c r="T1490" s="76"/>
      <c r="U1490" s="97">
        <v>-4.0000000000000001E-3</v>
      </c>
      <c r="V1490" s="255">
        <f t="shared" si="206"/>
        <v>-4.0000000000000001E-3</v>
      </c>
      <c r="W1490" s="255">
        <f t="shared" si="206"/>
        <v>-4.0000000000000001E-3</v>
      </c>
      <c r="X1490" s="255">
        <f t="shared" si="204"/>
        <v>-4.0000000000000001E-3</v>
      </c>
      <c r="Y1490" s="97">
        <v>-4.0000000000000001E-3</v>
      </c>
      <c r="Z1490" s="255">
        <f t="shared" si="205"/>
        <v>-4.0000000000000001E-3</v>
      </c>
      <c r="AA1490" s="255">
        <f t="shared" si="205"/>
        <v>-4.0000000000000001E-3</v>
      </c>
      <c r="AB1490" s="255">
        <f t="shared" si="205"/>
        <v>-4.0000000000000001E-3</v>
      </c>
      <c r="AC1490" s="76"/>
      <c r="AD1490" s="76"/>
      <c r="AE1490" s="76"/>
      <c r="AF1490" s="97">
        <v>1</v>
      </c>
      <c r="AG1490" s="97">
        <v>1</v>
      </c>
      <c r="AH1490" s="73"/>
      <c r="AI1490" s="57"/>
      <c r="AJ1490" s="45"/>
      <c r="AK1490" s="45"/>
      <c r="AL1490" s="45"/>
    </row>
    <row r="1491" spans="1:38" hidden="1" outlineLevel="3" x14ac:dyDescent="0.25">
      <c r="A1491" s="45"/>
      <c r="B1491" s="54"/>
      <c r="C1491" s="47">
        <f t="shared" si="207"/>
        <v>4</v>
      </c>
      <c r="D1491" s="73"/>
      <c r="E1491" s="70"/>
      <c r="F1491" s="70" t="s">
        <v>2437</v>
      </c>
      <c r="G1491" s="73"/>
      <c r="H1491" s="377" t="s">
        <v>2833</v>
      </c>
      <c r="I1491" s="76"/>
      <c r="J1491" s="76"/>
      <c r="K1491" s="76"/>
      <c r="L1491" s="76"/>
      <c r="M1491" s="76"/>
      <c r="N1491" s="76"/>
      <c r="O1491" s="76"/>
      <c r="P1491" s="76"/>
      <c r="Q1491" s="76"/>
      <c r="R1491" s="76"/>
      <c r="S1491" s="76"/>
      <c r="T1491" s="76"/>
      <c r="U1491" s="76">
        <v>0</v>
      </c>
      <c r="V1491" s="76">
        <v>0</v>
      </c>
      <c r="W1491" s="76">
        <v>0</v>
      </c>
      <c r="X1491" s="76">
        <v>0</v>
      </c>
      <c r="Y1491" s="76">
        <v>0</v>
      </c>
      <c r="Z1491" s="76">
        <v>0</v>
      </c>
      <c r="AA1491" s="76">
        <v>0</v>
      </c>
      <c r="AB1491" s="76">
        <v>0</v>
      </c>
      <c r="AC1491" s="76"/>
      <c r="AD1491" s="76"/>
      <c r="AE1491" s="76"/>
      <c r="AF1491" s="76">
        <v>1</v>
      </c>
      <c r="AG1491" s="76">
        <v>1</v>
      </c>
      <c r="AH1491" s="73"/>
      <c r="AI1491" s="57"/>
      <c r="AJ1491" s="45"/>
      <c r="AK1491" s="45"/>
      <c r="AL1491" s="45"/>
    </row>
    <row r="1492" spans="1:38" hidden="1" outlineLevel="2" x14ac:dyDescent="0.25">
      <c r="A1492" s="45"/>
      <c r="B1492" s="54"/>
      <c r="C1492" s="47">
        <f t="shared" si="207"/>
        <v>4</v>
      </c>
      <c r="D1492" s="73"/>
      <c r="E1492" s="70"/>
      <c r="F1492" s="70" t="s">
        <v>2438</v>
      </c>
      <c r="G1492" s="73"/>
      <c r="H1492" s="378" t="s">
        <v>2834</v>
      </c>
      <c r="I1492" s="76"/>
      <c r="J1492" s="76"/>
      <c r="K1492" s="76"/>
      <c r="L1492" s="76"/>
      <c r="M1492" s="76"/>
      <c r="N1492" s="76"/>
      <c r="O1492" s="76"/>
      <c r="P1492" s="76"/>
      <c r="Q1492" s="76"/>
      <c r="R1492" s="76"/>
      <c r="S1492" s="76"/>
      <c r="T1492" s="76"/>
      <c r="U1492" s="97">
        <v>-2.75E-2</v>
      </c>
      <c r="V1492" s="255">
        <f>U1492</f>
        <v>-2.75E-2</v>
      </c>
      <c r="W1492" s="255">
        <f>V1492</f>
        <v>-2.75E-2</v>
      </c>
      <c r="X1492" s="255">
        <f>Y1492</f>
        <v>-2.5499999999999998E-2</v>
      </c>
      <c r="Y1492" s="97">
        <v>-2.5499999999999998E-2</v>
      </c>
      <c r="Z1492" s="255">
        <f>Y1492</f>
        <v>-2.5499999999999998E-2</v>
      </c>
      <c r="AA1492" s="255">
        <f>Z1492</f>
        <v>-2.5499999999999998E-2</v>
      </c>
      <c r="AB1492" s="255">
        <f>AA1492</f>
        <v>-2.5499999999999998E-2</v>
      </c>
      <c r="AC1492" s="76"/>
      <c r="AD1492" s="76"/>
      <c r="AE1492" s="76"/>
      <c r="AF1492" s="97">
        <v>1</v>
      </c>
      <c r="AG1492" s="97">
        <v>1</v>
      </c>
      <c r="AH1492" s="73"/>
      <c r="AI1492" s="57"/>
      <c r="AJ1492" s="45"/>
      <c r="AK1492" s="45"/>
      <c r="AL1492" s="45"/>
    </row>
    <row r="1493" spans="1:38" hidden="1" outlineLevel="3" x14ac:dyDescent="0.25">
      <c r="A1493" s="45"/>
      <c r="B1493" s="54"/>
      <c r="C1493" s="47">
        <f t="shared" si="207"/>
        <v>4</v>
      </c>
      <c r="D1493" s="73"/>
      <c r="E1493" s="70"/>
      <c r="F1493" s="70" t="s">
        <v>2439</v>
      </c>
      <c r="G1493" s="73"/>
      <c r="H1493" s="377" t="s">
        <v>2835</v>
      </c>
      <c r="I1493" s="76"/>
      <c r="J1493" s="76"/>
      <c r="K1493" s="76"/>
      <c r="L1493" s="76"/>
      <c r="M1493" s="76"/>
      <c r="N1493" s="76"/>
      <c r="O1493" s="76"/>
      <c r="P1493" s="76"/>
      <c r="Q1493" s="76"/>
      <c r="R1493" s="76"/>
      <c r="S1493" s="76"/>
      <c r="T1493" s="76"/>
      <c r="U1493" s="76">
        <v>0</v>
      </c>
      <c r="V1493" s="76">
        <v>0</v>
      </c>
      <c r="W1493" s="76">
        <v>0</v>
      </c>
      <c r="X1493" s="76">
        <v>0</v>
      </c>
      <c r="Y1493" s="76">
        <v>0</v>
      </c>
      <c r="Z1493" s="76">
        <v>0</v>
      </c>
      <c r="AA1493" s="76">
        <v>0</v>
      </c>
      <c r="AB1493" s="76">
        <v>0</v>
      </c>
      <c r="AC1493" s="76"/>
      <c r="AD1493" s="76"/>
      <c r="AE1493" s="76"/>
      <c r="AF1493" s="76">
        <v>1</v>
      </c>
      <c r="AG1493" s="76">
        <v>1</v>
      </c>
      <c r="AH1493" s="73"/>
      <c r="AI1493" s="57"/>
      <c r="AJ1493" s="45"/>
      <c r="AK1493" s="45"/>
      <c r="AL1493" s="45"/>
    </row>
    <row r="1494" spans="1:38" hidden="1" outlineLevel="3" x14ac:dyDescent="0.25">
      <c r="A1494" s="45"/>
      <c r="B1494" s="54"/>
      <c r="C1494" s="47">
        <f t="shared" si="207"/>
        <v>4</v>
      </c>
      <c r="D1494" s="73"/>
      <c r="E1494" s="70"/>
      <c r="F1494" s="70" t="str">
        <f>SUBSTITUTE(F1490,",4)",",8)")</f>
        <v>C(U2,24,8)</v>
      </c>
      <c r="G1494" s="73"/>
      <c r="H1494" s="378" t="s">
        <v>2829</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7"/>
        <v>4</v>
      </c>
      <c r="D1495" s="73"/>
      <c r="E1495" s="70"/>
      <c r="F1495" s="70" t="str">
        <f>SUBSTITUTE(F1491,",5)",",9)")</f>
        <v>C(U2,24,9)</v>
      </c>
      <c r="G1495" s="73"/>
      <c r="H1495" s="378" t="s">
        <v>2826</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25">
      <c r="A1496" s="45"/>
      <c r="B1496" s="54"/>
      <c r="C1496" s="47">
        <f t="shared" si="207"/>
        <v>4</v>
      </c>
      <c r="D1496" s="73"/>
      <c r="E1496" s="70"/>
      <c r="F1496" s="70" t="str">
        <f>SUBSTITUTE(F1492,",6)",",10)")</f>
        <v>C(U2,24,10)</v>
      </c>
      <c r="G1496" s="73"/>
      <c r="H1496" s="378" t="s">
        <v>2827</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hidden="1" outlineLevel="2" x14ac:dyDescent="0.25">
      <c r="A1497" s="45"/>
      <c r="B1497" s="54"/>
      <c r="C1497" s="47">
        <f t="shared" si="207"/>
        <v>4</v>
      </c>
      <c r="D1497" s="73"/>
      <c r="E1497" s="70"/>
      <c r="F1497" s="70" t="str">
        <f>SUBSTITUTE(F1493,",7)",",11)")</f>
        <v>C(U2,24,11)</v>
      </c>
      <c r="G1497" s="73"/>
      <c r="H1497" s="378" t="s">
        <v>2828</v>
      </c>
      <c r="I1497" s="9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v>1</v>
      </c>
      <c r="AG1497" s="76">
        <v>1</v>
      </c>
      <c r="AH1497" s="73"/>
      <c r="AI1497" s="57"/>
      <c r="AJ1497" s="45"/>
      <c r="AK1497" s="45"/>
      <c r="AL1497" s="45"/>
    </row>
    <row r="1498" spans="1:38" hidden="1" outlineLevel="2" x14ac:dyDescent="0.25">
      <c r="A1498" s="45"/>
      <c r="B1498" s="54"/>
      <c r="C1498" s="47">
        <f>INT($C$29)+2</f>
        <v>3</v>
      </c>
      <c r="D1498" s="73"/>
      <c r="E1498" s="70"/>
      <c r="F1498" s="70" t="s">
        <v>2440</v>
      </c>
      <c r="G1498" s="73"/>
      <c r="H1498" s="76" t="s">
        <v>2836</v>
      </c>
      <c r="I1498" s="76"/>
      <c r="J1498" s="76"/>
      <c r="K1498" s="76"/>
      <c r="L1498" s="76"/>
      <c r="M1498" s="76"/>
      <c r="N1498" s="76"/>
      <c r="O1498" s="76"/>
      <c r="P1498" s="76"/>
      <c r="Q1498" s="76"/>
      <c r="R1498" s="76"/>
      <c r="S1498" s="76"/>
      <c r="T1498" s="76"/>
      <c r="U1498" s="97">
        <f>19.4829</f>
        <v>19.482900000000001</v>
      </c>
      <c r="V1498" s="255">
        <f t="shared" ref="V1498:W1501" si="208">U1498</f>
        <v>19.482900000000001</v>
      </c>
      <c r="W1498" s="255">
        <f t="shared" si="208"/>
        <v>19.482900000000001</v>
      </c>
      <c r="X1498" s="255">
        <f>Y1498</f>
        <v>16.702999999999999</v>
      </c>
      <c r="Y1498" s="97">
        <v>16.702999999999999</v>
      </c>
      <c r="Z1498" s="255">
        <f t="shared" ref="Z1498:AB1501" si="209">Y1498</f>
        <v>16.702999999999999</v>
      </c>
      <c r="AA1498" s="255">
        <f t="shared" si="209"/>
        <v>16.702999999999999</v>
      </c>
      <c r="AB1498" s="255">
        <f t="shared" si="209"/>
        <v>16.702999999999999</v>
      </c>
      <c r="AC1498" s="76"/>
      <c r="AD1498" s="76"/>
      <c r="AE1498" s="76"/>
      <c r="AF1498" s="97">
        <v>1</v>
      </c>
      <c r="AG1498" s="97">
        <v>1</v>
      </c>
      <c r="AH1498" s="73"/>
      <c r="AI1498" s="57"/>
      <c r="AJ1498" s="45"/>
      <c r="AK1498" s="45"/>
      <c r="AL1498" s="45"/>
    </row>
    <row r="1499" spans="1:38" hidden="1" outlineLevel="2" x14ac:dyDescent="0.25">
      <c r="A1499" s="45"/>
      <c r="B1499" s="54"/>
      <c r="C1499" s="47">
        <f>INT($C$29)+2</f>
        <v>3</v>
      </c>
      <c r="D1499" s="73"/>
      <c r="E1499" s="70"/>
      <c r="F1499" s="70" t="s">
        <v>2489</v>
      </c>
      <c r="G1499" s="73"/>
      <c r="H1499" s="76" t="s">
        <v>2553</v>
      </c>
      <c r="I1499" s="76"/>
      <c r="J1499" s="76"/>
      <c r="K1499" s="76"/>
      <c r="L1499" s="76"/>
      <c r="M1499" s="76"/>
      <c r="N1499" s="76"/>
      <c r="O1499" s="76"/>
      <c r="P1499" s="76"/>
      <c r="Q1499" s="76"/>
      <c r="R1499" s="76"/>
      <c r="S1499" s="76"/>
      <c r="T1499" s="76"/>
      <c r="U1499" s="97">
        <v>-9.8000000000000004E-2</v>
      </c>
      <c r="V1499" s="255">
        <f t="shared" si="208"/>
        <v>-9.8000000000000004E-2</v>
      </c>
      <c r="W1499" s="255">
        <f t="shared" si="208"/>
        <v>-9.8000000000000004E-2</v>
      </c>
      <c r="X1499" s="255">
        <f>Y1499</f>
        <v>-3.9480000000000001E-2</v>
      </c>
      <c r="Y1499" s="97">
        <v>-3.9480000000000001E-2</v>
      </c>
      <c r="Z1499" s="255">
        <f t="shared" si="209"/>
        <v>-3.9480000000000001E-2</v>
      </c>
      <c r="AA1499" s="255">
        <f t="shared" si="209"/>
        <v>-3.9480000000000001E-2</v>
      </c>
      <c r="AB1499" s="255">
        <f t="shared" si="209"/>
        <v>-3.9480000000000001E-2</v>
      </c>
      <c r="AC1499" s="76"/>
      <c r="AD1499" s="97" t="s">
        <v>2837</v>
      </c>
      <c r="AE1499" s="76"/>
      <c r="AF1499" s="97">
        <v>1</v>
      </c>
      <c r="AG1499" s="97">
        <v>1</v>
      </c>
      <c r="AH1499" s="73"/>
      <c r="AI1499" s="57"/>
      <c r="AJ1499" s="45"/>
      <c r="AK1499" s="45"/>
      <c r="AL1499" s="45"/>
    </row>
    <row r="1500" spans="1:38" hidden="1" outlineLevel="2" x14ac:dyDescent="0.25">
      <c r="A1500" s="45"/>
      <c r="B1500" s="54"/>
      <c r="C1500" s="47">
        <f>INT($C$29)+2</f>
        <v>3</v>
      </c>
      <c r="D1500" s="73"/>
      <c r="E1500" s="70"/>
      <c r="F1500" s="70" t="s">
        <v>2490</v>
      </c>
      <c r="G1500" s="73"/>
      <c r="H1500" s="76" t="s">
        <v>2513</v>
      </c>
      <c r="I1500" s="76"/>
      <c r="J1500" s="76"/>
      <c r="K1500" s="76"/>
      <c r="L1500" s="76"/>
      <c r="M1500" s="76"/>
      <c r="N1500" s="76"/>
      <c r="O1500" s="76"/>
      <c r="P1500" s="76"/>
      <c r="Q1500" s="76"/>
      <c r="R1500" s="76"/>
      <c r="S1500" s="76"/>
      <c r="T1500" s="76"/>
      <c r="U1500" s="97">
        <v>0</v>
      </c>
      <c r="V1500" s="255">
        <f t="shared" si="208"/>
        <v>0</v>
      </c>
      <c r="W1500" s="255">
        <f t="shared" si="208"/>
        <v>0</v>
      </c>
      <c r="X1500" s="255">
        <f>Y1500</f>
        <v>0</v>
      </c>
      <c r="Y1500" s="97">
        <v>0</v>
      </c>
      <c r="Z1500" s="255">
        <f t="shared" si="209"/>
        <v>0</v>
      </c>
      <c r="AA1500" s="255">
        <f t="shared" si="209"/>
        <v>0</v>
      </c>
      <c r="AB1500" s="255">
        <f t="shared" si="209"/>
        <v>0</v>
      </c>
      <c r="AC1500" s="76"/>
      <c r="AD1500" s="76"/>
      <c r="AE1500" s="76"/>
      <c r="AF1500" s="97">
        <v>1</v>
      </c>
      <c r="AG1500" s="97">
        <v>1</v>
      </c>
      <c r="AH1500" s="73"/>
      <c r="AI1500" s="57"/>
      <c r="AJ1500" s="45"/>
      <c r="AK1500" s="45"/>
      <c r="AL1500" s="45"/>
    </row>
    <row r="1501" spans="1:38" hidden="1" outlineLevel="3" collapsed="1" x14ac:dyDescent="0.25">
      <c r="A1501" s="45"/>
      <c r="B1501" s="54"/>
      <c r="C1501" s="47">
        <f t="shared" ref="C1501:C1510" si="210">INT($C$29)+3</f>
        <v>4</v>
      </c>
      <c r="D1501" s="73"/>
      <c r="E1501" s="70"/>
      <c r="F1501" s="70" t="s">
        <v>2491</v>
      </c>
      <c r="G1501" s="73"/>
      <c r="H1501" s="378" t="s">
        <v>2514</v>
      </c>
      <c r="I1501" s="76"/>
      <c r="J1501" s="76"/>
      <c r="K1501" s="76"/>
      <c r="L1501" s="76"/>
      <c r="M1501" s="76"/>
      <c r="N1501" s="76"/>
      <c r="O1501" s="76"/>
      <c r="P1501" s="76"/>
      <c r="Q1501" s="76"/>
      <c r="R1501" s="76"/>
      <c r="S1501" s="76"/>
      <c r="T1501" s="76"/>
      <c r="U1501" s="97">
        <v>0</v>
      </c>
      <c r="V1501" s="255">
        <f t="shared" si="208"/>
        <v>0</v>
      </c>
      <c r="W1501" s="255">
        <f t="shared" si="208"/>
        <v>0</v>
      </c>
      <c r="X1501" s="255">
        <f>Y1501</f>
        <v>0</v>
      </c>
      <c r="Y1501" s="97">
        <v>0</v>
      </c>
      <c r="Z1501" s="255">
        <f t="shared" si="209"/>
        <v>0</v>
      </c>
      <c r="AA1501" s="255">
        <f t="shared" si="209"/>
        <v>0</v>
      </c>
      <c r="AB1501" s="255">
        <f t="shared" si="209"/>
        <v>0</v>
      </c>
      <c r="AC1501" s="76"/>
      <c r="AD1501" s="76"/>
      <c r="AE1501" s="76"/>
      <c r="AF1501" s="97">
        <v>1</v>
      </c>
      <c r="AG1501" s="97">
        <v>1</v>
      </c>
      <c r="AH1501" s="73"/>
      <c r="AI1501" s="57"/>
      <c r="AJ1501" s="45"/>
      <c r="AK1501" s="45"/>
      <c r="AL1501" s="45"/>
    </row>
    <row r="1502" spans="1:38" hidden="1" outlineLevel="3" x14ac:dyDescent="0.25">
      <c r="A1502" s="45"/>
      <c r="B1502" s="54"/>
      <c r="C1502" s="47">
        <f t="shared" si="210"/>
        <v>4</v>
      </c>
      <c r="D1502" s="73"/>
      <c r="E1502" s="70"/>
      <c r="F1502" s="70" t="s">
        <v>2492</v>
      </c>
      <c r="G1502" s="73"/>
      <c r="H1502" s="378" t="s">
        <v>2772</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2" x14ac:dyDescent="0.25">
      <c r="A1503" s="45"/>
      <c r="B1503" s="54"/>
      <c r="C1503" s="47">
        <f t="shared" si="210"/>
        <v>4</v>
      </c>
      <c r="D1503" s="73"/>
      <c r="E1503" s="70"/>
      <c r="F1503" s="70" t="s">
        <v>2493</v>
      </c>
      <c r="G1503" s="73"/>
      <c r="H1503" s="378" t="s">
        <v>2515</v>
      </c>
      <c r="I1503" s="76"/>
      <c r="J1503" s="76"/>
      <c r="K1503" s="76"/>
      <c r="L1503" s="76"/>
      <c r="M1503" s="76"/>
      <c r="N1503" s="76"/>
      <c r="O1503" s="76"/>
      <c r="P1503" s="76"/>
      <c r="Q1503" s="76"/>
      <c r="R1503" s="76"/>
      <c r="S1503" s="76"/>
      <c r="T1503" s="76"/>
      <c r="U1503" s="97">
        <v>0</v>
      </c>
      <c r="V1503" s="255">
        <f>U1503</f>
        <v>0</v>
      </c>
      <c r="W1503" s="255">
        <f>V1503</f>
        <v>0</v>
      </c>
      <c r="X1503" s="255">
        <f>Y1503</f>
        <v>0</v>
      </c>
      <c r="Y1503" s="97">
        <v>0</v>
      </c>
      <c r="Z1503" s="255">
        <f>Y1503</f>
        <v>0</v>
      </c>
      <c r="AA1503" s="255">
        <f>Z1503</f>
        <v>0</v>
      </c>
      <c r="AB1503" s="255">
        <f>AA1503</f>
        <v>0</v>
      </c>
      <c r="AC1503" s="76"/>
      <c r="AD1503" s="76"/>
      <c r="AE1503" s="76"/>
      <c r="AF1503" s="97">
        <v>1</v>
      </c>
      <c r="AG1503" s="97">
        <v>1</v>
      </c>
      <c r="AH1503" s="73"/>
      <c r="AI1503" s="57"/>
      <c r="AJ1503" s="45"/>
      <c r="AK1503" s="45"/>
      <c r="AL1503" s="45"/>
    </row>
    <row r="1504" spans="1:38" hidden="1" outlineLevel="3" x14ac:dyDescent="0.25">
      <c r="A1504" s="45"/>
      <c r="B1504" s="54"/>
      <c r="C1504" s="47">
        <f t="shared" si="210"/>
        <v>4</v>
      </c>
      <c r="D1504" s="73"/>
      <c r="E1504" s="70"/>
      <c r="F1504" s="70" t="s">
        <v>2494</v>
      </c>
      <c r="G1504" s="73"/>
      <c r="H1504" s="377" t="s">
        <v>2771</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c r="AD1504" s="76"/>
      <c r="AE1504" s="76"/>
      <c r="AF1504" s="76">
        <v>1</v>
      </c>
      <c r="AG1504" s="76">
        <v>1</v>
      </c>
      <c r="AH1504" s="73"/>
      <c r="AI1504" s="57"/>
      <c r="AJ1504" s="45"/>
      <c r="AK1504" s="45"/>
      <c r="AL1504" s="45"/>
    </row>
    <row r="1505" spans="1:38" hidden="1" outlineLevel="2" x14ac:dyDescent="0.25">
      <c r="A1505" s="45"/>
      <c r="B1505" s="54"/>
      <c r="C1505" s="47">
        <f t="shared" si="210"/>
        <v>4</v>
      </c>
      <c r="D1505" s="73"/>
      <c r="E1505" s="70"/>
      <c r="F1505" s="70" t="s">
        <v>2495</v>
      </c>
      <c r="G1505" s="73"/>
      <c r="H1505" s="378" t="s">
        <v>2516</v>
      </c>
      <c r="I1505" s="76"/>
      <c r="J1505" s="76"/>
      <c r="K1505" s="76"/>
      <c r="L1505" s="76"/>
      <c r="M1505" s="76"/>
      <c r="N1505" s="76"/>
      <c r="O1505" s="76"/>
      <c r="P1505" s="76"/>
      <c r="Q1505" s="76"/>
      <c r="R1505" s="76"/>
      <c r="S1505" s="76"/>
      <c r="T1505" s="76"/>
      <c r="U1505" s="97">
        <v>-3.7749999999999999E-2</v>
      </c>
      <c r="V1505" s="255">
        <f>U1505</f>
        <v>-3.7749999999999999E-2</v>
      </c>
      <c r="W1505" s="255">
        <f>V1505</f>
        <v>-3.7749999999999999E-2</v>
      </c>
      <c r="X1505" s="255">
        <f>Y1505</f>
        <v>-2.775E-2</v>
      </c>
      <c r="Y1505" s="97">
        <v>-2.775E-2</v>
      </c>
      <c r="Z1505" s="255">
        <f>Y1505</f>
        <v>-2.775E-2</v>
      </c>
      <c r="AA1505" s="255">
        <f>Z1505</f>
        <v>-2.775E-2</v>
      </c>
      <c r="AB1505" s="255">
        <f>AA1505</f>
        <v>-2.775E-2</v>
      </c>
      <c r="AC1505" s="76"/>
      <c r="AD1505" s="76"/>
      <c r="AE1505" s="76"/>
      <c r="AF1505" s="97">
        <v>1</v>
      </c>
      <c r="AG1505" s="97">
        <v>1</v>
      </c>
      <c r="AH1505" s="73"/>
      <c r="AI1505" s="57"/>
      <c r="AJ1505" s="45"/>
      <c r="AK1505" s="45"/>
      <c r="AL1505" s="45"/>
    </row>
    <row r="1506" spans="1:38" hidden="1" outlineLevel="3" x14ac:dyDescent="0.25">
      <c r="A1506" s="45"/>
      <c r="B1506" s="54"/>
      <c r="C1506" s="47">
        <f t="shared" si="210"/>
        <v>4</v>
      </c>
      <c r="D1506" s="73"/>
      <c r="E1506" s="70"/>
      <c r="F1506" s="70" t="s">
        <v>2496</v>
      </c>
      <c r="G1506" s="73"/>
      <c r="H1506" s="377" t="s">
        <v>2773</v>
      </c>
      <c r="I1506" s="76"/>
      <c r="J1506" s="76"/>
      <c r="K1506" s="76"/>
      <c r="L1506" s="76"/>
      <c r="M1506" s="76"/>
      <c r="N1506" s="76"/>
      <c r="O1506" s="76"/>
      <c r="P1506" s="76"/>
      <c r="Q1506" s="76"/>
      <c r="R1506" s="76"/>
      <c r="S1506" s="76"/>
      <c r="T1506" s="76"/>
      <c r="U1506" s="76">
        <v>0</v>
      </c>
      <c r="V1506" s="76">
        <v>0</v>
      </c>
      <c r="W1506" s="76">
        <v>0</v>
      </c>
      <c r="X1506" s="76">
        <v>0</v>
      </c>
      <c r="Y1506" s="76">
        <v>0</v>
      </c>
      <c r="Z1506" s="76">
        <v>0</v>
      </c>
      <c r="AA1506" s="76">
        <v>0</v>
      </c>
      <c r="AB1506" s="76">
        <v>0</v>
      </c>
      <c r="AC1506" s="76"/>
      <c r="AD1506" s="76"/>
      <c r="AE1506" s="76"/>
      <c r="AF1506" s="76">
        <v>1</v>
      </c>
      <c r="AG1506" s="76">
        <v>1</v>
      </c>
      <c r="AH1506" s="73"/>
      <c r="AI1506" s="57"/>
      <c r="AJ1506" s="45"/>
      <c r="AK1506" s="45"/>
      <c r="AL1506" s="45"/>
    </row>
    <row r="1507" spans="1:38" hidden="1" outlineLevel="2" x14ac:dyDescent="0.25">
      <c r="A1507" s="45"/>
      <c r="B1507" s="54"/>
      <c r="C1507" s="47">
        <f t="shared" si="210"/>
        <v>4</v>
      </c>
      <c r="D1507" s="73"/>
      <c r="E1507" s="70"/>
      <c r="F1507" s="70" t="str">
        <f>SUBSTITUTE(F1503,",4)",",8)")</f>
        <v>C(U2,25,8)</v>
      </c>
      <c r="G1507" s="73"/>
      <c r="H1507" s="378" t="s">
        <v>2768</v>
      </c>
      <c r="I1507" s="96"/>
      <c r="J1507" s="76"/>
      <c r="K1507" s="76"/>
      <c r="L1507" s="76"/>
      <c r="M1507" s="76"/>
      <c r="N1507" s="76"/>
      <c r="O1507" s="76"/>
      <c r="P1507" s="76"/>
      <c r="Q1507" s="76"/>
      <c r="R1507" s="76"/>
      <c r="S1507" s="76"/>
      <c r="T1507" s="76"/>
      <c r="U1507" s="97">
        <v>0.05</v>
      </c>
      <c r="V1507" s="255">
        <f t="shared" ref="V1507:W1511" si="211">U1507</f>
        <v>0.05</v>
      </c>
      <c r="W1507" s="255">
        <f t="shared" si="211"/>
        <v>0.05</v>
      </c>
      <c r="X1507" s="255">
        <f>Y1507</f>
        <v>0</v>
      </c>
      <c r="Y1507" s="97">
        <v>0</v>
      </c>
      <c r="Z1507" s="255">
        <f t="shared" ref="Z1507:AB1511" si="212">Y1507</f>
        <v>0</v>
      </c>
      <c r="AA1507" s="255">
        <f t="shared" si="212"/>
        <v>0</v>
      </c>
      <c r="AB1507" s="255">
        <f t="shared" si="212"/>
        <v>0</v>
      </c>
      <c r="AC1507" s="76"/>
      <c r="AD1507" s="76"/>
      <c r="AE1507" s="76"/>
      <c r="AF1507" s="76">
        <v>1</v>
      </c>
      <c r="AG1507" s="76">
        <v>1</v>
      </c>
      <c r="AH1507" s="73"/>
      <c r="AI1507" s="57"/>
      <c r="AJ1507" s="45"/>
      <c r="AK1507" s="45"/>
      <c r="AL1507" s="45"/>
    </row>
    <row r="1508" spans="1:38" hidden="1" outlineLevel="2" x14ac:dyDescent="0.25">
      <c r="A1508" s="45"/>
      <c r="B1508" s="54"/>
      <c r="C1508" s="47">
        <f t="shared" si="210"/>
        <v>4</v>
      </c>
      <c r="D1508" s="73"/>
      <c r="E1508" s="70"/>
      <c r="F1508" s="70" t="str">
        <f>SUBSTITUTE(F1504,",5)",",9)")</f>
        <v>C(U2,25,9)</v>
      </c>
      <c r="G1508" s="73"/>
      <c r="H1508" s="378" t="s">
        <v>2825</v>
      </c>
      <c r="I1508" s="96"/>
      <c r="J1508" s="76"/>
      <c r="K1508" s="76"/>
      <c r="L1508" s="76"/>
      <c r="M1508" s="76"/>
      <c r="N1508" s="76"/>
      <c r="O1508" s="76"/>
      <c r="P1508" s="76"/>
      <c r="Q1508" s="76"/>
      <c r="R1508" s="76"/>
      <c r="S1508" s="76"/>
      <c r="T1508" s="76"/>
      <c r="U1508" s="97">
        <v>-9.3500000000000007E-3</v>
      </c>
      <c r="V1508" s="255">
        <f t="shared" si="211"/>
        <v>-9.3500000000000007E-3</v>
      </c>
      <c r="W1508" s="255">
        <f t="shared" si="211"/>
        <v>-9.3500000000000007E-3</v>
      </c>
      <c r="X1508" s="255">
        <f>Y1508</f>
        <v>-9.3500000000000007E-3</v>
      </c>
      <c r="Y1508" s="97">
        <v>-9.3500000000000007E-3</v>
      </c>
      <c r="Z1508" s="255">
        <f t="shared" si="212"/>
        <v>-9.3500000000000007E-3</v>
      </c>
      <c r="AA1508" s="255">
        <f t="shared" si="212"/>
        <v>-9.3500000000000007E-3</v>
      </c>
      <c r="AB1508" s="255">
        <f t="shared" si="212"/>
        <v>-9.3500000000000007E-3</v>
      </c>
      <c r="AC1508" s="76"/>
      <c r="AD1508" s="76"/>
      <c r="AE1508" s="76"/>
      <c r="AF1508" s="76">
        <v>1</v>
      </c>
      <c r="AG1508" s="76">
        <v>1</v>
      </c>
      <c r="AH1508" s="73"/>
      <c r="AI1508" s="57"/>
      <c r="AJ1508" s="45"/>
      <c r="AK1508" s="45"/>
      <c r="AL1508" s="45"/>
    </row>
    <row r="1509" spans="1:38" hidden="1" outlineLevel="2" x14ac:dyDescent="0.25">
      <c r="A1509" s="45"/>
      <c r="B1509" s="54"/>
      <c r="C1509" s="47">
        <f t="shared" si="210"/>
        <v>4</v>
      </c>
      <c r="D1509" s="73"/>
      <c r="E1509" s="70"/>
      <c r="F1509" s="70" t="str">
        <f>SUBSTITUTE(F1505,",6)",",10)")</f>
        <v>C(U2,25,10)</v>
      </c>
      <c r="G1509" s="73"/>
      <c r="H1509" s="378" t="s">
        <v>2824</v>
      </c>
      <c r="I1509" s="96"/>
      <c r="J1509" s="76"/>
      <c r="K1509" s="76"/>
      <c r="L1509" s="76"/>
      <c r="M1509" s="76"/>
      <c r="N1509" s="76"/>
      <c r="O1509" s="76"/>
      <c r="P1509" s="76"/>
      <c r="Q1509" s="76"/>
      <c r="R1509" s="76"/>
      <c r="S1509" s="76"/>
      <c r="T1509" s="76"/>
      <c r="U1509" s="97">
        <v>-7.0369200000000003E-3</v>
      </c>
      <c r="V1509" s="255">
        <f t="shared" si="211"/>
        <v>-7.0369200000000003E-3</v>
      </c>
      <c r="W1509" s="255">
        <f t="shared" si="211"/>
        <v>-7.0369200000000003E-3</v>
      </c>
      <c r="X1509" s="255">
        <f>Y1509</f>
        <v>-7.0369200000000003E-3</v>
      </c>
      <c r="Y1509" s="97">
        <v>-7.0369200000000003E-3</v>
      </c>
      <c r="Z1509" s="255">
        <f t="shared" si="212"/>
        <v>-7.0369200000000003E-3</v>
      </c>
      <c r="AA1509" s="255">
        <f t="shared" si="212"/>
        <v>-7.0369200000000003E-3</v>
      </c>
      <c r="AB1509" s="255">
        <f t="shared" si="212"/>
        <v>-7.0369200000000003E-3</v>
      </c>
      <c r="AC1509" s="76"/>
      <c r="AD1509" s="76"/>
      <c r="AE1509" s="76"/>
      <c r="AF1509" s="76">
        <v>1</v>
      </c>
      <c r="AG1509" s="76">
        <v>1</v>
      </c>
      <c r="AH1509" s="73"/>
      <c r="AI1509" s="57"/>
      <c r="AJ1509" s="45"/>
      <c r="AK1509" s="45"/>
      <c r="AL1509" s="45"/>
    </row>
    <row r="1510" spans="1:38" hidden="1" outlineLevel="2" x14ac:dyDescent="0.25">
      <c r="A1510" s="45"/>
      <c r="B1510" s="54"/>
      <c r="C1510" s="47">
        <f t="shared" si="210"/>
        <v>4</v>
      </c>
      <c r="D1510" s="73"/>
      <c r="E1510" s="70"/>
      <c r="F1510" s="70" t="str">
        <f>SUBSTITUTE(F1506,",7)",",11)")</f>
        <v>C(U2,25,11)</v>
      </c>
      <c r="G1510" s="73"/>
      <c r="H1510" s="378" t="s">
        <v>2774</v>
      </c>
      <c r="I1510" s="96"/>
      <c r="J1510" s="76"/>
      <c r="K1510" s="76"/>
      <c r="L1510" s="76"/>
      <c r="M1510" s="76"/>
      <c r="N1510" s="76"/>
      <c r="O1510" s="76"/>
      <c r="P1510" s="76"/>
      <c r="Q1510" s="76"/>
      <c r="R1510" s="76"/>
      <c r="S1510" s="76"/>
      <c r="T1510" s="76"/>
      <c r="U1510" s="97">
        <v>7.4569999999999999E-5</v>
      </c>
      <c r="V1510" s="255">
        <f t="shared" si="211"/>
        <v>7.4569999999999999E-5</v>
      </c>
      <c r="W1510" s="255">
        <f t="shared" si="211"/>
        <v>7.4569999999999999E-5</v>
      </c>
      <c r="X1510" s="255">
        <f>Y1510</f>
        <v>7.4569999999999999E-5</v>
      </c>
      <c r="Y1510" s="97">
        <v>7.4569999999999999E-5</v>
      </c>
      <c r="Z1510" s="255">
        <f t="shared" si="212"/>
        <v>7.4569999999999999E-5</v>
      </c>
      <c r="AA1510" s="255">
        <f t="shared" si="212"/>
        <v>7.4569999999999999E-5</v>
      </c>
      <c r="AB1510" s="255">
        <f t="shared" si="212"/>
        <v>7.4569999999999999E-5</v>
      </c>
      <c r="AC1510" s="76"/>
      <c r="AD1510" s="76"/>
      <c r="AE1510" s="76"/>
      <c r="AF1510" s="76">
        <v>1</v>
      </c>
      <c r="AG1510" s="76">
        <v>1</v>
      </c>
      <c r="AH1510" s="73"/>
      <c r="AI1510" s="57"/>
      <c r="AJ1510" s="45"/>
      <c r="AK1510" s="45"/>
      <c r="AL1510" s="45"/>
    </row>
    <row r="1511" spans="1:38" hidden="1" outlineLevel="2" x14ac:dyDescent="0.25">
      <c r="A1511" s="45"/>
      <c r="B1511" s="54"/>
      <c r="C1511" s="47">
        <f>INT($C$29)+2</f>
        <v>3</v>
      </c>
      <c r="D1511" s="73"/>
      <c r="E1511" s="70"/>
      <c r="F1511" s="70" t="s">
        <v>2497</v>
      </c>
      <c r="G1511" s="73"/>
      <c r="H1511" s="76" t="s">
        <v>2517</v>
      </c>
      <c r="I1511" s="76"/>
      <c r="J1511" s="76"/>
      <c r="K1511" s="76"/>
      <c r="L1511" s="76"/>
      <c r="M1511" s="76"/>
      <c r="N1511" s="76"/>
      <c r="O1511" s="76"/>
      <c r="P1511" s="76"/>
      <c r="Q1511" s="76"/>
      <c r="R1511" s="76"/>
      <c r="S1511" s="76"/>
      <c r="T1511" s="76"/>
      <c r="U1511" s="97">
        <v>-1.8110552</v>
      </c>
      <c r="V1511" s="255">
        <f t="shared" si="211"/>
        <v>-1.8110552</v>
      </c>
      <c r="W1511" s="255">
        <f t="shared" si="211"/>
        <v>-1.8110552</v>
      </c>
      <c r="X1511" s="255">
        <f>Y1511</f>
        <v>-0.49941732500000002</v>
      </c>
      <c r="Y1511" s="97">
        <v>-0.49941732500000002</v>
      </c>
      <c r="Z1511" s="255">
        <f t="shared" si="212"/>
        <v>-0.49941732500000002</v>
      </c>
      <c r="AA1511" s="255">
        <f t="shared" si="212"/>
        <v>-0.49941732500000002</v>
      </c>
      <c r="AB1511" s="255">
        <f t="shared" si="212"/>
        <v>-0.49941732500000002</v>
      </c>
      <c r="AC1511" s="76"/>
      <c r="AD1511" s="97" t="s">
        <v>2770</v>
      </c>
      <c r="AE1511" s="76"/>
      <c r="AF1511" s="97">
        <v>1</v>
      </c>
      <c r="AG1511" s="97">
        <v>1</v>
      </c>
      <c r="AH1511" s="73"/>
      <c r="AI1511" s="57"/>
      <c r="AJ1511" s="45"/>
      <c r="AK1511" s="45"/>
      <c r="AL1511" s="45"/>
    </row>
    <row r="1512" spans="1:38" hidden="1" outlineLevel="2" x14ac:dyDescent="0.2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2" x14ac:dyDescent="0.25">
      <c r="A1513" s="45"/>
      <c r="B1513" s="54"/>
      <c r="C1513" s="47">
        <f>INT($C$29)+2</f>
        <v>3</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t="5.0999999999999996" hidden="1" customHeight="1" outlineLevel="3" x14ac:dyDescent="0.25">
      <c r="A1514" s="45"/>
      <c r="B1514" s="54"/>
      <c r="C1514" s="47">
        <f>INT($C$29)+3.005</f>
        <v>4.0049999999999999</v>
      </c>
      <c r="D1514" s="73"/>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t="s">
        <v>144</v>
      </c>
      <c r="AI1514" s="57"/>
      <c r="AJ1514" s="45"/>
      <c r="AK1514" s="45"/>
      <c r="AL1514" s="45"/>
    </row>
    <row r="1515" spans="1:38" ht="5.0999999999999996" hidden="1" customHeight="1" outlineLevel="2" x14ac:dyDescent="0.25">
      <c r="A1515" s="45"/>
      <c r="B1515" s="54"/>
      <c r="C1515" s="47">
        <f>INT($C$29)+2.005</f>
        <v>3.0049999999999999</v>
      </c>
      <c r="D1515" s="73" t="s">
        <v>140</v>
      </c>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3"/>
      <c r="AD1515" s="73"/>
      <c r="AE1515" s="73"/>
      <c r="AF1515" s="73"/>
      <c r="AG1515" s="73"/>
      <c r="AH1515" s="73"/>
      <c r="AI1515" s="57"/>
      <c r="AJ1515" s="45"/>
      <c r="AK1515" s="45"/>
      <c r="AL1515" s="45"/>
    </row>
    <row r="1516" spans="1:38" hidden="1" outlineLevel="2" x14ac:dyDescent="0.2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2" x14ac:dyDescent="0.25">
      <c r="A1517" s="45"/>
      <c r="B1517" s="54"/>
      <c r="C1517" s="47">
        <f>INT($C$29)+2</f>
        <v>3</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2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idden="1" outlineLevel="3" x14ac:dyDescent="0.25">
      <c r="A1520" s="45"/>
      <c r="B1520" s="54"/>
      <c r="C1520" s="47">
        <f>INT($C$29)+3</f>
        <v>4</v>
      </c>
      <c r="D1520" s="73"/>
      <c r="E1520" s="70"/>
      <c r="F1520" s="70"/>
      <c r="G1520" s="73"/>
      <c r="H1520" s="76"/>
      <c r="I1520" s="76"/>
      <c r="J1520" s="76"/>
      <c r="K1520" s="76"/>
      <c r="L1520" s="76"/>
      <c r="M1520" s="76"/>
      <c r="N1520" s="76"/>
      <c r="O1520" s="76"/>
      <c r="P1520" s="76"/>
      <c r="Q1520" s="76"/>
      <c r="R1520" s="76"/>
      <c r="S1520" s="76"/>
      <c r="T1520" s="76"/>
      <c r="U1520" s="76"/>
      <c r="V1520" s="76"/>
      <c r="W1520" s="76"/>
      <c r="X1520" s="76"/>
      <c r="Y1520" s="76"/>
      <c r="Z1520" s="76"/>
      <c r="AA1520" s="76"/>
      <c r="AB1520" s="76"/>
      <c r="AC1520" s="76"/>
      <c r="AD1520" s="76"/>
      <c r="AE1520" s="76"/>
      <c r="AF1520" s="76"/>
      <c r="AG1520" s="76"/>
      <c r="AH1520" s="73"/>
      <c r="AI1520" s="57"/>
      <c r="AJ1520" s="45"/>
      <c r="AK1520" s="45"/>
      <c r="AL1520" s="45"/>
    </row>
    <row r="1521" spans="1:38" ht="5.0999999999999996" hidden="1" customHeight="1" outlineLevel="3" x14ac:dyDescent="0.25">
      <c r="A1521" s="45"/>
      <c r="B1521" s="54"/>
      <c r="C1521" s="47">
        <f>INT($C$29)+3.005</f>
        <v>4.0049999999999999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t="s">
        <v>144</v>
      </c>
      <c r="AI1521" s="57"/>
      <c r="AJ1521" s="45"/>
      <c r="AK1521" s="45"/>
      <c r="AL1521" s="45"/>
    </row>
    <row r="1522" spans="1:38" ht="5.0999999999999996" hidden="1" customHeight="1" outlineLevel="2" x14ac:dyDescent="0.25">
      <c r="A1522" s="45"/>
      <c r="B1522" s="54"/>
      <c r="C1522" s="47">
        <f>INT($C$29)+2.005</f>
        <v>3.0049999999999999</v>
      </c>
      <c r="D1522" s="73"/>
      <c r="E1522" s="73"/>
      <c r="F1522" s="73"/>
      <c r="G1522" s="73"/>
      <c r="H1522" s="73"/>
      <c r="I1522" s="73"/>
      <c r="J1522" s="73"/>
      <c r="K1522" s="73"/>
      <c r="L1522" s="73"/>
      <c r="M1522" s="73"/>
      <c r="N1522" s="73"/>
      <c r="O1522" s="73"/>
      <c r="P1522" s="73"/>
      <c r="Q1522" s="73"/>
      <c r="R1522" s="73"/>
      <c r="S1522" s="73"/>
      <c r="T1522" s="73"/>
      <c r="U1522" s="73"/>
      <c r="V1522" s="73"/>
      <c r="W1522" s="73"/>
      <c r="X1522" s="73"/>
      <c r="Y1522" s="73"/>
      <c r="Z1522" s="73"/>
      <c r="AA1522" s="73"/>
      <c r="AB1522" s="73"/>
      <c r="AC1522" s="76"/>
      <c r="AD1522" s="73"/>
      <c r="AE1522" s="73"/>
      <c r="AF1522" s="73"/>
      <c r="AG1522" s="73"/>
      <c r="AH1522" s="73"/>
      <c r="AI1522" s="57"/>
      <c r="AJ1522" s="45"/>
      <c r="AK1522" s="45"/>
      <c r="AL1522" s="45"/>
    </row>
    <row r="1523" spans="1:38" ht="5.0999999999999996" customHeight="1" outlineLevel="1" x14ac:dyDescent="0.25">
      <c r="A1523" s="45"/>
      <c r="B1523" s="81"/>
      <c r="C1523" s="82">
        <f>INT($C$29)+1.005</f>
        <v>2.0049999999999999</v>
      </c>
      <c r="D1523" s="83"/>
      <c r="E1523" s="83"/>
      <c r="F1523" s="83"/>
      <c r="G1523" s="83"/>
      <c r="H1523" s="83"/>
      <c r="I1523" s="83"/>
      <c r="J1523" s="83"/>
      <c r="K1523" s="83"/>
      <c r="L1523" s="83"/>
      <c r="M1523" s="83"/>
      <c r="N1523" s="83"/>
      <c r="O1523" s="83"/>
      <c r="P1523" s="83"/>
      <c r="Q1523" s="83"/>
      <c r="R1523" s="83"/>
      <c r="S1523" s="83"/>
      <c r="T1523" s="83"/>
      <c r="U1523" s="83"/>
      <c r="V1523" s="83"/>
      <c r="W1523" s="83"/>
      <c r="X1523" s="83"/>
      <c r="Y1523" s="83"/>
      <c r="Z1523" s="83"/>
      <c r="AA1523" s="83"/>
      <c r="AB1523" s="83"/>
      <c r="AC1523" s="83"/>
      <c r="AD1523" s="83"/>
      <c r="AE1523" s="83"/>
      <c r="AF1523" s="83"/>
      <c r="AG1523" s="83"/>
      <c r="AH1523" s="83"/>
      <c r="AI1523" s="84" t="s">
        <v>153</v>
      </c>
      <c r="AJ1523" s="45"/>
      <c r="AK1523" s="45"/>
      <c r="AL1523" s="45"/>
    </row>
    <row r="1524" spans="1:38" ht="5.0999999999999996" customHeight="1" collapsed="1" x14ac:dyDescent="0.25">
      <c r="A1524" s="45"/>
      <c r="B1524" s="85"/>
      <c r="C1524" s="86">
        <f>INT($C$29)+0.005</f>
        <v>1.0049999999999999</v>
      </c>
      <c r="D1524" s="85"/>
      <c r="E1524" s="85"/>
      <c r="F1524" s="85"/>
      <c r="G1524" s="85"/>
      <c r="H1524" s="85"/>
      <c r="I1524" s="85"/>
      <c r="J1524" s="85"/>
      <c r="K1524" s="85"/>
      <c r="L1524" s="85"/>
      <c r="M1524" s="85"/>
      <c r="N1524" s="85"/>
      <c r="O1524" s="85"/>
      <c r="P1524" s="85"/>
      <c r="Q1524" s="85"/>
      <c r="R1524" s="85"/>
      <c r="S1524" s="85"/>
      <c r="T1524" s="85"/>
      <c r="U1524" s="85"/>
      <c r="V1524" s="85"/>
      <c r="W1524" s="85"/>
      <c r="X1524" s="85"/>
      <c r="Y1524" s="85"/>
      <c r="Z1524" s="85"/>
      <c r="AA1524" s="85"/>
      <c r="AB1524" s="85"/>
      <c r="AC1524" s="85"/>
      <c r="AD1524" s="85"/>
      <c r="AE1524" s="85"/>
      <c r="AF1524" s="85"/>
      <c r="AG1524" s="85"/>
      <c r="AH1524" s="85"/>
      <c r="AI1524" s="85"/>
      <c r="AJ1524" s="45"/>
      <c r="AK1524" s="45"/>
      <c r="AL1524" s="45"/>
    </row>
    <row r="1525" spans="1:38" hidden="1" outlineLevel="2" x14ac:dyDescent="0.25">
      <c r="A1525" s="45"/>
      <c r="B1525" s="45"/>
      <c r="C1525" s="47">
        <f>INT($C$29)+2</f>
        <v>3</v>
      </c>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25">
      <c r="A1531" s="45"/>
      <c r="B1531" s="45"/>
      <c r="C1531" s="46"/>
      <c r="D1531" s="45"/>
      <c r="E1531" s="45"/>
      <c r="F1531" s="45"/>
      <c r="G1531" s="45"/>
      <c r="H1531" s="45"/>
      <c r="I1531" s="45"/>
      <c r="J1531" s="45"/>
      <c r="K1531" s="45"/>
      <c r="L1531" s="45"/>
      <c r="M1531" s="45"/>
      <c r="N1531" s="45"/>
      <c r="O1531" s="45"/>
      <c r="P1531" s="45"/>
      <c r="Q1531" s="45"/>
      <c r="R1531" s="45"/>
      <c r="S1531" s="45"/>
      <c r="T1531" s="45"/>
      <c r="U1531" s="45"/>
      <c r="V1531" s="45"/>
      <c r="W1531" s="45"/>
      <c r="X1531" s="45"/>
      <c r="Y1531" s="45"/>
      <c r="Z1531" s="45"/>
      <c r="AA1531" s="45"/>
      <c r="AB1531" s="45"/>
      <c r="AC1531" s="45"/>
      <c r="AD1531" s="45"/>
      <c r="AE1531" s="45"/>
      <c r="AF1531" s="45"/>
      <c r="AG1531" s="45"/>
      <c r="AH1531" s="45"/>
      <c r="AI1531" s="45"/>
      <c r="AJ1531" s="45"/>
      <c r="AK1531" s="45"/>
      <c r="AL1531" s="45"/>
    </row>
    <row r="1532" spans="1:38" x14ac:dyDescent="0.25">
      <c r="C1532" s="233" t="s">
        <v>428</v>
      </c>
    </row>
  </sheetData>
  <autoFilter ref="E36:AH152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2388</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2399</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2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2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2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2931</v>
      </c>
      <c r="B3" s="493">
        <v>6.9999999999999994E-5</v>
      </c>
      <c r="C3" s="1" t="s">
        <v>2935</v>
      </c>
    </row>
    <row r="4" spans="1:3" x14ac:dyDescent="0.25">
      <c r="A4" t="s">
        <v>2932</v>
      </c>
      <c r="B4" s="493">
        <v>1.2999999999999999E-4</v>
      </c>
      <c r="C4" s="1" t="s">
        <v>2936</v>
      </c>
    </row>
    <row r="5" spans="1:3" x14ac:dyDescent="0.25">
      <c r="A5" t="s">
        <v>2933</v>
      </c>
      <c r="B5" s="493">
        <v>1.9000000000000001E-4</v>
      </c>
      <c r="C5" s="1" t="s">
        <v>2937</v>
      </c>
    </row>
    <row r="6" spans="1:3" x14ac:dyDescent="0.25">
      <c r="A6" t="s">
        <v>2934</v>
      </c>
      <c r="B6" s="493">
        <v>1.9000000000000001E-4</v>
      </c>
      <c r="C6" s="1" t="s">
        <v>2936</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2943</v>
      </c>
      <c r="B14"/>
    </row>
    <row r="15" spans="1:3" x14ac:dyDescent="0.25">
      <c r="A15" s="341" t="str">
        <f>General!G37</f>
        <v>b</v>
      </c>
      <c r="B15">
        <v>20</v>
      </c>
      <c r="C15" s="1" t="s">
        <v>2941</v>
      </c>
    </row>
    <row r="16" spans="1:3" x14ac:dyDescent="0.25">
      <c r="A16" s="341" t="str">
        <f>General!G38</f>
        <v>bd</v>
      </c>
      <c r="B16">
        <v>20</v>
      </c>
      <c r="C16" s="1" t="s">
        <v>2941</v>
      </c>
    </row>
    <row r="17" spans="1:3" x14ac:dyDescent="0.25">
      <c r="A17" s="341" t="str">
        <f>General!G39</f>
        <v>f</v>
      </c>
      <c r="B17">
        <v>7</v>
      </c>
      <c r="C17" s="1" t="s">
        <v>2941</v>
      </c>
    </row>
    <row r="18" spans="1:3" x14ac:dyDescent="0.25">
      <c r="A18" s="341" t="str">
        <f>General!G40</f>
        <v>h</v>
      </c>
      <c r="B18">
        <v>20</v>
      </c>
      <c r="C18" s="1" t="s">
        <v>2941</v>
      </c>
    </row>
    <row r="19" spans="1:3" x14ac:dyDescent="0.25">
      <c r="A19" s="341" t="str">
        <f>General!G41</f>
        <v>i</v>
      </c>
      <c r="B19">
        <v>7</v>
      </c>
      <c r="C19" s="1" t="s">
        <v>2941</v>
      </c>
    </row>
    <row r="20" spans="1:3" x14ac:dyDescent="0.25">
      <c r="A20" s="341" t="str">
        <f>General!G42</f>
        <v>k</v>
      </c>
      <c r="B20">
        <v>7</v>
      </c>
      <c r="C20" s="1" t="s">
        <v>2941</v>
      </c>
    </row>
    <row r="21" spans="1:3" x14ac:dyDescent="0.25">
      <c r="A21" s="341" t="str">
        <f>General!G43</f>
        <v>l</v>
      </c>
      <c r="B21">
        <v>7</v>
      </c>
      <c r="C21" s="1" t="s">
        <v>2941</v>
      </c>
    </row>
    <row r="22" spans="1:3" x14ac:dyDescent="0.25">
      <c r="A22" s="341" t="str">
        <f>General!G44</f>
        <v>ms</v>
      </c>
      <c r="B22" s="530">
        <f>0.65*B15+0.35*B21</f>
        <v>15.45</v>
      </c>
      <c r="C22" s="1" t="s">
        <v>2941</v>
      </c>
    </row>
    <row r="23" spans="1:3" x14ac:dyDescent="0.25">
      <c r="A23" s="341" t="str">
        <f>General!G45</f>
        <v>o</v>
      </c>
      <c r="B23">
        <v>20</v>
      </c>
      <c r="C23" s="1" t="s">
        <v>2941</v>
      </c>
    </row>
    <row r="24" spans="1:3" x14ac:dyDescent="0.25">
      <c r="A24" s="341" t="str">
        <f>General!G46</f>
        <v>od</v>
      </c>
      <c r="B24">
        <v>20</v>
      </c>
      <c r="C24" s="1" t="s">
        <v>2941</v>
      </c>
    </row>
    <row r="25" spans="1:3" x14ac:dyDescent="0.25">
      <c r="A25" s="341" t="str">
        <f>General!G47</f>
        <v>of</v>
      </c>
      <c r="B25">
        <v>20</v>
      </c>
      <c r="C25" s="1" t="s">
        <v>2941</v>
      </c>
    </row>
    <row r="26" spans="1:3" x14ac:dyDescent="0.25">
      <c r="A26" s="341" t="str">
        <f>General!G48</f>
        <v>r</v>
      </c>
      <c r="B26">
        <v>7</v>
      </c>
      <c r="C26" s="1" t="s">
        <v>2941</v>
      </c>
    </row>
    <row r="27" spans="1:3" x14ac:dyDescent="0.25">
      <c r="A27" s="341" t="str">
        <f>General!G49</f>
        <v>rd</v>
      </c>
      <c r="B27">
        <v>7</v>
      </c>
      <c r="C27" s="1" t="s">
        <v>2941</v>
      </c>
    </row>
    <row r="28" spans="1:3" x14ac:dyDescent="0.25">
      <c r="A28" s="341" t="str">
        <f>General!G50</f>
        <v>v</v>
      </c>
      <c r="B28">
        <v>7</v>
      </c>
      <c r="C28" s="1" t="s">
        <v>2941</v>
      </c>
    </row>
    <row r="29" spans="1:3" x14ac:dyDescent="0.25">
      <c r="A29" s="341" t="str">
        <f>General!G51</f>
        <v>w</v>
      </c>
      <c r="B29">
        <v>20</v>
      </c>
      <c r="C29" s="1" t="s">
        <v>2941</v>
      </c>
    </row>
    <row r="30" spans="1:3" x14ac:dyDescent="0.25">
      <c r="A30" s="341" t="str">
        <f>General!G52</f>
        <v>wd</v>
      </c>
      <c r="B30">
        <v>20</v>
      </c>
      <c r="C30" s="1" t="s">
        <v>2941</v>
      </c>
    </row>
    <row r="31" spans="1:3" x14ac:dyDescent="0.25">
      <c r="A31" s="341" t="str">
        <f>General!G53</f>
        <v>z</v>
      </c>
      <c r="B31">
        <v>7</v>
      </c>
      <c r="C31" s="1" t="s">
        <v>2941</v>
      </c>
    </row>
    <row r="32" spans="1:3" x14ac:dyDescent="0.25">
      <c r="A32" s="341" t="str">
        <f>General!G54</f>
        <v>zd</v>
      </c>
      <c r="B32">
        <v>7</v>
      </c>
      <c r="C32" s="1" t="s">
        <v>2941</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85"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188000</v>
      </c>
      <c r="C12" s="44">
        <v>1</v>
      </c>
      <c r="D12" s="44">
        <v>0</v>
      </c>
      <c r="E12" s="44">
        <v>0</v>
      </c>
      <c r="F12" s="44">
        <v>0</v>
      </c>
    </row>
    <row r="13" spans="1:17" x14ac:dyDescent="0.25">
      <c r="A13" t="s">
        <v>2805</v>
      </c>
      <c r="B13">
        <v>87000</v>
      </c>
      <c r="C13" s="44">
        <v>1</v>
      </c>
      <c r="D13" s="44">
        <v>0</v>
      </c>
      <c r="E13" s="44">
        <v>0</v>
      </c>
      <c r="F13" s="44">
        <v>0</v>
      </c>
    </row>
    <row r="14" spans="1:17" x14ac:dyDescent="0.25">
      <c r="A14" t="s">
        <v>2806</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x14ac:dyDescent="0.25">
      <c r="A36" t="s">
        <v>2945</v>
      </c>
      <c r="B36">
        <v>8.6999999999999993</v>
      </c>
      <c r="C36" s="1" t="s">
        <v>2944</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5" ht="7.15" customHeight="1" x14ac:dyDescent="0.25"/>
    <row r="82" spans="1:5" x14ac:dyDescent="0.25">
      <c r="A82" t="s">
        <v>40</v>
      </c>
      <c r="B82">
        <v>0.3</v>
      </c>
      <c r="C82" s="1" t="s">
        <v>120</v>
      </c>
    </row>
    <row r="83" spans="1:5" ht="7.15" customHeight="1" x14ac:dyDescent="0.25"/>
    <row r="84" spans="1:5" x14ac:dyDescent="0.25">
      <c r="A84" t="s">
        <v>2940</v>
      </c>
      <c r="B84"/>
    </row>
    <row r="85" spans="1:5" x14ac:dyDescent="0.25">
      <c r="A85" s="341" t="str">
        <f>General!G37</f>
        <v>b</v>
      </c>
      <c r="B85">
        <v>20</v>
      </c>
      <c r="C85" s="1" t="s">
        <v>2941</v>
      </c>
      <c r="E85" s="1" t="s">
        <v>2942</v>
      </c>
    </row>
    <row r="86" spans="1:5" x14ac:dyDescent="0.25">
      <c r="A86" s="341" t="str">
        <f>General!G38</f>
        <v>bd</v>
      </c>
      <c r="B86">
        <v>20</v>
      </c>
      <c r="C86" s="1" t="s">
        <v>2941</v>
      </c>
    </row>
    <row r="87" spans="1:5" x14ac:dyDescent="0.25">
      <c r="A87" s="341" t="str">
        <f>General!G39</f>
        <v>f</v>
      </c>
      <c r="B87">
        <v>12</v>
      </c>
      <c r="C87" s="1" t="s">
        <v>2941</v>
      </c>
    </row>
    <row r="88" spans="1:5" x14ac:dyDescent="0.25">
      <c r="A88" s="341" t="str">
        <f>General!G40</f>
        <v>h</v>
      </c>
      <c r="B88">
        <v>20</v>
      </c>
      <c r="C88" s="1" t="s">
        <v>2941</v>
      </c>
    </row>
    <row r="89" spans="1:5" x14ac:dyDescent="0.25">
      <c r="A89" s="341" t="str">
        <f>General!G41</f>
        <v>i</v>
      </c>
      <c r="B89">
        <v>12</v>
      </c>
      <c r="C89" s="1" t="s">
        <v>2941</v>
      </c>
    </row>
    <row r="90" spans="1:5" x14ac:dyDescent="0.25">
      <c r="A90" s="341" t="str">
        <f>General!G42</f>
        <v>k</v>
      </c>
      <c r="B90">
        <v>12</v>
      </c>
      <c r="C90" s="1" t="s">
        <v>2941</v>
      </c>
    </row>
    <row r="91" spans="1:5" x14ac:dyDescent="0.25">
      <c r="A91" s="341" t="str">
        <f>General!G43</f>
        <v>l</v>
      </c>
      <c r="B91">
        <v>12</v>
      </c>
      <c r="C91" s="1" t="s">
        <v>2941</v>
      </c>
    </row>
    <row r="92" spans="1:5" x14ac:dyDescent="0.25">
      <c r="A92" s="341" t="str">
        <f>General!G44</f>
        <v>ms</v>
      </c>
      <c r="B92" s="530">
        <f>0.65*B85+0.35*B91</f>
        <v>17.2</v>
      </c>
      <c r="C92" s="1" t="s">
        <v>2941</v>
      </c>
    </row>
    <row r="93" spans="1:5" x14ac:dyDescent="0.25">
      <c r="A93" s="341" t="str">
        <f>General!G45</f>
        <v>o</v>
      </c>
      <c r="B93">
        <v>20</v>
      </c>
      <c r="C93" s="1" t="s">
        <v>2941</v>
      </c>
    </row>
    <row r="94" spans="1:5" x14ac:dyDescent="0.25">
      <c r="A94" s="341" t="str">
        <f>General!G46</f>
        <v>od</v>
      </c>
      <c r="B94">
        <v>20</v>
      </c>
      <c r="C94" s="1" t="s">
        <v>2941</v>
      </c>
    </row>
    <row r="95" spans="1:5" x14ac:dyDescent="0.25">
      <c r="A95" s="341" t="str">
        <f>General!G47</f>
        <v>of</v>
      </c>
      <c r="B95">
        <v>20</v>
      </c>
      <c r="C95" s="1" t="s">
        <v>2941</v>
      </c>
    </row>
    <row r="96" spans="1:5" x14ac:dyDescent="0.25">
      <c r="A96" s="341" t="str">
        <f>General!G48</f>
        <v>r</v>
      </c>
      <c r="B96">
        <v>7</v>
      </c>
      <c r="C96" s="1" t="s">
        <v>2941</v>
      </c>
    </row>
    <row r="97" spans="1:3" x14ac:dyDescent="0.25">
      <c r="A97" s="341" t="str">
        <f>General!G49</f>
        <v>rd</v>
      </c>
      <c r="B97">
        <v>7</v>
      </c>
      <c r="C97" s="1" t="s">
        <v>2941</v>
      </c>
    </row>
    <row r="98" spans="1:3" x14ac:dyDescent="0.25">
      <c r="A98" s="341" t="str">
        <f>General!G50</f>
        <v>v</v>
      </c>
      <c r="B98">
        <v>12</v>
      </c>
      <c r="C98" s="1" t="s">
        <v>2941</v>
      </c>
    </row>
    <row r="99" spans="1:3" x14ac:dyDescent="0.25">
      <c r="A99" s="341" t="str">
        <f>General!G51</f>
        <v>w</v>
      </c>
      <c r="B99">
        <v>20</v>
      </c>
      <c r="C99" s="1" t="s">
        <v>2941</v>
      </c>
    </row>
    <row r="100" spans="1:3" x14ac:dyDescent="0.25">
      <c r="A100" s="341" t="str">
        <f>General!G52</f>
        <v>wd</v>
      </c>
      <c r="B100">
        <v>20</v>
      </c>
      <c r="C100" s="1" t="s">
        <v>2941</v>
      </c>
    </row>
    <row r="101" spans="1:3" x14ac:dyDescent="0.25">
      <c r="A101" s="341" t="str">
        <f>General!G53</f>
        <v>z</v>
      </c>
      <c r="B101">
        <v>7</v>
      </c>
      <c r="C101" s="1" t="s">
        <v>2941</v>
      </c>
    </row>
    <row r="102" spans="1:3" x14ac:dyDescent="0.25">
      <c r="A102" s="341" t="str">
        <f>General!G54</f>
        <v>zd</v>
      </c>
      <c r="B102">
        <v>7</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33</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4" workbookViewId="0">
      <selection activeCell="B113" sqref="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2176</v>
      </c>
    </row>
    <row r="11" spans="1:6" x14ac:dyDescent="0.25">
      <c r="A11" t="s">
        <v>77</v>
      </c>
      <c r="B11" t="s">
        <v>78</v>
      </c>
      <c r="C11" t="s">
        <v>128</v>
      </c>
      <c r="D11" t="s">
        <v>129</v>
      </c>
      <c r="E11" t="s">
        <v>2938</v>
      </c>
      <c r="F11" t="s">
        <v>2939</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2803</v>
      </c>
      <c r="B34" s="436">
        <v>1</v>
      </c>
    </row>
    <row r="35" spans="1:3" ht="7.35" customHeight="1" x14ac:dyDescent="0.25"/>
    <row r="36" spans="1:3" ht="4.9000000000000004" customHeight="1" x14ac:dyDescent="0.25"/>
    <row r="37" spans="1:3" x14ac:dyDescent="0.25">
      <c r="A37" t="s">
        <v>2945</v>
      </c>
      <c r="B37">
        <v>4</v>
      </c>
      <c r="C37" s="1" t="s">
        <v>2944</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2804</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2940</v>
      </c>
      <c r="B85"/>
    </row>
    <row r="86" spans="1:3" x14ac:dyDescent="0.25">
      <c r="A86" s="341" t="str">
        <f>General!G37</f>
        <v>b</v>
      </c>
      <c r="B86">
        <f>'Mach 1'!B85*0.66</f>
        <v>13.200000000000001</v>
      </c>
      <c r="C86" s="1" t="s">
        <v>2941</v>
      </c>
    </row>
    <row r="87" spans="1:3" x14ac:dyDescent="0.25">
      <c r="A87" s="341" t="str">
        <f>General!G38</f>
        <v>bd</v>
      </c>
      <c r="B87">
        <f>'Mach 1'!B86*0.66</f>
        <v>13.200000000000001</v>
      </c>
      <c r="C87" s="1" t="s">
        <v>2941</v>
      </c>
    </row>
    <row r="88" spans="1:3" x14ac:dyDescent="0.25">
      <c r="A88" s="341" t="str">
        <f>General!G39</f>
        <v>f</v>
      </c>
      <c r="B88">
        <f>'Mach 1'!B87*0.66</f>
        <v>7.92</v>
      </c>
      <c r="C88" s="1" t="s">
        <v>2941</v>
      </c>
    </row>
    <row r="89" spans="1:3" x14ac:dyDescent="0.25">
      <c r="A89" s="341" t="str">
        <f>General!G40</f>
        <v>h</v>
      </c>
      <c r="B89">
        <f>'Mach 1'!B88*0.66</f>
        <v>13.200000000000001</v>
      </c>
      <c r="C89" s="1" t="s">
        <v>2941</v>
      </c>
    </row>
    <row r="90" spans="1:3" x14ac:dyDescent="0.25">
      <c r="A90" s="341" t="str">
        <f>General!G41</f>
        <v>i</v>
      </c>
      <c r="B90">
        <f>'Mach 1'!B89*0.66</f>
        <v>7.92</v>
      </c>
      <c r="C90" s="1" t="s">
        <v>2941</v>
      </c>
    </row>
    <row r="91" spans="1:3" x14ac:dyDescent="0.25">
      <c r="A91" s="341" t="str">
        <f>General!G42</f>
        <v>k</v>
      </c>
      <c r="B91">
        <f>'Mach 1'!B90*0.66</f>
        <v>7.92</v>
      </c>
      <c r="C91" s="1" t="s">
        <v>2941</v>
      </c>
    </row>
    <row r="92" spans="1:3" x14ac:dyDescent="0.25">
      <c r="A92" s="341" t="str">
        <f>General!G43</f>
        <v>l</v>
      </c>
      <c r="B92">
        <f>'Mach 1'!B91*0.66</f>
        <v>7.92</v>
      </c>
      <c r="C92" s="1" t="s">
        <v>2941</v>
      </c>
    </row>
    <row r="93" spans="1:3" x14ac:dyDescent="0.25">
      <c r="A93" s="341" t="str">
        <f>General!G44</f>
        <v>ms</v>
      </c>
      <c r="B93" s="530">
        <f>0.65*B86+0.35*B92</f>
        <v>11.352000000000002</v>
      </c>
      <c r="C93" s="1" t="s">
        <v>2941</v>
      </c>
    </row>
    <row r="94" spans="1:3" x14ac:dyDescent="0.25">
      <c r="A94" s="341" t="str">
        <f>General!G45</f>
        <v>o</v>
      </c>
      <c r="B94">
        <f>'Mach 1'!B93*0.66</f>
        <v>13.200000000000001</v>
      </c>
      <c r="C94" s="1" t="s">
        <v>2941</v>
      </c>
    </row>
    <row r="95" spans="1:3" x14ac:dyDescent="0.25">
      <c r="A95" s="341" t="str">
        <f>General!G46</f>
        <v>od</v>
      </c>
      <c r="B95">
        <f>'Mach 1'!B94*0.66</f>
        <v>13.200000000000001</v>
      </c>
      <c r="C95" s="1" t="s">
        <v>2941</v>
      </c>
    </row>
    <row r="96" spans="1:3" x14ac:dyDescent="0.25">
      <c r="A96" s="341" t="str">
        <f>General!G47</f>
        <v>of</v>
      </c>
      <c r="B96">
        <f>'Mach 1'!B95*0.66</f>
        <v>13.200000000000001</v>
      </c>
      <c r="C96" s="1" t="s">
        <v>2941</v>
      </c>
    </row>
    <row r="97" spans="1:3" x14ac:dyDescent="0.25">
      <c r="A97" s="341" t="str">
        <f>General!G48</f>
        <v>r</v>
      </c>
      <c r="B97">
        <f>'Mach 1'!B96*0.66</f>
        <v>4.62</v>
      </c>
      <c r="C97" s="1" t="s">
        <v>2941</v>
      </c>
    </row>
    <row r="98" spans="1:3" x14ac:dyDescent="0.25">
      <c r="A98" s="341" t="str">
        <f>General!G49</f>
        <v>rd</v>
      </c>
      <c r="B98">
        <f>'Mach 1'!B97*0.66</f>
        <v>4.62</v>
      </c>
      <c r="C98" s="1" t="s">
        <v>2941</v>
      </c>
    </row>
    <row r="99" spans="1:3" x14ac:dyDescent="0.25">
      <c r="A99" s="341" t="str">
        <f>General!G50</f>
        <v>v</v>
      </c>
      <c r="B99">
        <f>'Mach 1'!B98*0.66</f>
        <v>7.92</v>
      </c>
      <c r="C99" s="1" t="s">
        <v>2941</v>
      </c>
    </row>
    <row r="100" spans="1:3" x14ac:dyDescent="0.25">
      <c r="A100" s="341" t="str">
        <f>General!G51</f>
        <v>w</v>
      </c>
      <c r="B100">
        <f>'Mach 1'!B99*0.66</f>
        <v>13.200000000000001</v>
      </c>
      <c r="C100" s="1" t="s">
        <v>2941</v>
      </c>
    </row>
    <row r="101" spans="1:3" x14ac:dyDescent="0.25">
      <c r="A101" s="341" t="str">
        <f>General!G52</f>
        <v>wd</v>
      </c>
      <c r="B101">
        <f>'Mach 1'!B100*0.66</f>
        <v>13.200000000000001</v>
      </c>
      <c r="C101" s="1" t="s">
        <v>2941</v>
      </c>
    </row>
    <row r="102" spans="1:3" x14ac:dyDescent="0.25">
      <c r="A102" s="341" t="str">
        <f>General!G53</f>
        <v>z</v>
      </c>
      <c r="B102">
        <f>'Mach 1'!B101*0.66</f>
        <v>4.62</v>
      </c>
      <c r="C102" s="1" t="s">
        <v>2941</v>
      </c>
    </row>
    <row r="103" spans="1:3" x14ac:dyDescent="0.25">
      <c r="A103" s="341" t="str">
        <f>General!G54</f>
        <v>zd</v>
      </c>
      <c r="B103">
        <f>'Mach 1'!B102*0.66</f>
        <v>4.62</v>
      </c>
      <c r="C103" s="1" t="s">
        <v>2941</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s="530">
        <f>0.65*B106+0.35*B112</f>
        <v>19.25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2946</v>
      </c>
      <c r="B126">
        <v>23</v>
      </c>
      <c r="C126" s="1" t="s">
        <v>2948</v>
      </c>
    </row>
    <row r="127" spans="1:3" ht="4.1500000000000004" customHeight="1" x14ac:dyDescent="0.25"/>
    <row r="128" spans="1:3" x14ac:dyDescent="0.25">
      <c r="A128" t="s">
        <v>43</v>
      </c>
      <c r="B128">
        <v>18</v>
      </c>
      <c r="C128" s="1" t="s">
        <v>2947</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2949</v>
      </c>
      <c r="B139" t="str">
        <f>General!K40</f>
        <v>mid</v>
      </c>
      <c r="C139">
        <v>20</v>
      </c>
    </row>
    <row r="140" spans="1:3" x14ac:dyDescent="0.25">
      <c r="A140" s="431" t="s">
        <v>2582</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81"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2176</v>
      </c>
    </row>
    <row r="11" spans="1:17" x14ac:dyDescent="0.25">
      <c r="A11" t="s">
        <v>77</v>
      </c>
      <c r="B11" t="s">
        <v>78</v>
      </c>
      <c r="C11" t="s">
        <v>128</v>
      </c>
      <c r="D11" t="s">
        <v>129</v>
      </c>
      <c r="E11" t="s">
        <v>2938</v>
      </c>
      <c r="F11" t="s">
        <v>2939</v>
      </c>
    </row>
    <row r="12" spans="1:17" x14ac:dyDescent="0.25">
      <c r="A12" t="s">
        <v>2807</v>
      </c>
      <c r="B12">
        <v>250000</v>
      </c>
      <c r="C12" s="44">
        <v>1</v>
      </c>
      <c r="D12" s="44">
        <v>0</v>
      </c>
      <c r="E12" s="44">
        <v>0</v>
      </c>
      <c r="F12" s="44">
        <v>0</v>
      </c>
    </row>
    <row r="13" spans="1:17" x14ac:dyDescent="0.25">
      <c r="A13" t="s">
        <v>2805</v>
      </c>
      <c r="B13">
        <v>115000</v>
      </c>
      <c r="C13" s="44">
        <v>1</v>
      </c>
      <c r="D13" s="44">
        <v>0</v>
      </c>
      <c r="E13" s="44">
        <v>0</v>
      </c>
      <c r="F13" s="44">
        <v>0</v>
      </c>
    </row>
    <row r="14" spans="1:17" x14ac:dyDescent="0.25">
      <c r="A14" t="s">
        <v>2806</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2808</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2810</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2809</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2803</v>
      </c>
      <c r="B34" s="436">
        <v>1</v>
      </c>
    </row>
    <row r="35" spans="1:4" ht="7.35" customHeight="1" x14ac:dyDescent="0.25"/>
    <row r="36" spans="1:4" x14ac:dyDescent="0.25">
      <c r="A36" t="s">
        <v>2945</v>
      </c>
      <c r="B36">
        <v>12.5</v>
      </c>
      <c r="C36" s="1" t="s">
        <v>2944</v>
      </c>
      <c r="D36" s="1" t="s">
        <v>3067</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2804</v>
      </c>
      <c r="B78" s="436">
        <v>1</v>
      </c>
    </row>
    <row r="79" spans="1:2" ht="7.35" customHeight="1" x14ac:dyDescent="0.25"/>
    <row r="80" spans="1:2" x14ac:dyDescent="0.25">
      <c r="A80" t="s">
        <v>2930</v>
      </c>
      <c r="B80">
        <v>63</v>
      </c>
    </row>
    <row r="81" spans="1:3" ht="7.15" customHeight="1" x14ac:dyDescent="0.25"/>
    <row r="82" spans="1:3" x14ac:dyDescent="0.25">
      <c r="A82" t="s">
        <v>40</v>
      </c>
      <c r="B82">
        <v>0.3</v>
      </c>
      <c r="C82" s="1" t="s">
        <v>120</v>
      </c>
    </row>
    <row r="83" spans="1:3" ht="7.15" customHeight="1" x14ac:dyDescent="0.25"/>
    <row r="84" spans="1:3" x14ac:dyDescent="0.25">
      <c r="A84" t="s">
        <v>2940</v>
      </c>
      <c r="B84"/>
    </row>
    <row r="85" spans="1:3" x14ac:dyDescent="0.25">
      <c r="A85" s="341" t="str">
        <f>General!G37</f>
        <v>b</v>
      </c>
      <c r="B85">
        <v>30</v>
      </c>
      <c r="C85" s="1" t="s">
        <v>2941</v>
      </c>
    </row>
    <row r="86" spans="1:3" x14ac:dyDescent="0.25">
      <c r="A86" s="341" t="str">
        <f>General!G38</f>
        <v>bd</v>
      </c>
      <c r="B86">
        <v>30</v>
      </c>
      <c r="C86" s="1" t="s">
        <v>2941</v>
      </c>
    </row>
    <row r="87" spans="1:3" x14ac:dyDescent="0.25">
      <c r="A87" s="341" t="str">
        <f>General!G39</f>
        <v>f</v>
      </c>
      <c r="B87">
        <v>18</v>
      </c>
      <c r="C87" s="1" t="s">
        <v>2941</v>
      </c>
    </row>
    <row r="88" spans="1:3" x14ac:dyDescent="0.25">
      <c r="A88" s="341" t="str">
        <f>General!G40</f>
        <v>h</v>
      </c>
      <c r="B88">
        <v>30</v>
      </c>
      <c r="C88" s="1" t="s">
        <v>2941</v>
      </c>
    </row>
    <row r="89" spans="1:3" x14ac:dyDescent="0.25">
      <c r="A89" s="341" t="str">
        <f>General!G41</f>
        <v>i</v>
      </c>
      <c r="B89">
        <v>18</v>
      </c>
      <c r="C89" s="1" t="s">
        <v>2941</v>
      </c>
    </row>
    <row r="90" spans="1:3" x14ac:dyDescent="0.25">
      <c r="A90" s="341" t="str">
        <f>General!G42</f>
        <v>k</v>
      </c>
      <c r="B90">
        <v>18</v>
      </c>
      <c r="C90" s="1" t="s">
        <v>2941</v>
      </c>
    </row>
    <row r="91" spans="1:3" x14ac:dyDescent="0.25">
      <c r="A91" s="341" t="str">
        <f>General!G43</f>
        <v>l</v>
      </c>
      <c r="B91">
        <v>18</v>
      </c>
      <c r="C91" s="1" t="s">
        <v>2941</v>
      </c>
    </row>
    <row r="92" spans="1:3" x14ac:dyDescent="0.25">
      <c r="A92" s="341" t="str">
        <f>General!G44</f>
        <v>ms</v>
      </c>
      <c r="B92" s="530">
        <f>0.65*B85+0.35*B91</f>
        <v>25.8</v>
      </c>
      <c r="C92" s="1" t="s">
        <v>2941</v>
      </c>
    </row>
    <row r="93" spans="1:3" x14ac:dyDescent="0.25">
      <c r="A93" s="341" t="str">
        <f>General!G45</f>
        <v>o</v>
      </c>
      <c r="B93">
        <v>30</v>
      </c>
      <c r="C93" s="1" t="s">
        <v>2941</v>
      </c>
    </row>
    <row r="94" spans="1:3" x14ac:dyDescent="0.25">
      <c r="A94" s="341" t="str">
        <f>General!G46</f>
        <v>od</v>
      </c>
      <c r="B94">
        <v>30</v>
      </c>
      <c r="C94" s="1" t="s">
        <v>2941</v>
      </c>
    </row>
    <row r="95" spans="1:3" x14ac:dyDescent="0.25">
      <c r="A95" s="341" t="str">
        <f>General!G47</f>
        <v>of</v>
      </c>
      <c r="B95">
        <v>30</v>
      </c>
      <c r="C95" s="1" t="s">
        <v>2941</v>
      </c>
    </row>
    <row r="96" spans="1:3" x14ac:dyDescent="0.25">
      <c r="A96" s="341" t="str">
        <f>General!G48</f>
        <v>r</v>
      </c>
      <c r="B96">
        <v>12</v>
      </c>
      <c r="C96" s="1" t="s">
        <v>2941</v>
      </c>
    </row>
    <row r="97" spans="1:3" x14ac:dyDescent="0.25">
      <c r="A97" s="341" t="str">
        <f>General!G49</f>
        <v>rd</v>
      </c>
      <c r="B97">
        <v>12</v>
      </c>
      <c r="C97" s="1" t="s">
        <v>2941</v>
      </c>
    </row>
    <row r="98" spans="1:3" x14ac:dyDescent="0.25">
      <c r="A98" s="341" t="str">
        <f>General!G50</f>
        <v>v</v>
      </c>
      <c r="B98">
        <v>18</v>
      </c>
      <c r="C98" s="1" t="s">
        <v>2941</v>
      </c>
    </row>
    <row r="99" spans="1:3" x14ac:dyDescent="0.25">
      <c r="A99" s="341" t="str">
        <f>General!G51</f>
        <v>w</v>
      </c>
      <c r="B99">
        <v>30</v>
      </c>
      <c r="C99" s="1" t="s">
        <v>2941</v>
      </c>
    </row>
    <row r="100" spans="1:3" x14ac:dyDescent="0.25">
      <c r="A100" s="341" t="str">
        <f>General!G52</f>
        <v>wd</v>
      </c>
      <c r="B100">
        <v>30</v>
      </c>
      <c r="C100" s="1" t="s">
        <v>2941</v>
      </c>
    </row>
    <row r="101" spans="1:3" x14ac:dyDescent="0.25">
      <c r="A101" s="341" t="str">
        <f>General!G53</f>
        <v>z</v>
      </c>
      <c r="B101">
        <v>12</v>
      </c>
      <c r="C101" s="1" t="s">
        <v>2941</v>
      </c>
    </row>
    <row r="102" spans="1:3" x14ac:dyDescent="0.25">
      <c r="A102" s="341" t="str">
        <f>General!G54</f>
        <v>zd</v>
      </c>
      <c r="B102">
        <v>12</v>
      </c>
      <c r="C102" s="1" t="s">
        <v>2941</v>
      </c>
    </row>
    <row r="104" spans="1:3" x14ac:dyDescent="0.25">
      <c r="A104" t="s">
        <v>41</v>
      </c>
      <c r="B104" t="s">
        <v>2929</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2946</v>
      </c>
      <c r="B125">
        <v>50</v>
      </c>
      <c r="C125" s="1" t="s">
        <v>2948</v>
      </c>
    </row>
    <row r="126" spans="1:3" ht="4.1500000000000004" customHeight="1" x14ac:dyDescent="0.25"/>
    <row r="127" spans="1:3" x14ac:dyDescent="0.25">
      <c r="A127" t="s">
        <v>43</v>
      </c>
      <c r="B127">
        <v>19.8</v>
      </c>
      <c r="C127" s="1" t="s">
        <v>2947</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2949</v>
      </c>
      <c r="B138" t="str">
        <f>General!K40</f>
        <v>mid</v>
      </c>
      <c r="C138">
        <v>25</v>
      </c>
    </row>
    <row r="139" spans="1:3" x14ac:dyDescent="0.25">
      <c r="A139" s="431" t="s">
        <v>2582</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2024-09-06T08:13:37Z</dcterms:modified>
</cp:coreProperties>
</file>